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Grad School 2022\Measurements\Master files\R analysis\CC-Microbiome\"/>
    </mc:Choice>
  </mc:AlternateContent>
  <xr:revisionPtr revIDLastSave="0" documentId="13_ncr:1_{56C0491D-B44B-4757-9A62-D4D1BC428B13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METADATA" sheetId="1" r:id="rId1"/>
    <sheet name="SUMMARY" sheetId="31" r:id="rId2"/>
    <sheet name="COMPLETE" sheetId="33" r:id="rId3"/>
    <sheet name="Sheet2" sheetId="2" r:id="rId4"/>
    <sheet name="Sheet3" sheetId="3" r:id="rId5"/>
    <sheet name="buffer" sheetId="29" r:id="rId6"/>
    <sheet name="Controls" sheetId="10" r:id="rId7"/>
    <sheet name="BGR" sheetId="6" r:id="rId8"/>
    <sheet name="BG" sheetId="25" r:id="rId9"/>
    <sheet name="NAGR" sheetId="7" r:id="rId10"/>
    <sheet name="NAG" sheetId="26" r:id="rId11"/>
    <sheet name="PHOSR" sheetId="8" r:id="rId12"/>
    <sheet name="PHOS" sheetId="27" r:id="rId13"/>
    <sheet name="LAPr" sheetId="9" r:id="rId14"/>
    <sheet name="LAP" sheetId="28" r:id="rId15"/>
  </sheets>
  <externalReferences>
    <externalReference r:id="rId16"/>
    <externalReference r:id="rId17"/>
    <externalReference r:id="rId18"/>
  </externalReferences>
  <definedNames>
    <definedName name="_xlnm._FilterDatabase" localSheetId="8" hidden="1">BG!$N$1:$AN$6</definedName>
    <definedName name="_xlnm._FilterDatabase" localSheetId="14" hidden="1">LAP!$N$1:$AN$6</definedName>
    <definedName name="_xlnm._FilterDatabase" localSheetId="10" hidden="1">NAG!$N$1:$AN$6</definedName>
    <definedName name="_xlnm._FilterDatabase" localSheetId="12" hidden="1">PHOS!$N$1:$AN$6</definedName>
    <definedName name="_xlnm._FilterDatabase" localSheetId="1" hidden="1">SUMMARY!$A$1:$L$417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53" i="26" l="1"/>
  <c r="AD240" i="26" l="1"/>
  <c r="AD251" i="26"/>
  <c r="AE251" i="26" s="1"/>
  <c r="AC251" i="26"/>
  <c r="AB251" i="26"/>
  <c r="P257" i="26" l="1"/>
  <c r="P255" i="26"/>
  <c r="P253" i="26"/>
  <c r="A260" i="26"/>
  <c r="AD257" i="26"/>
  <c r="AC135" i="26"/>
  <c r="P108" i="26"/>
  <c r="AC108" i="26" s="1"/>
  <c r="AC30" i="26"/>
  <c r="AC18" i="26"/>
  <c r="AC5" i="26"/>
  <c r="AC239" i="26"/>
  <c r="AM19" i="27"/>
  <c r="AM18" i="27"/>
  <c r="AM17" i="27"/>
  <c r="AM6" i="27"/>
  <c r="AJ253" i="25"/>
  <c r="AJ252" i="25"/>
  <c r="AJ251" i="25"/>
  <c r="AJ240" i="25"/>
  <c r="AJ239" i="25"/>
  <c r="AJ238" i="25"/>
  <c r="AJ227" i="25"/>
  <c r="AJ226" i="25"/>
  <c r="AJ225" i="25"/>
  <c r="AJ214" i="25"/>
  <c r="AJ213" i="25"/>
  <c r="AJ212" i="25"/>
  <c r="AJ201" i="25"/>
  <c r="AJ200" i="25"/>
  <c r="AJ199" i="25"/>
  <c r="AJ188" i="25"/>
  <c r="AJ187" i="25"/>
  <c r="AJ186" i="25"/>
  <c r="AJ175" i="25"/>
  <c r="AJ174" i="25"/>
  <c r="AJ173" i="25"/>
  <c r="AJ162" i="25"/>
  <c r="AJ161" i="25"/>
  <c r="AJ160" i="25"/>
  <c r="AJ149" i="25"/>
  <c r="AJ148" i="25"/>
  <c r="AJ147" i="25"/>
  <c r="AJ136" i="25"/>
  <c r="AJ135" i="25"/>
  <c r="AJ134" i="25"/>
  <c r="AJ123" i="25"/>
  <c r="AJ122" i="25"/>
  <c r="AJ121" i="25"/>
  <c r="AJ110" i="25"/>
  <c r="AJ109" i="25"/>
  <c r="AJ108" i="25"/>
  <c r="AJ97" i="25"/>
  <c r="AJ96" i="25"/>
  <c r="AJ95" i="25"/>
  <c r="AJ84" i="25"/>
  <c r="AJ83" i="25"/>
  <c r="AJ82" i="25"/>
  <c r="AJ71" i="25"/>
  <c r="AJ70" i="25"/>
  <c r="AJ69" i="25"/>
  <c r="AJ58" i="25"/>
  <c r="AJ57" i="25"/>
  <c r="AJ56" i="25"/>
  <c r="AJ45" i="25"/>
  <c r="AJ44" i="25"/>
  <c r="AJ43" i="25"/>
  <c r="AJ32" i="25"/>
  <c r="AJ31" i="25"/>
  <c r="AJ30" i="25"/>
  <c r="AJ19" i="25"/>
  <c r="AJ18" i="25"/>
  <c r="AJ17" i="25"/>
  <c r="AJ6" i="25"/>
  <c r="AJ5" i="25"/>
  <c r="AJ4" i="25"/>
  <c r="AJ253" i="26"/>
  <c r="AJ252" i="26"/>
  <c r="AJ251" i="26"/>
  <c r="AJ240" i="26"/>
  <c r="AJ239" i="26"/>
  <c r="AJ238" i="26"/>
  <c r="AJ227" i="26"/>
  <c r="AJ226" i="26"/>
  <c r="AJ225" i="26"/>
  <c r="AJ214" i="26"/>
  <c r="AJ213" i="26"/>
  <c r="AJ212" i="26"/>
  <c r="AJ201" i="26"/>
  <c r="AJ200" i="26"/>
  <c r="AJ199" i="26"/>
  <c r="AJ188" i="26"/>
  <c r="AJ187" i="26"/>
  <c r="AJ186" i="26"/>
  <c r="AJ175" i="26"/>
  <c r="AJ174" i="26"/>
  <c r="AJ173" i="26"/>
  <c r="AJ162" i="26"/>
  <c r="AJ161" i="26"/>
  <c r="AJ160" i="26"/>
  <c r="AJ149" i="26"/>
  <c r="AJ148" i="26"/>
  <c r="AJ147" i="26"/>
  <c r="AJ136" i="26"/>
  <c r="AJ135" i="26"/>
  <c r="AJ134" i="26"/>
  <c r="AJ123" i="26"/>
  <c r="AJ122" i="26"/>
  <c r="AJ121" i="26"/>
  <c r="AJ110" i="26"/>
  <c r="AJ109" i="26"/>
  <c r="AJ108" i="26"/>
  <c r="AJ97" i="26"/>
  <c r="AJ96" i="26"/>
  <c r="AJ95" i="26"/>
  <c r="AJ84" i="26"/>
  <c r="AJ83" i="26"/>
  <c r="AJ82" i="26"/>
  <c r="AJ71" i="26"/>
  <c r="AJ70" i="26"/>
  <c r="AJ69" i="26"/>
  <c r="AJ58" i="26"/>
  <c r="AJ57" i="26"/>
  <c r="AJ56" i="26"/>
  <c r="AJ45" i="26"/>
  <c r="AJ44" i="26"/>
  <c r="AJ43" i="26"/>
  <c r="AJ32" i="26"/>
  <c r="AJ31" i="26"/>
  <c r="AJ30" i="26"/>
  <c r="AJ19" i="26"/>
  <c r="AJ18" i="26"/>
  <c r="AJ17" i="26"/>
  <c r="AJ6" i="26"/>
  <c r="AJ5" i="26"/>
  <c r="AJ4" i="26"/>
  <c r="AJ253" i="27"/>
  <c r="AJ252" i="27"/>
  <c r="AJ251" i="27"/>
  <c r="AJ240" i="27"/>
  <c r="AJ239" i="27"/>
  <c r="AJ238" i="27"/>
  <c r="AJ227" i="27"/>
  <c r="AJ226" i="27"/>
  <c r="AJ225" i="27"/>
  <c r="AJ214" i="27"/>
  <c r="AJ213" i="27"/>
  <c r="AJ212" i="27"/>
  <c r="AJ201" i="27"/>
  <c r="AJ200" i="27"/>
  <c r="AJ199" i="27"/>
  <c r="AJ188" i="27"/>
  <c r="AJ187" i="27"/>
  <c r="AJ186" i="27"/>
  <c r="AJ175" i="27"/>
  <c r="AJ174" i="27"/>
  <c r="AJ173" i="27"/>
  <c r="AJ162" i="27"/>
  <c r="AJ161" i="27"/>
  <c r="AJ160" i="27"/>
  <c r="AJ149" i="27"/>
  <c r="AJ148" i="27"/>
  <c r="AJ147" i="27"/>
  <c r="AJ136" i="27"/>
  <c r="AJ135" i="27"/>
  <c r="AJ134" i="27"/>
  <c r="AJ123" i="27"/>
  <c r="AJ122" i="27"/>
  <c r="AJ121" i="27"/>
  <c r="AJ110" i="27"/>
  <c r="AJ109" i="27"/>
  <c r="AJ108" i="27"/>
  <c r="AJ97" i="27"/>
  <c r="AJ96" i="27"/>
  <c r="AJ95" i="27"/>
  <c r="AJ84" i="27"/>
  <c r="AJ83" i="27"/>
  <c r="AJ82" i="27"/>
  <c r="AJ71" i="27"/>
  <c r="AJ70" i="27"/>
  <c r="AJ69" i="27"/>
  <c r="AJ58" i="27"/>
  <c r="AJ57" i="27"/>
  <c r="AJ56" i="27"/>
  <c r="AJ45" i="27"/>
  <c r="AJ44" i="27"/>
  <c r="AJ43" i="27"/>
  <c r="AJ32" i="27"/>
  <c r="AJ31" i="27"/>
  <c r="AJ30" i="27"/>
  <c r="AJ19" i="27"/>
  <c r="AJ18" i="27"/>
  <c r="AJ17" i="27"/>
  <c r="AJ6" i="27"/>
  <c r="AJ5" i="27"/>
  <c r="AJ4" i="27"/>
  <c r="AJ253" i="28"/>
  <c r="AJ252" i="28"/>
  <c r="AJ251" i="28"/>
  <c r="AJ240" i="28"/>
  <c r="AJ239" i="28"/>
  <c r="AJ238" i="28"/>
  <c r="AJ227" i="28"/>
  <c r="AJ226" i="28"/>
  <c r="AJ225" i="28"/>
  <c r="AJ214" i="28"/>
  <c r="AJ213" i="28"/>
  <c r="AJ212" i="28"/>
  <c r="AJ201" i="28"/>
  <c r="AJ200" i="28"/>
  <c r="AJ199" i="28"/>
  <c r="AJ188" i="28"/>
  <c r="AJ187" i="28"/>
  <c r="AJ186" i="28"/>
  <c r="AJ175" i="28"/>
  <c r="AJ174" i="28"/>
  <c r="AJ173" i="28"/>
  <c r="AJ162" i="28"/>
  <c r="AJ161" i="28"/>
  <c r="AJ160" i="28"/>
  <c r="AJ149" i="28"/>
  <c r="AJ148" i="28"/>
  <c r="AJ147" i="28"/>
  <c r="AJ136" i="28"/>
  <c r="AJ135" i="28"/>
  <c r="AJ134" i="28"/>
  <c r="AJ123" i="28"/>
  <c r="AJ122" i="28"/>
  <c r="AJ121" i="28"/>
  <c r="AJ110" i="28"/>
  <c r="AJ109" i="28"/>
  <c r="AJ108" i="28"/>
  <c r="AJ97" i="28"/>
  <c r="AJ96" i="28"/>
  <c r="AJ95" i="28"/>
  <c r="AJ84" i="28"/>
  <c r="AJ83" i="28"/>
  <c r="AJ82" i="28"/>
  <c r="AJ71" i="28"/>
  <c r="AJ70" i="28"/>
  <c r="AJ69" i="28"/>
  <c r="AJ58" i="28"/>
  <c r="AJ57" i="28"/>
  <c r="AJ56" i="28"/>
  <c r="AJ45" i="28"/>
  <c r="AJ44" i="28"/>
  <c r="AJ43" i="28"/>
  <c r="AJ32" i="28"/>
  <c r="AJ31" i="28"/>
  <c r="AJ30" i="28"/>
  <c r="AJ19" i="28"/>
  <c r="AJ18" i="28"/>
  <c r="AJ17" i="28"/>
  <c r="AJ6" i="28"/>
  <c r="AJ5" i="28"/>
  <c r="AJ4" i="28"/>
  <c r="P70" i="33"/>
  <c r="P69" i="33"/>
  <c r="P68" i="33"/>
  <c r="P67" i="33"/>
  <c r="P66" i="33"/>
  <c r="P65" i="33"/>
  <c r="P64" i="33"/>
  <c r="P63" i="33"/>
  <c r="P62" i="33"/>
  <c r="P61" i="33"/>
  <c r="P60" i="33"/>
  <c r="P59" i="33"/>
  <c r="P58" i="33"/>
  <c r="P57" i="33"/>
  <c r="P56" i="33"/>
  <c r="P55" i="33"/>
  <c r="P54" i="33"/>
  <c r="P53" i="33"/>
  <c r="P52" i="33"/>
  <c r="P51" i="33"/>
  <c r="P50" i="33"/>
  <c r="P49" i="33"/>
  <c r="P48" i="33"/>
  <c r="P47" i="33"/>
  <c r="P46" i="33"/>
  <c r="P45" i="33"/>
  <c r="P44" i="33"/>
  <c r="P43" i="33"/>
  <c r="P42" i="33"/>
  <c r="P41" i="33"/>
  <c r="P40" i="33"/>
  <c r="P39" i="33"/>
  <c r="P38" i="33"/>
  <c r="P37" i="33"/>
  <c r="P36" i="33"/>
  <c r="P35" i="33"/>
  <c r="P34" i="33"/>
  <c r="P33" i="33"/>
  <c r="P32" i="33"/>
  <c r="P31" i="33"/>
  <c r="P30" i="33"/>
  <c r="P29" i="33"/>
  <c r="P28" i="33"/>
  <c r="P27" i="33"/>
  <c r="P26" i="33"/>
  <c r="P25" i="33"/>
  <c r="P24" i="33"/>
  <c r="P23" i="33"/>
  <c r="P22" i="33"/>
  <c r="P21" i="33"/>
  <c r="P20" i="33"/>
  <c r="P19" i="33"/>
  <c r="P18" i="33"/>
  <c r="P17" i="33"/>
  <c r="P16" i="33"/>
  <c r="P15" i="33"/>
  <c r="P14" i="33"/>
  <c r="P13" i="33"/>
  <c r="P12" i="33"/>
  <c r="P11" i="33"/>
  <c r="Q70" i="33" l="1"/>
  <c r="M70" i="33"/>
  <c r="Q69" i="33"/>
  <c r="M69" i="33"/>
  <c r="Q68" i="33"/>
  <c r="M68" i="33"/>
  <c r="Q67" i="33"/>
  <c r="M67" i="33"/>
  <c r="Q66" i="33"/>
  <c r="M66" i="33"/>
  <c r="Q65" i="33"/>
  <c r="M65" i="33"/>
  <c r="Q64" i="33"/>
  <c r="M64" i="33"/>
  <c r="Q63" i="33"/>
  <c r="M63" i="33"/>
  <c r="Q62" i="33"/>
  <c r="M62" i="33"/>
  <c r="Q61" i="33"/>
  <c r="M61" i="33"/>
  <c r="Q60" i="33"/>
  <c r="M60" i="33"/>
  <c r="S59" i="33" a="1"/>
  <c r="V66" i="33" s="1"/>
  <c r="Q59" i="33"/>
  <c r="M59" i="33"/>
  <c r="Q58" i="33"/>
  <c r="M58" i="33"/>
  <c r="Q57" i="33"/>
  <c r="M57" i="33"/>
  <c r="Q56" i="33"/>
  <c r="M56" i="33"/>
  <c r="Q55" i="33"/>
  <c r="M55" i="33"/>
  <c r="Q54" i="33"/>
  <c r="M54" i="33"/>
  <c r="Q53" i="33"/>
  <c r="M53" i="33"/>
  <c r="Q52" i="33"/>
  <c r="M52" i="33"/>
  <c r="Q51" i="33"/>
  <c r="M51" i="33"/>
  <c r="Q50" i="33"/>
  <c r="M50" i="33"/>
  <c r="Q49" i="33"/>
  <c r="M49" i="33"/>
  <c r="Q48" i="33"/>
  <c r="M48" i="33"/>
  <c r="S47" i="33" a="1"/>
  <c r="V52" i="33" s="1"/>
  <c r="Q47" i="33"/>
  <c r="M47" i="33"/>
  <c r="Q46" i="33"/>
  <c r="M46" i="33"/>
  <c r="Q45" i="33"/>
  <c r="M45" i="33"/>
  <c r="Q44" i="33"/>
  <c r="M44" i="33"/>
  <c r="Q43" i="33"/>
  <c r="M43" i="33"/>
  <c r="Q42" i="33"/>
  <c r="M42" i="33"/>
  <c r="Q41" i="33"/>
  <c r="M41" i="33"/>
  <c r="Q40" i="33"/>
  <c r="M40" i="33"/>
  <c r="Q39" i="33"/>
  <c r="M39" i="33"/>
  <c r="Q38" i="33"/>
  <c r="M38" i="33"/>
  <c r="Q37" i="33"/>
  <c r="M37" i="33"/>
  <c r="Q36" i="33"/>
  <c r="M36" i="33"/>
  <c r="S35" i="33" a="1"/>
  <c r="V46" i="33" s="1"/>
  <c r="Q35" i="33"/>
  <c r="M35" i="33"/>
  <c r="Q34" i="33"/>
  <c r="M34" i="33"/>
  <c r="Q33" i="33"/>
  <c r="M33" i="33"/>
  <c r="Q32" i="33"/>
  <c r="M32" i="33"/>
  <c r="Q31" i="33"/>
  <c r="M31" i="33"/>
  <c r="Q30" i="33"/>
  <c r="M30" i="33"/>
  <c r="Q29" i="33"/>
  <c r="M29" i="33"/>
  <c r="Q28" i="33"/>
  <c r="M28" i="33"/>
  <c r="Q27" i="33"/>
  <c r="M27" i="33"/>
  <c r="Q26" i="33"/>
  <c r="M26" i="33"/>
  <c r="Q25" i="33"/>
  <c r="M25" i="33"/>
  <c r="Q24" i="33"/>
  <c r="M24" i="33"/>
  <c r="S23" i="33" a="1"/>
  <c r="V31" i="33" s="1"/>
  <c r="Q23" i="33"/>
  <c r="M23" i="33"/>
  <c r="Q22" i="33"/>
  <c r="M22" i="33"/>
  <c r="Q21" i="33"/>
  <c r="M21" i="33"/>
  <c r="Q20" i="33"/>
  <c r="M20" i="33"/>
  <c r="Q19" i="33"/>
  <c r="M19" i="33"/>
  <c r="Q18" i="33"/>
  <c r="M18" i="33"/>
  <c r="Q17" i="33"/>
  <c r="M17" i="33"/>
  <c r="Q16" i="33"/>
  <c r="M16" i="33"/>
  <c r="Q15" i="33"/>
  <c r="M15" i="33"/>
  <c r="Q14" i="33"/>
  <c r="M14" i="33"/>
  <c r="Q13" i="33"/>
  <c r="M13" i="33"/>
  <c r="Q12" i="33"/>
  <c r="M12" i="33"/>
  <c r="S11" i="33" a="1"/>
  <c r="V17" i="33" s="1"/>
  <c r="R11" i="33" a="1"/>
  <c r="U67" i="33" s="1"/>
  <c r="Q11" i="33"/>
  <c r="M11" i="33"/>
  <c r="AM251" i="26"/>
  <c r="U34" i="33" l="1"/>
  <c r="W34" i="33" s="1"/>
  <c r="U13" i="33"/>
  <c r="W13" i="33" s="1"/>
  <c r="U27" i="33"/>
  <c r="W27" i="33" s="1"/>
  <c r="U60" i="33"/>
  <c r="W60" i="33" s="1"/>
  <c r="U68" i="33"/>
  <c r="W68" i="33" s="1"/>
  <c r="U54" i="33"/>
  <c r="W54" i="33" s="1"/>
  <c r="U12" i="33"/>
  <c r="W12" i="33" s="1"/>
  <c r="U21" i="33"/>
  <c r="W21" i="33" s="1"/>
  <c r="U26" i="33"/>
  <c r="W26" i="33" s="1"/>
  <c r="U40" i="33"/>
  <c r="W40" i="33" s="1"/>
  <c r="U20" i="33"/>
  <c r="W20" i="33" s="1"/>
  <c r="X31" i="33"/>
  <c r="X66" i="33"/>
  <c r="W67" i="33"/>
  <c r="X46" i="33"/>
  <c r="X52" i="33"/>
  <c r="V34" i="33"/>
  <c r="X34" i="33" s="1"/>
  <c r="V33" i="33"/>
  <c r="X33" i="33" s="1"/>
  <c r="S11" i="33"/>
  <c r="V11" i="33" s="1"/>
  <c r="X11" i="33" s="1"/>
  <c r="S47" i="33"/>
  <c r="V47" i="33" s="1"/>
  <c r="X47" i="33" s="1"/>
  <c r="V22" i="33"/>
  <c r="X22" i="33" s="1"/>
  <c r="V39" i="33"/>
  <c r="X39" i="33" s="1"/>
  <c r="V13" i="33"/>
  <c r="X13" i="33" s="1"/>
  <c r="V20" i="33"/>
  <c r="X20" i="33" s="1"/>
  <c r="V26" i="33"/>
  <c r="X26" i="33" s="1"/>
  <c r="V32" i="33"/>
  <c r="X32" i="33" s="1"/>
  <c r="V54" i="33"/>
  <c r="X54" i="33" s="1"/>
  <c r="V68" i="33"/>
  <c r="X68" i="33" s="1"/>
  <c r="V60" i="33"/>
  <c r="X60" i="33" s="1"/>
  <c r="V12" i="33"/>
  <c r="X12" i="33" s="1"/>
  <c r="V14" i="33"/>
  <c r="X14" i="33" s="1"/>
  <c r="V19" i="33"/>
  <c r="X19" i="33" s="1"/>
  <c r="V25" i="33"/>
  <c r="X25" i="33" s="1"/>
  <c r="V53" i="33"/>
  <c r="X53" i="33" s="1"/>
  <c r="V67" i="33"/>
  <c r="X67" i="33" s="1"/>
  <c r="V18" i="33"/>
  <c r="X18" i="33" s="1"/>
  <c r="V24" i="33"/>
  <c r="X24" i="33" s="1"/>
  <c r="X17" i="33"/>
  <c r="U41" i="33"/>
  <c r="W41" i="33" s="1"/>
  <c r="U55" i="33"/>
  <c r="W55" i="33" s="1"/>
  <c r="U61" i="33"/>
  <c r="W61" i="33" s="1"/>
  <c r="U14" i="33"/>
  <c r="W14" i="33" s="1"/>
  <c r="V21" i="33"/>
  <c r="X21" i="33" s="1"/>
  <c r="U22" i="33"/>
  <c r="W22" i="33" s="1"/>
  <c r="V27" i="33"/>
  <c r="X27" i="33" s="1"/>
  <c r="U28" i="33"/>
  <c r="W28" i="33" s="1"/>
  <c r="S35" i="33"/>
  <c r="V35" i="33" s="1"/>
  <c r="X35" i="33" s="1"/>
  <c r="V41" i="33"/>
  <c r="X41" i="33" s="1"/>
  <c r="U42" i="33"/>
  <c r="W42" i="33" s="1"/>
  <c r="U48" i="33"/>
  <c r="W48" i="33" s="1"/>
  <c r="V55" i="33"/>
  <c r="X55" i="33" s="1"/>
  <c r="U56" i="33"/>
  <c r="W56" i="33" s="1"/>
  <c r="V61" i="33"/>
  <c r="X61" i="33" s="1"/>
  <c r="U62" i="33"/>
  <c r="W62" i="33" s="1"/>
  <c r="V69" i="33"/>
  <c r="X69" i="33" s="1"/>
  <c r="U70" i="33"/>
  <c r="W70" i="33" s="1"/>
  <c r="U15" i="33"/>
  <c r="W15" i="33" s="1"/>
  <c r="V28" i="33"/>
  <c r="X28" i="33" s="1"/>
  <c r="U29" i="33"/>
  <c r="W29" i="33" s="1"/>
  <c r="U35" i="33"/>
  <c r="W35" i="33" s="1"/>
  <c r="V42" i="33"/>
  <c r="X42" i="33" s="1"/>
  <c r="U43" i="33"/>
  <c r="W43" i="33" s="1"/>
  <c r="V48" i="33"/>
  <c r="X48" i="33" s="1"/>
  <c r="U49" i="33"/>
  <c r="W49" i="33" s="1"/>
  <c r="V56" i="33"/>
  <c r="X56" i="33" s="1"/>
  <c r="U57" i="33"/>
  <c r="W57" i="33" s="1"/>
  <c r="V62" i="33"/>
  <c r="X62" i="33" s="1"/>
  <c r="U63" i="33"/>
  <c r="W63" i="33" s="1"/>
  <c r="V70" i="33"/>
  <c r="X70" i="33" s="1"/>
  <c r="U47" i="33"/>
  <c r="W47" i="33" s="1"/>
  <c r="R11" i="33"/>
  <c r="U11" i="33" s="1"/>
  <c r="W11" i="33" s="1"/>
  <c r="V15" i="33"/>
  <c r="X15" i="33" s="1"/>
  <c r="U16" i="33"/>
  <c r="W16" i="33" s="1"/>
  <c r="S23" i="33"/>
  <c r="V23" i="33" s="1"/>
  <c r="X23" i="33" s="1"/>
  <c r="V29" i="33"/>
  <c r="X29" i="33" s="1"/>
  <c r="U30" i="33"/>
  <c r="W30" i="33" s="1"/>
  <c r="U36" i="33"/>
  <c r="W36" i="33" s="1"/>
  <c r="V43" i="33"/>
  <c r="X43" i="33" s="1"/>
  <c r="Y43" i="33" s="1"/>
  <c r="U44" i="33"/>
  <c r="W44" i="33" s="1"/>
  <c r="V49" i="33"/>
  <c r="X49" i="33" s="1"/>
  <c r="U50" i="33"/>
  <c r="W50" i="33" s="1"/>
  <c r="V57" i="33"/>
  <c r="X57" i="33" s="1"/>
  <c r="U58" i="33"/>
  <c r="W58" i="33" s="1"/>
  <c r="V63" i="33"/>
  <c r="X63" i="33" s="1"/>
  <c r="Y63" i="33" s="1"/>
  <c r="U64" i="33"/>
  <c r="W64" i="33" s="1"/>
  <c r="V40" i="33"/>
  <c r="X40" i="33" s="1"/>
  <c r="U69" i="33"/>
  <c r="W69" i="33" s="1"/>
  <c r="Z69" i="33" s="1"/>
  <c r="V16" i="33"/>
  <c r="X16" i="33" s="1"/>
  <c r="U17" i="33"/>
  <c r="W17" i="33" s="1"/>
  <c r="U23" i="33"/>
  <c r="W23" i="33" s="1"/>
  <c r="V30" i="33"/>
  <c r="X30" i="33" s="1"/>
  <c r="U31" i="33"/>
  <c r="W31" i="33" s="1"/>
  <c r="V36" i="33"/>
  <c r="X36" i="33" s="1"/>
  <c r="Y36" i="33" s="1"/>
  <c r="U37" i="33"/>
  <c r="W37" i="33" s="1"/>
  <c r="V44" i="33"/>
  <c r="X44" i="33" s="1"/>
  <c r="U45" i="33"/>
  <c r="W45" i="33" s="1"/>
  <c r="V50" i="33"/>
  <c r="X50" i="33" s="1"/>
  <c r="Y50" i="33" s="1"/>
  <c r="U51" i="33"/>
  <c r="W51" i="33" s="1"/>
  <c r="V58" i="33"/>
  <c r="X58" i="33" s="1"/>
  <c r="Y58" i="33" s="1"/>
  <c r="V64" i="33"/>
  <c r="X64" i="33" s="1"/>
  <c r="U65" i="33"/>
  <c r="W65" i="33" s="1"/>
  <c r="U18" i="33"/>
  <c r="W18" i="33" s="1"/>
  <c r="U24" i="33"/>
  <c r="W24" i="33" s="1"/>
  <c r="U32" i="33"/>
  <c r="W32" i="33" s="1"/>
  <c r="V37" i="33"/>
  <c r="X37" i="33" s="1"/>
  <c r="U38" i="33"/>
  <c r="W38" i="33" s="1"/>
  <c r="V45" i="33"/>
  <c r="X45" i="33" s="1"/>
  <c r="U46" i="33"/>
  <c r="W46" i="33" s="1"/>
  <c r="V51" i="33"/>
  <c r="X51" i="33" s="1"/>
  <c r="U52" i="33"/>
  <c r="W52" i="33" s="1"/>
  <c r="Z52" i="33" s="1"/>
  <c r="S59" i="33"/>
  <c r="V59" i="33" s="1"/>
  <c r="X59" i="33" s="1"/>
  <c r="V65" i="33"/>
  <c r="X65" i="33" s="1"/>
  <c r="U66" i="33"/>
  <c r="W66" i="33" s="1"/>
  <c r="Z66" i="33" s="1"/>
  <c r="U19" i="33"/>
  <c r="W19" i="33" s="1"/>
  <c r="U25" i="33"/>
  <c r="W25" i="33" s="1"/>
  <c r="U33" i="33"/>
  <c r="W33" i="33" s="1"/>
  <c r="V38" i="33"/>
  <c r="X38" i="33" s="1"/>
  <c r="U39" i="33"/>
  <c r="W39" i="33" s="1"/>
  <c r="U53" i="33"/>
  <c r="W53" i="33" s="1"/>
  <c r="U59" i="33"/>
  <c r="W59" i="33" s="1"/>
  <c r="Y65" i="33" l="1"/>
  <c r="Y60" i="33"/>
  <c r="Y41" i="33"/>
  <c r="Y29" i="33"/>
  <c r="Y20" i="33"/>
  <c r="Z23" i="33"/>
  <c r="Y46" i="33"/>
  <c r="Z31" i="33"/>
  <c r="Z68" i="33"/>
  <c r="Z54" i="33"/>
  <c r="Y44" i="33"/>
  <c r="Y40" i="33"/>
  <c r="Z26" i="33"/>
  <c r="Y27" i="33"/>
  <c r="Z13" i="33"/>
  <c r="Y49" i="33"/>
  <c r="Z34" i="33"/>
  <c r="Y21" i="33"/>
  <c r="Y39" i="33"/>
  <c r="Z25" i="33"/>
  <c r="Z46" i="33"/>
  <c r="Y28" i="33"/>
  <c r="Y12" i="33"/>
  <c r="Y37" i="33"/>
  <c r="Y57" i="33"/>
  <c r="Y22" i="33"/>
  <c r="Y48" i="33"/>
  <c r="Y35" i="33"/>
  <c r="Y56" i="33"/>
  <c r="Y14" i="33"/>
  <c r="Y38" i="33"/>
  <c r="Y51" i="33"/>
  <c r="Z64" i="33"/>
  <c r="Y33" i="33"/>
  <c r="Z67" i="33"/>
  <c r="Y30" i="33"/>
  <c r="Y62" i="33"/>
  <c r="Y31" i="33"/>
  <c r="Y32" i="33"/>
  <c r="Z12" i="33"/>
  <c r="Y34" i="33"/>
  <c r="Z32" i="33"/>
  <c r="Z45" i="33"/>
  <c r="Z55" i="33"/>
  <c r="Y26" i="33"/>
  <c r="Y54" i="33"/>
  <c r="Y13" i="33"/>
  <c r="Z59" i="33"/>
  <c r="Y68" i="33"/>
  <c r="Z60" i="33"/>
  <c r="Y67" i="33"/>
  <c r="Z19" i="33"/>
  <c r="Z17" i="33"/>
  <c r="Z16" i="33"/>
  <c r="Z15" i="33"/>
  <c r="Z42" i="33"/>
  <c r="Z61" i="33"/>
  <c r="Z70" i="33"/>
  <c r="Z20" i="33"/>
  <c r="Z53" i="33"/>
  <c r="Z24" i="33"/>
  <c r="Z11" i="33"/>
  <c r="Z18" i="33"/>
  <c r="Z47" i="33"/>
  <c r="Z28" i="33"/>
  <c r="Z27" i="33"/>
  <c r="Y69" i="33"/>
  <c r="Z41" i="33"/>
  <c r="Z21" i="33"/>
  <c r="Y24" i="33"/>
  <c r="Z39" i="33"/>
  <c r="Z37" i="33"/>
  <c r="Z43" i="33"/>
  <c r="Z62" i="33"/>
  <c r="Y47" i="33"/>
  <c r="Y17" i="33"/>
  <c r="Z50" i="33"/>
  <c r="Y15" i="33"/>
  <c r="Y59" i="33"/>
  <c r="Y16" i="33"/>
  <c r="Z49" i="33"/>
  <c r="Z44" i="33"/>
  <c r="Z65" i="33"/>
  <c r="Z36" i="33"/>
  <c r="Y70" i="33"/>
  <c r="Y42" i="33"/>
  <c r="Y61" i="33"/>
  <c r="Y53" i="33"/>
  <c r="Z33" i="33"/>
  <c r="Y64" i="33"/>
  <c r="Z30" i="33"/>
  <c r="Z63" i="33"/>
  <c r="Z35" i="33"/>
  <c r="Z56" i="33"/>
  <c r="Z22" i="33"/>
  <c r="Y18" i="33"/>
  <c r="Z40" i="33"/>
  <c r="Y45" i="33"/>
  <c r="Z58" i="33"/>
  <c r="Z29" i="33"/>
  <c r="Y55" i="33"/>
  <c r="Y66" i="33"/>
  <c r="Y25" i="33"/>
  <c r="Z38" i="33"/>
  <c r="Z51" i="33"/>
  <c r="Y23" i="33"/>
  <c r="Z57" i="33"/>
  <c r="Z48" i="33"/>
  <c r="Z14" i="33"/>
  <c r="Y52" i="33"/>
  <c r="Y19" i="33"/>
  <c r="Y11" i="33"/>
  <c r="AM252" i="26" l="1"/>
  <c r="AM253" i="26"/>
  <c r="AM31" i="26"/>
  <c r="AM4" i="25"/>
  <c r="AM253" i="28"/>
  <c r="AM252" i="28"/>
  <c r="AM251" i="28"/>
  <c r="AM240" i="28"/>
  <c r="AM239" i="28"/>
  <c r="AM238" i="28"/>
  <c r="AM227" i="28"/>
  <c r="AM226" i="28"/>
  <c r="AM225" i="28"/>
  <c r="AM214" i="28"/>
  <c r="AM213" i="28"/>
  <c r="AM212" i="28"/>
  <c r="AM201" i="28"/>
  <c r="AM200" i="28"/>
  <c r="AM199" i="28"/>
  <c r="AM240" i="26"/>
  <c r="AM239" i="26"/>
  <c r="AM238" i="26"/>
  <c r="AM227" i="26"/>
  <c r="AM226" i="26"/>
  <c r="AM225" i="26"/>
  <c r="AM214" i="26"/>
  <c r="AM213" i="26"/>
  <c r="AM212" i="26"/>
  <c r="AM201" i="26"/>
  <c r="AM200" i="26"/>
  <c r="AM199" i="26"/>
  <c r="AM253" i="25"/>
  <c r="AM252" i="25"/>
  <c r="AM251" i="25"/>
  <c r="AM240" i="25"/>
  <c r="AM239" i="25"/>
  <c r="AM238" i="25"/>
  <c r="AM227" i="25"/>
  <c r="AM226" i="25"/>
  <c r="AM225" i="25"/>
  <c r="AM214" i="25"/>
  <c r="AM213" i="25"/>
  <c r="AM212" i="25"/>
  <c r="AM201" i="25"/>
  <c r="AM200" i="25"/>
  <c r="AM199" i="25"/>
  <c r="AD4" i="26"/>
  <c r="D81" i="29"/>
  <c r="N80" i="29"/>
  <c r="M80" i="29"/>
  <c r="L80" i="29"/>
  <c r="K80" i="29"/>
  <c r="J80" i="29"/>
  <c r="I80" i="29"/>
  <c r="H80" i="29"/>
  <c r="G80" i="29"/>
  <c r="F80" i="29"/>
  <c r="E80" i="29"/>
  <c r="D80" i="29"/>
  <c r="C80" i="29"/>
  <c r="D71" i="29"/>
  <c r="E71" i="29" s="1"/>
  <c r="F71" i="29" s="1"/>
  <c r="G71" i="29" s="1"/>
  <c r="H71" i="29" s="1"/>
  <c r="I71" i="29" s="1"/>
  <c r="J71" i="29" s="1"/>
  <c r="K71" i="29" s="1"/>
  <c r="L71" i="29" s="1"/>
  <c r="M71" i="29" s="1"/>
  <c r="N71" i="29" s="1"/>
  <c r="D70" i="29"/>
  <c r="N69" i="29"/>
  <c r="M69" i="29"/>
  <c r="L69" i="29"/>
  <c r="K69" i="29"/>
  <c r="J69" i="29"/>
  <c r="I69" i="29"/>
  <c r="H69" i="29"/>
  <c r="G69" i="29"/>
  <c r="F69" i="29"/>
  <c r="E69" i="29"/>
  <c r="D69" i="29"/>
  <c r="C69" i="29"/>
  <c r="D60" i="29"/>
  <c r="E60" i="29" s="1"/>
  <c r="F60" i="29" s="1"/>
  <c r="G60" i="29" s="1"/>
  <c r="H60" i="29" s="1"/>
  <c r="I60" i="29" s="1"/>
  <c r="J60" i="29" s="1"/>
  <c r="K60" i="29" s="1"/>
  <c r="L60" i="29" s="1"/>
  <c r="M60" i="29" s="1"/>
  <c r="N60" i="29" s="1"/>
  <c r="D58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E48" i="29"/>
  <c r="F48" i="29" s="1"/>
  <c r="G48" i="29" s="1"/>
  <c r="H48" i="29" s="1"/>
  <c r="I48" i="29" s="1"/>
  <c r="J48" i="29" s="1"/>
  <c r="K48" i="29" s="1"/>
  <c r="L48" i="29" s="1"/>
  <c r="M48" i="29" s="1"/>
  <c r="N48" i="29" s="1"/>
  <c r="D48" i="29"/>
  <c r="D46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D36" i="29"/>
  <c r="E36" i="29" s="1"/>
  <c r="F36" i="29" s="1"/>
  <c r="G36" i="29" s="1"/>
  <c r="H36" i="29" s="1"/>
  <c r="I36" i="29" s="1"/>
  <c r="J36" i="29" s="1"/>
  <c r="K36" i="29" s="1"/>
  <c r="L36" i="29" s="1"/>
  <c r="M36" i="29" s="1"/>
  <c r="N36" i="29" s="1"/>
  <c r="D34" i="29"/>
  <c r="AD225" i="26" l="1"/>
  <c r="AD238" i="26"/>
  <c r="AD212" i="26"/>
  <c r="AD226" i="26" l="1"/>
  <c r="AD239" i="26"/>
  <c r="AD252" i="26"/>
  <c r="AE252" i="26" s="1"/>
  <c r="AD213" i="26"/>
  <c r="AD214" i="26" l="1"/>
  <c r="AD227" i="26"/>
  <c r="L259" i="28" l="1"/>
  <c r="L261" i="28" s="1"/>
  <c r="K259" i="28"/>
  <c r="K260" i="28" s="1"/>
  <c r="J259" i="28"/>
  <c r="J261" i="28" s="1"/>
  <c r="I259" i="28"/>
  <c r="I261" i="28" s="1"/>
  <c r="H259" i="28"/>
  <c r="H261" i="28" s="1"/>
  <c r="G259" i="28"/>
  <c r="G261" i="28" s="1"/>
  <c r="F259" i="28"/>
  <c r="F261" i="28" s="1"/>
  <c r="E259" i="28"/>
  <c r="E261" i="28" s="1"/>
  <c r="D259" i="28"/>
  <c r="D261" i="28" s="1"/>
  <c r="C259" i="28"/>
  <c r="C261" i="28" s="1"/>
  <c r="B259" i="28"/>
  <c r="B261" i="28" s="1"/>
  <c r="A259" i="28"/>
  <c r="A261" i="28" s="1"/>
  <c r="AD253" i="28"/>
  <c r="AD252" i="28"/>
  <c r="AD251" i="28"/>
  <c r="L246" i="28"/>
  <c r="L248" i="28" s="1"/>
  <c r="K246" i="28"/>
  <c r="K248" i="28" s="1"/>
  <c r="J246" i="28"/>
  <c r="J248" i="28" s="1"/>
  <c r="I246" i="28"/>
  <c r="I248" i="28" s="1"/>
  <c r="H246" i="28"/>
  <c r="H248" i="28" s="1"/>
  <c r="G246" i="28"/>
  <c r="G248" i="28" s="1"/>
  <c r="F246" i="28"/>
  <c r="F248" i="28" s="1"/>
  <c r="E246" i="28"/>
  <c r="E248" i="28" s="1"/>
  <c r="D246" i="28"/>
  <c r="D248" i="28" s="1"/>
  <c r="C246" i="28"/>
  <c r="C248" i="28" s="1"/>
  <c r="B246" i="28"/>
  <c r="B248" i="28" s="1"/>
  <c r="A246" i="28"/>
  <c r="A248" i="28" s="1"/>
  <c r="AD240" i="28"/>
  <c r="AD239" i="28"/>
  <c r="AD238" i="28"/>
  <c r="L233" i="28"/>
  <c r="L234" i="28" s="1"/>
  <c r="K233" i="28"/>
  <c r="K234" i="28" s="1"/>
  <c r="J233" i="28"/>
  <c r="J235" i="28" s="1"/>
  <c r="I233" i="28"/>
  <c r="I235" i="28" s="1"/>
  <c r="H233" i="28"/>
  <c r="H235" i="28" s="1"/>
  <c r="G233" i="28"/>
  <c r="G235" i="28" s="1"/>
  <c r="F233" i="28"/>
  <c r="F235" i="28" s="1"/>
  <c r="E233" i="28"/>
  <c r="E234" i="28" s="1"/>
  <c r="D233" i="28"/>
  <c r="D235" i="28" s="1"/>
  <c r="C233" i="28"/>
  <c r="C235" i="28" s="1"/>
  <c r="B233" i="28"/>
  <c r="B235" i="28" s="1"/>
  <c r="A233" i="28"/>
  <c r="A235" i="28" s="1"/>
  <c r="AD227" i="28"/>
  <c r="AD226" i="28"/>
  <c r="AD225" i="28"/>
  <c r="L220" i="28"/>
  <c r="L222" i="28" s="1"/>
  <c r="K220" i="28"/>
  <c r="K222" i="28" s="1"/>
  <c r="J220" i="28"/>
  <c r="J222" i="28" s="1"/>
  <c r="I220" i="28"/>
  <c r="I221" i="28" s="1"/>
  <c r="H220" i="28"/>
  <c r="H222" i="28" s="1"/>
  <c r="G220" i="28"/>
  <c r="G222" i="28" s="1"/>
  <c r="F220" i="28"/>
  <c r="F222" i="28" s="1"/>
  <c r="E220" i="28"/>
  <c r="E221" i="28" s="1"/>
  <c r="D220" i="28"/>
  <c r="D221" i="28" s="1"/>
  <c r="C220" i="28"/>
  <c r="C222" i="28" s="1"/>
  <c r="B220" i="28"/>
  <c r="B222" i="28" s="1"/>
  <c r="A220" i="28"/>
  <c r="A222" i="28" s="1"/>
  <c r="AD214" i="28"/>
  <c r="AD213" i="28"/>
  <c r="AD212" i="28"/>
  <c r="L207" i="28"/>
  <c r="L209" i="28" s="1"/>
  <c r="K207" i="28"/>
  <c r="K209" i="28" s="1"/>
  <c r="J207" i="28"/>
  <c r="J208" i="28" s="1"/>
  <c r="I207" i="28"/>
  <c r="I208" i="28" s="1"/>
  <c r="H207" i="28"/>
  <c r="H209" i="28" s="1"/>
  <c r="G207" i="28"/>
  <c r="G209" i="28" s="1"/>
  <c r="F207" i="28"/>
  <c r="F209" i="28" s="1"/>
  <c r="E207" i="28"/>
  <c r="E209" i="28" s="1"/>
  <c r="D207" i="28"/>
  <c r="D208" i="28" s="1"/>
  <c r="C207" i="28"/>
  <c r="C208" i="28" s="1"/>
  <c r="B207" i="28"/>
  <c r="B209" i="28" s="1"/>
  <c r="A207" i="28"/>
  <c r="A209" i="28" s="1"/>
  <c r="AD201" i="28"/>
  <c r="AD200" i="28"/>
  <c r="AD199" i="28"/>
  <c r="L259" i="27"/>
  <c r="L260" i="27" s="1"/>
  <c r="K259" i="27"/>
  <c r="K261" i="27" s="1"/>
  <c r="J259" i="27"/>
  <c r="J261" i="27" s="1"/>
  <c r="I259" i="27"/>
  <c r="I261" i="27" s="1"/>
  <c r="H259" i="27"/>
  <c r="H261" i="27" s="1"/>
  <c r="G259" i="27"/>
  <c r="G261" i="27" s="1"/>
  <c r="F259" i="27"/>
  <c r="F261" i="27" s="1"/>
  <c r="E259" i="27"/>
  <c r="E261" i="27" s="1"/>
  <c r="D259" i="27"/>
  <c r="D261" i="27" s="1"/>
  <c r="C259" i="27"/>
  <c r="C261" i="27" s="1"/>
  <c r="B259" i="27"/>
  <c r="B260" i="27" s="1"/>
  <c r="A259" i="27"/>
  <c r="A261" i="27" s="1"/>
  <c r="AM253" i="27"/>
  <c r="AD253" i="27"/>
  <c r="AM252" i="27"/>
  <c r="AD252" i="27"/>
  <c r="AM251" i="27"/>
  <c r="AD251" i="27"/>
  <c r="L246" i="27"/>
  <c r="L248" i="27" s="1"/>
  <c r="K246" i="27"/>
  <c r="K248" i="27" s="1"/>
  <c r="J246" i="27"/>
  <c r="J248" i="27" s="1"/>
  <c r="I246" i="27"/>
  <c r="I248" i="27" s="1"/>
  <c r="H246" i="27"/>
  <c r="H248" i="27" s="1"/>
  <c r="G246" i="27"/>
  <c r="G248" i="27" s="1"/>
  <c r="F246" i="27"/>
  <c r="F248" i="27" s="1"/>
  <c r="E246" i="27"/>
  <c r="E248" i="27" s="1"/>
  <c r="D246" i="27"/>
  <c r="D247" i="27" s="1"/>
  <c r="C246" i="27"/>
  <c r="C248" i="27" s="1"/>
  <c r="B246" i="27"/>
  <c r="B247" i="27" s="1"/>
  <c r="A246" i="27"/>
  <c r="A248" i="27" s="1"/>
  <c r="AM240" i="27"/>
  <c r="AD240" i="27"/>
  <c r="AM239" i="27"/>
  <c r="AD239" i="27"/>
  <c r="AM238" i="27"/>
  <c r="AD238" i="27"/>
  <c r="L233" i="27"/>
  <c r="L235" i="27" s="1"/>
  <c r="K233" i="27"/>
  <c r="K235" i="27" s="1"/>
  <c r="J233" i="27"/>
  <c r="J235" i="27" s="1"/>
  <c r="I233" i="27"/>
  <c r="I235" i="27" s="1"/>
  <c r="H233" i="27"/>
  <c r="H235" i="27" s="1"/>
  <c r="G233" i="27"/>
  <c r="G235" i="27" s="1"/>
  <c r="F233" i="27"/>
  <c r="F235" i="27" s="1"/>
  <c r="E233" i="27"/>
  <c r="E235" i="27" s="1"/>
  <c r="D233" i="27"/>
  <c r="D235" i="27" s="1"/>
  <c r="C233" i="27"/>
  <c r="C235" i="27" s="1"/>
  <c r="B233" i="27"/>
  <c r="B234" i="27" s="1"/>
  <c r="A233" i="27"/>
  <c r="A235" i="27" s="1"/>
  <c r="AM227" i="27"/>
  <c r="AD227" i="27"/>
  <c r="AM226" i="27"/>
  <c r="AD226" i="27"/>
  <c r="AM225" i="27"/>
  <c r="AD225" i="27"/>
  <c r="L220" i="27"/>
  <c r="L222" i="27" s="1"/>
  <c r="K220" i="27"/>
  <c r="K222" i="27" s="1"/>
  <c r="J220" i="27"/>
  <c r="J222" i="27" s="1"/>
  <c r="I220" i="27"/>
  <c r="I221" i="27" s="1"/>
  <c r="H220" i="27"/>
  <c r="H222" i="27" s="1"/>
  <c r="G220" i="27"/>
  <c r="G222" i="27" s="1"/>
  <c r="F220" i="27"/>
  <c r="F222" i="27" s="1"/>
  <c r="E220" i="27"/>
  <c r="E222" i="27" s="1"/>
  <c r="D220" i="27"/>
  <c r="D222" i="27" s="1"/>
  <c r="C220" i="27"/>
  <c r="C222" i="27" s="1"/>
  <c r="B220" i="27"/>
  <c r="B222" i="27" s="1"/>
  <c r="A220" i="27"/>
  <c r="A221" i="27" s="1"/>
  <c r="AM214" i="27"/>
  <c r="AD214" i="27"/>
  <c r="AM213" i="27"/>
  <c r="AD213" i="27"/>
  <c r="AM212" i="27"/>
  <c r="AD212" i="27"/>
  <c r="L207" i="27"/>
  <c r="L209" i="27" s="1"/>
  <c r="K207" i="27"/>
  <c r="K209" i="27" s="1"/>
  <c r="J207" i="27"/>
  <c r="J209" i="27" s="1"/>
  <c r="I207" i="27"/>
  <c r="I209" i="27" s="1"/>
  <c r="H207" i="27"/>
  <c r="H209" i="27" s="1"/>
  <c r="G207" i="27"/>
  <c r="G209" i="27" s="1"/>
  <c r="F207" i="27"/>
  <c r="F209" i="27" s="1"/>
  <c r="E207" i="27"/>
  <c r="E209" i="27" s="1"/>
  <c r="D207" i="27"/>
  <c r="D209" i="27" s="1"/>
  <c r="C207" i="27"/>
  <c r="C209" i="27" s="1"/>
  <c r="B207" i="27"/>
  <c r="B209" i="27" s="1"/>
  <c r="A207" i="27"/>
  <c r="A209" i="27" s="1"/>
  <c r="AM201" i="27"/>
  <c r="AD201" i="27"/>
  <c r="AM200" i="27"/>
  <c r="AD200" i="27"/>
  <c r="AM199" i="27"/>
  <c r="AD199" i="27"/>
  <c r="L259" i="26"/>
  <c r="L261" i="26" s="1"/>
  <c r="K259" i="26"/>
  <c r="K260" i="26" s="1"/>
  <c r="J259" i="26"/>
  <c r="J261" i="26" s="1"/>
  <c r="I259" i="26"/>
  <c r="I261" i="26" s="1"/>
  <c r="H259" i="26"/>
  <c r="H261" i="26" s="1"/>
  <c r="G259" i="26"/>
  <c r="G261" i="26" s="1"/>
  <c r="F259" i="26"/>
  <c r="F261" i="26" s="1"/>
  <c r="E259" i="26"/>
  <c r="E261" i="26" s="1"/>
  <c r="D259" i="26"/>
  <c r="D261" i="26" s="1"/>
  <c r="C259" i="26"/>
  <c r="C261" i="26" s="1"/>
  <c r="B259" i="26"/>
  <c r="B261" i="26" s="1"/>
  <c r="A259" i="26"/>
  <c r="A261" i="26" s="1"/>
  <c r="L246" i="26"/>
  <c r="L247" i="26" s="1"/>
  <c r="K246" i="26"/>
  <c r="K248" i="26" s="1"/>
  <c r="J246" i="26"/>
  <c r="J248" i="26" s="1"/>
  <c r="I246" i="26"/>
  <c r="I248" i="26" s="1"/>
  <c r="H246" i="26"/>
  <c r="H248" i="26" s="1"/>
  <c r="G246" i="26"/>
  <c r="G248" i="26" s="1"/>
  <c r="F246" i="26"/>
  <c r="F248" i="26" s="1"/>
  <c r="E246" i="26"/>
  <c r="E248" i="26" s="1"/>
  <c r="D246" i="26"/>
  <c r="D248" i="26" s="1"/>
  <c r="C246" i="26"/>
  <c r="C247" i="26" s="1"/>
  <c r="B246" i="26"/>
  <c r="B248" i="26" s="1"/>
  <c r="A246" i="26"/>
  <c r="A248" i="26" s="1"/>
  <c r="L233" i="26"/>
  <c r="L235" i="26" s="1"/>
  <c r="K233" i="26"/>
  <c r="K234" i="26" s="1"/>
  <c r="J233" i="26"/>
  <c r="J235" i="26" s="1"/>
  <c r="I233" i="26"/>
  <c r="I235" i="26" s="1"/>
  <c r="H233" i="26"/>
  <c r="H235" i="26" s="1"/>
  <c r="G233" i="26"/>
  <c r="G235" i="26" s="1"/>
  <c r="F233" i="26"/>
  <c r="F235" i="26" s="1"/>
  <c r="E233" i="26"/>
  <c r="E235" i="26" s="1"/>
  <c r="D233" i="26"/>
  <c r="D235" i="26" s="1"/>
  <c r="C233" i="26"/>
  <c r="C235" i="26" s="1"/>
  <c r="B233" i="26"/>
  <c r="B235" i="26" s="1"/>
  <c r="A233" i="26"/>
  <c r="A235" i="26" s="1"/>
  <c r="L220" i="26"/>
  <c r="L222" i="26" s="1"/>
  <c r="K220" i="26"/>
  <c r="K222" i="26" s="1"/>
  <c r="J220" i="26"/>
  <c r="J221" i="26" s="1"/>
  <c r="I220" i="26"/>
  <c r="I222" i="26" s="1"/>
  <c r="H220" i="26"/>
  <c r="H222" i="26" s="1"/>
  <c r="G220" i="26"/>
  <c r="G222" i="26" s="1"/>
  <c r="F220" i="26"/>
  <c r="F222" i="26" s="1"/>
  <c r="E220" i="26"/>
  <c r="E222" i="26" s="1"/>
  <c r="D220" i="26"/>
  <c r="D222" i="26" s="1"/>
  <c r="C220" i="26"/>
  <c r="C222" i="26" s="1"/>
  <c r="B220" i="26"/>
  <c r="B221" i="26" s="1"/>
  <c r="A220" i="26"/>
  <c r="A222" i="26" s="1"/>
  <c r="L207" i="26"/>
  <c r="L209" i="26" s="1"/>
  <c r="K207" i="26"/>
  <c r="K209" i="26" s="1"/>
  <c r="J207" i="26"/>
  <c r="J209" i="26" s="1"/>
  <c r="I207" i="26"/>
  <c r="I209" i="26" s="1"/>
  <c r="H207" i="26"/>
  <c r="H209" i="26" s="1"/>
  <c r="G207" i="26"/>
  <c r="G209" i="26" s="1"/>
  <c r="F207" i="26"/>
  <c r="F209" i="26" s="1"/>
  <c r="E207" i="26"/>
  <c r="E209" i="26" s="1"/>
  <c r="D207" i="26"/>
  <c r="D209" i="26" s="1"/>
  <c r="C207" i="26"/>
  <c r="C209" i="26" s="1"/>
  <c r="B207" i="26"/>
  <c r="B209" i="26" s="1"/>
  <c r="A207" i="26"/>
  <c r="A209" i="26" s="1"/>
  <c r="AD201" i="26"/>
  <c r="AD200" i="26"/>
  <c r="AD199" i="26"/>
  <c r="AD4" i="25"/>
  <c r="N33" i="29"/>
  <c r="M33" i="29"/>
  <c r="L33" i="29"/>
  <c r="K33" i="29"/>
  <c r="J33" i="29"/>
  <c r="I33" i="29"/>
  <c r="H33" i="29"/>
  <c r="G33" i="29"/>
  <c r="F33" i="29"/>
  <c r="E33" i="29"/>
  <c r="D33" i="29"/>
  <c r="C33" i="29"/>
  <c r="D24" i="29"/>
  <c r="E24" i="29" s="1"/>
  <c r="F24" i="29" s="1"/>
  <c r="G24" i="29" s="1"/>
  <c r="H24" i="29" s="1"/>
  <c r="I24" i="29" s="1"/>
  <c r="J24" i="29" s="1"/>
  <c r="K24" i="29" s="1"/>
  <c r="L24" i="29" s="1"/>
  <c r="M24" i="29" s="1"/>
  <c r="N24" i="29" s="1"/>
  <c r="N11" i="29"/>
  <c r="M11" i="29"/>
  <c r="L11" i="29"/>
  <c r="K11" i="29"/>
  <c r="J11" i="29"/>
  <c r="I11" i="29"/>
  <c r="H11" i="29"/>
  <c r="G11" i="29"/>
  <c r="F11" i="29"/>
  <c r="E11" i="29"/>
  <c r="D11" i="29"/>
  <c r="C11" i="29"/>
  <c r="D2" i="29"/>
  <c r="E2" i="29" s="1"/>
  <c r="F2" i="29" s="1"/>
  <c r="G2" i="29" s="1"/>
  <c r="H2" i="29" s="1"/>
  <c r="I2" i="29" s="1"/>
  <c r="J2" i="29" s="1"/>
  <c r="K2" i="29" s="1"/>
  <c r="L2" i="29" s="1"/>
  <c r="M2" i="29" s="1"/>
  <c r="N2" i="29" s="1"/>
  <c r="P256" i="26" l="1"/>
  <c r="P254" i="26"/>
  <c r="I222" i="28"/>
  <c r="D248" i="27"/>
  <c r="I247" i="26"/>
  <c r="V239" i="26" s="1"/>
  <c r="A208" i="28"/>
  <c r="C209" i="28"/>
  <c r="P199" i="28" s="1"/>
  <c r="D209" i="28"/>
  <c r="Q206" i="28" s="1"/>
  <c r="E222" i="28"/>
  <c r="R214" i="28" s="1"/>
  <c r="I234" i="28"/>
  <c r="J234" i="28"/>
  <c r="W231" i="28" s="1"/>
  <c r="E235" i="28"/>
  <c r="C260" i="28"/>
  <c r="P251" i="28" s="1"/>
  <c r="A260" i="28"/>
  <c r="N253" i="28" s="1"/>
  <c r="I260" i="28"/>
  <c r="V253" i="28" s="1"/>
  <c r="B260" i="28"/>
  <c r="O251" i="28" s="1"/>
  <c r="J260" i="28"/>
  <c r="W251" i="28" s="1"/>
  <c r="D260" i="28"/>
  <c r="Q258" i="28" s="1"/>
  <c r="L260" i="28"/>
  <c r="Y258" i="28" s="1"/>
  <c r="E260" i="28"/>
  <c r="R252" i="28" s="1"/>
  <c r="F260" i="28"/>
  <c r="S252" i="28" s="1"/>
  <c r="K261" i="28"/>
  <c r="G260" i="28"/>
  <c r="T256" i="28" s="1"/>
  <c r="H260" i="28"/>
  <c r="U257" i="28" s="1"/>
  <c r="O241" i="28"/>
  <c r="T244" i="28"/>
  <c r="W242" i="28"/>
  <c r="P242" i="28"/>
  <c r="A247" i="28"/>
  <c r="N240" i="28" s="1"/>
  <c r="I247" i="28"/>
  <c r="V240" i="28" s="1"/>
  <c r="B247" i="28"/>
  <c r="O238" i="28" s="1"/>
  <c r="J247" i="28"/>
  <c r="W238" i="28" s="1"/>
  <c r="C247" i="28"/>
  <c r="P238" i="28" s="1"/>
  <c r="K247" i="28"/>
  <c r="X238" i="28" s="1"/>
  <c r="D247" i="28"/>
  <c r="Q245" i="28" s="1"/>
  <c r="L247" i="28"/>
  <c r="Y245" i="28" s="1"/>
  <c r="F247" i="28"/>
  <c r="S239" i="28" s="1"/>
  <c r="E247" i="28"/>
  <c r="R240" i="28" s="1"/>
  <c r="G247" i="28"/>
  <c r="T239" i="28" s="1"/>
  <c r="H247" i="28"/>
  <c r="U244" i="28" s="1"/>
  <c r="R232" i="28"/>
  <c r="R230" i="28"/>
  <c r="R228" i="28"/>
  <c r="R227" i="28"/>
  <c r="R225" i="28"/>
  <c r="W226" i="28"/>
  <c r="W225" i="28"/>
  <c r="W232" i="28"/>
  <c r="W228" i="28"/>
  <c r="W229" i="28"/>
  <c r="V227" i="28"/>
  <c r="V232" i="28"/>
  <c r="V230" i="28"/>
  <c r="V231" i="28"/>
  <c r="V229" i="28"/>
  <c r="V225" i="28"/>
  <c r="V228" i="28"/>
  <c r="V226" i="28"/>
  <c r="Q232" i="28"/>
  <c r="Q225" i="28"/>
  <c r="R229" i="28"/>
  <c r="A234" i="28"/>
  <c r="N227" i="28" s="1"/>
  <c r="B234" i="28"/>
  <c r="O231" i="28" s="1"/>
  <c r="C234" i="28"/>
  <c r="P225" i="28" s="1"/>
  <c r="K235" i="28"/>
  <c r="D234" i="28"/>
  <c r="Q229" i="28" s="1"/>
  <c r="L235" i="28"/>
  <c r="R231" i="28"/>
  <c r="F234" i="28"/>
  <c r="S232" i="28" s="1"/>
  <c r="R226" i="28"/>
  <c r="G234" i="28"/>
  <c r="T232" i="28" s="1"/>
  <c r="H234" i="28"/>
  <c r="U230" i="28" s="1"/>
  <c r="U214" i="28"/>
  <c r="P215" i="28"/>
  <c r="P213" i="28"/>
  <c r="R213" i="28"/>
  <c r="V214" i="28"/>
  <c r="D222" i="28"/>
  <c r="V216" i="28"/>
  <c r="V218" i="28"/>
  <c r="A221" i="28"/>
  <c r="N214" i="28" s="1"/>
  <c r="R212" i="28"/>
  <c r="B221" i="28"/>
  <c r="O212" i="28" s="1"/>
  <c r="J221" i="28"/>
  <c r="W212" i="28" s="1"/>
  <c r="V213" i="28"/>
  <c r="C221" i="28"/>
  <c r="P212" i="28" s="1"/>
  <c r="K221" i="28"/>
  <c r="X219" i="28" s="1"/>
  <c r="L221" i="28"/>
  <c r="Y219" i="28" s="1"/>
  <c r="V215" i="28"/>
  <c r="V217" i="28"/>
  <c r="V219" i="28"/>
  <c r="V212" i="28"/>
  <c r="F221" i="28"/>
  <c r="S215" i="28" s="1"/>
  <c r="G221" i="28"/>
  <c r="T218" i="28" s="1"/>
  <c r="H221" i="28"/>
  <c r="U218" i="28" s="1"/>
  <c r="T204" i="28"/>
  <c r="N201" i="28"/>
  <c r="N199" i="28"/>
  <c r="N206" i="28"/>
  <c r="N204" i="28"/>
  <c r="N202" i="28"/>
  <c r="N200" i="28"/>
  <c r="N205" i="28"/>
  <c r="N203" i="28"/>
  <c r="X206" i="28"/>
  <c r="X204" i="28"/>
  <c r="X202" i="28"/>
  <c r="Q201" i="28"/>
  <c r="I209" i="28"/>
  <c r="B208" i="28"/>
  <c r="O202" i="28" s="1"/>
  <c r="J209" i="28"/>
  <c r="P205" i="28"/>
  <c r="L208" i="28"/>
  <c r="Y202" i="28" s="1"/>
  <c r="P200" i="28"/>
  <c r="E208" i="28"/>
  <c r="R199" i="28" s="1"/>
  <c r="F208" i="28"/>
  <c r="S200" i="28" s="1"/>
  <c r="G208" i="28"/>
  <c r="T201" i="28" s="1"/>
  <c r="P203" i="28"/>
  <c r="K208" i="28"/>
  <c r="X205" i="28" s="1"/>
  <c r="Q205" i="28"/>
  <c r="P202" i="28"/>
  <c r="P204" i="28"/>
  <c r="P206" i="28"/>
  <c r="H208" i="28"/>
  <c r="U201" i="28" s="1"/>
  <c r="O238" i="27"/>
  <c r="I247" i="27"/>
  <c r="B248" i="27"/>
  <c r="A260" i="27"/>
  <c r="N256" i="27" s="1"/>
  <c r="I260" i="27"/>
  <c r="V255" i="27" s="1"/>
  <c r="N252" i="27"/>
  <c r="N254" i="27"/>
  <c r="U252" i="27"/>
  <c r="V252" i="27"/>
  <c r="V256" i="27"/>
  <c r="B261" i="27"/>
  <c r="J260" i="27"/>
  <c r="W251" i="27" s="1"/>
  <c r="L261" i="27"/>
  <c r="C260" i="27"/>
  <c r="P252" i="27" s="1"/>
  <c r="K260" i="27"/>
  <c r="X252" i="27" s="1"/>
  <c r="D260" i="27"/>
  <c r="Q253" i="27" s="1"/>
  <c r="E260" i="27"/>
  <c r="R256" i="27" s="1"/>
  <c r="F260" i="27"/>
  <c r="S256" i="27" s="1"/>
  <c r="G260" i="27"/>
  <c r="T257" i="27" s="1"/>
  <c r="H260" i="27"/>
  <c r="U256" i="27" s="1"/>
  <c r="V238" i="27"/>
  <c r="V239" i="27"/>
  <c r="V245" i="27"/>
  <c r="V243" i="27"/>
  <c r="V242" i="27"/>
  <c r="V240" i="27"/>
  <c r="V241" i="27"/>
  <c r="V244" i="27"/>
  <c r="Q239" i="27"/>
  <c r="Q238" i="27"/>
  <c r="Q240" i="27"/>
  <c r="W239" i="27"/>
  <c r="O239" i="27"/>
  <c r="Q245" i="27"/>
  <c r="J247" i="27"/>
  <c r="W240" i="27" s="1"/>
  <c r="C247" i="27"/>
  <c r="P244" i="27" s="1"/>
  <c r="L247" i="27"/>
  <c r="Y243" i="27" s="1"/>
  <c r="O241" i="27"/>
  <c r="O243" i="27"/>
  <c r="O245" i="27"/>
  <c r="F247" i="27"/>
  <c r="S240" i="27" s="1"/>
  <c r="A247" i="27"/>
  <c r="N238" i="27" s="1"/>
  <c r="O242" i="27"/>
  <c r="O244" i="27"/>
  <c r="K247" i="27"/>
  <c r="X238" i="27" s="1"/>
  <c r="Q242" i="27"/>
  <c r="Q244" i="27"/>
  <c r="E247" i="27"/>
  <c r="R242" i="27" s="1"/>
  <c r="O240" i="27"/>
  <c r="G247" i="27"/>
  <c r="T245" i="27" s="1"/>
  <c r="Q241" i="27"/>
  <c r="Q243" i="27"/>
  <c r="H247" i="27"/>
  <c r="U244" i="27" s="1"/>
  <c r="V229" i="27"/>
  <c r="S232" i="27"/>
  <c r="I234" i="27"/>
  <c r="V225" i="27" s="1"/>
  <c r="A234" i="27"/>
  <c r="N225" i="27" s="1"/>
  <c r="J234" i="27"/>
  <c r="W226" i="27" s="1"/>
  <c r="B235" i="27"/>
  <c r="K234" i="27"/>
  <c r="X227" i="27" s="1"/>
  <c r="D234" i="27"/>
  <c r="Q232" i="27" s="1"/>
  <c r="L234" i="27"/>
  <c r="Y232" i="27" s="1"/>
  <c r="E234" i="27"/>
  <c r="R225" i="27" s="1"/>
  <c r="F234" i="27"/>
  <c r="S227" i="27" s="1"/>
  <c r="C234" i="27"/>
  <c r="P227" i="27" s="1"/>
  <c r="G234" i="27"/>
  <c r="T231" i="27" s="1"/>
  <c r="H234" i="27"/>
  <c r="U231" i="27" s="1"/>
  <c r="T214" i="27"/>
  <c r="T219" i="27"/>
  <c r="P217" i="27"/>
  <c r="P218" i="27"/>
  <c r="P216" i="27"/>
  <c r="S213" i="27"/>
  <c r="B221" i="27"/>
  <c r="O213" i="27" s="1"/>
  <c r="J221" i="27"/>
  <c r="W213" i="27" s="1"/>
  <c r="C221" i="27"/>
  <c r="P214" i="27" s="1"/>
  <c r="K221" i="27"/>
  <c r="X214" i="27" s="1"/>
  <c r="D221" i="27"/>
  <c r="Q219" i="27" s="1"/>
  <c r="L221" i="27"/>
  <c r="Y219" i="27" s="1"/>
  <c r="A222" i="27"/>
  <c r="E221" i="27"/>
  <c r="R218" i="27" s="1"/>
  <c r="I222" i="27"/>
  <c r="F221" i="27"/>
  <c r="S218" i="27" s="1"/>
  <c r="G221" i="27"/>
  <c r="T218" i="27" s="1"/>
  <c r="H221" i="27"/>
  <c r="U218" i="27" s="1"/>
  <c r="Y206" i="27"/>
  <c r="O200" i="27"/>
  <c r="H208" i="27"/>
  <c r="U199" i="27" s="1"/>
  <c r="A208" i="27"/>
  <c r="N200" i="27" s="1"/>
  <c r="I208" i="27"/>
  <c r="V206" i="27" s="1"/>
  <c r="B208" i="27"/>
  <c r="O204" i="27" s="1"/>
  <c r="J208" i="27"/>
  <c r="W201" i="27" s="1"/>
  <c r="C208" i="27"/>
  <c r="P206" i="27" s="1"/>
  <c r="K208" i="27"/>
  <c r="X202" i="27" s="1"/>
  <c r="D208" i="27"/>
  <c r="Q205" i="27" s="1"/>
  <c r="L208" i="27"/>
  <c r="Y205" i="27" s="1"/>
  <c r="E208" i="27"/>
  <c r="R205" i="27" s="1"/>
  <c r="F208" i="27"/>
  <c r="S199" i="27" s="1"/>
  <c r="G208" i="27"/>
  <c r="T199" i="27" s="1"/>
  <c r="K261" i="26"/>
  <c r="X256" i="26" s="1"/>
  <c r="G260" i="26"/>
  <c r="T255" i="26" s="1"/>
  <c r="H260" i="26"/>
  <c r="U258" i="26" s="1"/>
  <c r="N258" i="26"/>
  <c r="I260" i="26"/>
  <c r="V258" i="26" s="1"/>
  <c r="B260" i="26"/>
  <c r="O258" i="26" s="1"/>
  <c r="J260" i="26"/>
  <c r="W258" i="26" s="1"/>
  <c r="C260" i="26"/>
  <c r="P252" i="26" s="1"/>
  <c r="D260" i="26"/>
  <c r="Q257" i="26" s="1"/>
  <c r="L260" i="26"/>
  <c r="Y257" i="26" s="1"/>
  <c r="E260" i="26"/>
  <c r="R257" i="26" s="1"/>
  <c r="F260" i="26"/>
  <c r="S257" i="26" s="1"/>
  <c r="V240" i="26"/>
  <c r="V243" i="26"/>
  <c r="A247" i="26"/>
  <c r="N245" i="26" s="1"/>
  <c r="J247" i="26"/>
  <c r="W245" i="26" s="1"/>
  <c r="K247" i="26"/>
  <c r="X241" i="26" s="1"/>
  <c r="C248" i="26"/>
  <c r="D247" i="26"/>
  <c r="Q245" i="26" s="1"/>
  <c r="L248" i="26"/>
  <c r="E247" i="26"/>
  <c r="R239" i="26" s="1"/>
  <c r="B247" i="26"/>
  <c r="O245" i="26" s="1"/>
  <c r="F247" i="26"/>
  <c r="S245" i="26" s="1"/>
  <c r="G247" i="26"/>
  <c r="T244" i="26" s="1"/>
  <c r="H247" i="26"/>
  <c r="U240" i="26" s="1"/>
  <c r="T230" i="26"/>
  <c r="T232" i="26"/>
  <c r="O232" i="26"/>
  <c r="O225" i="26"/>
  <c r="P226" i="26"/>
  <c r="P227" i="26"/>
  <c r="A234" i="26"/>
  <c r="N232" i="26" s="1"/>
  <c r="I234" i="26"/>
  <c r="V230" i="26" s="1"/>
  <c r="B234" i="26"/>
  <c r="O230" i="26" s="1"/>
  <c r="J234" i="26"/>
  <c r="W232" i="26" s="1"/>
  <c r="C234" i="26"/>
  <c r="P230" i="26" s="1"/>
  <c r="K235" i="26"/>
  <c r="D234" i="26"/>
  <c r="Q232" i="26" s="1"/>
  <c r="L234" i="26"/>
  <c r="Y232" i="26" s="1"/>
  <c r="E234" i="26"/>
  <c r="R231" i="26" s="1"/>
  <c r="F234" i="26"/>
  <c r="S229" i="26" s="1"/>
  <c r="G234" i="26"/>
  <c r="T229" i="26" s="1"/>
  <c r="H234" i="26"/>
  <c r="U231" i="26" s="1"/>
  <c r="T216" i="26"/>
  <c r="X216" i="26"/>
  <c r="A221" i="26"/>
  <c r="N217" i="26" s="1"/>
  <c r="I221" i="26"/>
  <c r="V216" i="26" s="1"/>
  <c r="C221" i="26"/>
  <c r="P219" i="26" s="1"/>
  <c r="K221" i="26"/>
  <c r="X214" i="26" s="1"/>
  <c r="B222" i="26"/>
  <c r="L221" i="26"/>
  <c r="Y219" i="26" s="1"/>
  <c r="E221" i="26"/>
  <c r="R216" i="26" s="1"/>
  <c r="F221" i="26"/>
  <c r="S217" i="26" s="1"/>
  <c r="J222" i="26"/>
  <c r="D221" i="26"/>
  <c r="Q219" i="26" s="1"/>
  <c r="G221" i="26"/>
  <c r="T218" i="26" s="1"/>
  <c r="H221" i="26"/>
  <c r="U218" i="26" s="1"/>
  <c r="P201" i="26"/>
  <c r="A208" i="26"/>
  <c r="N199" i="26" s="1"/>
  <c r="I208" i="26"/>
  <c r="V199" i="26" s="1"/>
  <c r="B208" i="26"/>
  <c r="O206" i="26" s="1"/>
  <c r="J208" i="26"/>
  <c r="W206" i="26" s="1"/>
  <c r="C208" i="26"/>
  <c r="P199" i="26" s="1"/>
  <c r="K208" i="26"/>
  <c r="X200" i="26" s="1"/>
  <c r="D208" i="26"/>
  <c r="Q206" i="26" s="1"/>
  <c r="L208" i="26"/>
  <c r="Y206" i="26" s="1"/>
  <c r="E208" i="26"/>
  <c r="R205" i="26" s="1"/>
  <c r="F208" i="26"/>
  <c r="S205" i="26" s="1"/>
  <c r="G208" i="26"/>
  <c r="T205" i="26" s="1"/>
  <c r="H208" i="26"/>
  <c r="U205" i="26" s="1"/>
  <c r="AD6" i="25"/>
  <c r="L259" i="25"/>
  <c r="L261" i="25" s="1"/>
  <c r="K259" i="25"/>
  <c r="K260" i="25" s="1"/>
  <c r="J259" i="25"/>
  <c r="J261" i="25" s="1"/>
  <c r="I259" i="25"/>
  <c r="I261" i="25" s="1"/>
  <c r="H259" i="25"/>
  <c r="H261" i="25" s="1"/>
  <c r="G259" i="25"/>
  <c r="G261" i="25" s="1"/>
  <c r="F259" i="25"/>
  <c r="F261" i="25" s="1"/>
  <c r="E259" i="25"/>
  <c r="E261" i="25" s="1"/>
  <c r="D259" i="25"/>
  <c r="D261" i="25" s="1"/>
  <c r="C259" i="25"/>
  <c r="C260" i="25" s="1"/>
  <c r="B259" i="25"/>
  <c r="B261" i="25" s="1"/>
  <c r="A259" i="25"/>
  <c r="A261" i="25" s="1"/>
  <c r="AD253" i="25"/>
  <c r="AD252" i="25"/>
  <c r="AD251" i="25"/>
  <c r="I247" i="25"/>
  <c r="L246" i="25"/>
  <c r="L248" i="25" s="1"/>
  <c r="K246" i="25"/>
  <c r="K248" i="25" s="1"/>
  <c r="J246" i="25"/>
  <c r="J247" i="25" s="1"/>
  <c r="I246" i="25"/>
  <c r="I248" i="25" s="1"/>
  <c r="H246" i="25"/>
  <c r="H248" i="25" s="1"/>
  <c r="G246" i="25"/>
  <c r="G248" i="25" s="1"/>
  <c r="F246" i="25"/>
  <c r="F248" i="25" s="1"/>
  <c r="E246" i="25"/>
  <c r="E248" i="25" s="1"/>
  <c r="D246" i="25"/>
  <c r="D248" i="25" s="1"/>
  <c r="C246" i="25"/>
  <c r="C248" i="25" s="1"/>
  <c r="B246" i="25"/>
  <c r="B247" i="25" s="1"/>
  <c r="A246" i="25"/>
  <c r="A248" i="25" s="1"/>
  <c r="AD240" i="25"/>
  <c r="AD239" i="25"/>
  <c r="AD238" i="25"/>
  <c r="L233" i="25"/>
  <c r="L235" i="25" s="1"/>
  <c r="K233" i="25"/>
  <c r="K235" i="25" s="1"/>
  <c r="J233" i="25"/>
  <c r="J235" i="25" s="1"/>
  <c r="I233" i="25"/>
  <c r="I235" i="25" s="1"/>
  <c r="H233" i="25"/>
  <c r="H235" i="25" s="1"/>
  <c r="G233" i="25"/>
  <c r="G235" i="25" s="1"/>
  <c r="F233" i="25"/>
  <c r="F235" i="25" s="1"/>
  <c r="E233" i="25"/>
  <c r="E235" i="25" s="1"/>
  <c r="D233" i="25"/>
  <c r="D235" i="25" s="1"/>
  <c r="C233" i="25"/>
  <c r="C235" i="25" s="1"/>
  <c r="B233" i="25"/>
  <c r="B235" i="25" s="1"/>
  <c r="A233" i="25"/>
  <c r="A235" i="25" s="1"/>
  <c r="AD227" i="25"/>
  <c r="AD226" i="25"/>
  <c r="AD225" i="25"/>
  <c r="K222" i="25"/>
  <c r="L220" i="25"/>
  <c r="L222" i="25" s="1"/>
  <c r="K220" i="25"/>
  <c r="K221" i="25" s="1"/>
  <c r="J220" i="25"/>
  <c r="J222" i="25" s="1"/>
  <c r="I220" i="25"/>
  <c r="I222" i="25" s="1"/>
  <c r="H220" i="25"/>
  <c r="H222" i="25" s="1"/>
  <c r="G220" i="25"/>
  <c r="G222" i="25" s="1"/>
  <c r="F220" i="25"/>
  <c r="F222" i="25" s="1"/>
  <c r="E220" i="25"/>
  <c r="E222" i="25" s="1"/>
  <c r="D220" i="25"/>
  <c r="D222" i="25" s="1"/>
  <c r="C220" i="25"/>
  <c r="C222" i="25" s="1"/>
  <c r="B220" i="25"/>
  <c r="B222" i="25" s="1"/>
  <c r="A220" i="25"/>
  <c r="A222" i="25" s="1"/>
  <c r="AD214" i="25"/>
  <c r="AD213" i="25"/>
  <c r="AD212" i="25"/>
  <c r="L207" i="25"/>
  <c r="L209" i="25" s="1"/>
  <c r="K207" i="25"/>
  <c r="K209" i="25" s="1"/>
  <c r="J207" i="25"/>
  <c r="J209" i="25" s="1"/>
  <c r="I207" i="25"/>
  <c r="I209" i="25" s="1"/>
  <c r="H207" i="25"/>
  <c r="H209" i="25" s="1"/>
  <c r="G207" i="25"/>
  <c r="G209" i="25" s="1"/>
  <c r="F207" i="25"/>
  <c r="F209" i="25" s="1"/>
  <c r="E207" i="25"/>
  <c r="E209" i="25" s="1"/>
  <c r="D207" i="25"/>
  <c r="D209" i="25" s="1"/>
  <c r="C207" i="25"/>
  <c r="C209" i="25" s="1"/>
  <c r="B207" i="25"/>
  <c r="B209" i="25" s="1"/>
  <c r="A207" i="25"/>
  <c r="A209" i="25" s="1"/>
  <c r="AD201" i="25"/>
  <c r="AD200" i="25"/>
  <c r="AD199" i="25"/>
  <c r="Y197" i="25"/>
  <c r="Y210" i="25" s="1"/>
  <c r="Y223" i="25" s="1"/>
  <c r="Y236" i="25" s="1"/>
  <c r="Y249" i="25" s="1"/>
  <c r="Q197" i="25"/>
  <c r="Q210" i="25" s="1"/>
  <c r="Q223" i="25" s="1"/>
  <c r="Q236" i="25" s="1"/>
  <c r="Q249" i="25" s="1"/>
  <c r="L194" i="28"/>
  <c r="L196" i="28" s="1"/>
  <c r="K194" i="28"/>
  <c r="K196" i="28" s="1"/>
  <c r="J194" i="28"/>
  <c r="J196" i="28" s="1"/>
  <c r="I194" i="28"/>
  <c r="H194" i="28"/>
  <c r="H196" i="28" s="1"/>
  <c r="G194" i="28"/>
  <c r="G196" i="28" s="1"/>
  <c r="F194" i="28"/>
  <c r="F196" i="28" s="1"/>
  <c r="E194" i="28"/>
  <c r="E196" i="28" s="1"/>
  <c r="D194" i="28"/>
  <c r="D196" i="28" s="1"/>
  <c r="C194" i="28"/>
  <c r="C196" i="28" s="1"/>
  <c r="B194" i="28"/>
  <c r="B196" i="28" s="1"/>
  <c r="A194" i="28"/>
  <c r="A196" i="28" s="1"/>
  <c r="AM188" i="28"/>
  <c r="AD188" i="28"/>
  <c r="AM187" i="28"/>
  <c r="AD187" i="28"/>
  <c r="AM186" i="28"/>
  <c r="AD186" i="28"/>
  <c r="L181" i="28"/>
  <c r="L183" i="28" s="1"/>
  <c r="K181" i="28"/>
  <c r="K183" i="28" s="1"/>
  <c r="J181" i="28"/>
  <c r="J183" i="28" s="1"/>
  <c r="I181" i="28"/>
  <c r="I183" i="28" s="1"/>
  <c r="H181" i="28"/>
  <c r="H183" i="28" s="1"/>
  <c r="G181" i="28"/>
  <c r="F181" i="28"/>
  <c r="F183" i="28" s="1"/>
  <c r="E181" i="28"/>
  <c r="E183" i="28" s="1"/>
  <c r="D181" i="28"/>
  <c r="D183" i="28" s="1"/>
  <c r="C181" i="28"/>
  <c r="C183" i="28" s="1"/>
  <c r="B181" i="28"/>
  <c r="B183" i="28" s="1"/>
  <c r="A181" i="28"/>
  <c r="A183" i="28" s="1"/>
  <c r="AM175" i="28"/>
  <c r="AD175" i="28"/>
  <c r="AM174" i="28"/>
  <c r="AD174" i="28"/>
  <c r="AM173" i="28"/>
  <c r="AD173" i="28"/>
  <c r="L168" i="28"/>
  <c r="L170" i="28" s="1"/>
  <c r="K168" i="28"/>
  <c r="K170" i="28" s="1"/>
  <c r="J168" i="28"/>
  <c r="J170" i="28" s="1"/>
  <c r="I168" i="28"/>
  <c r="I170" i="28" s="1"/>
  <c r="H168" i="28"/>
  <c r="H170" i="28" s="1"/>
  <c r="G168" i="28"/>
  <c r="G170" i="28" s="1"/>
  <c r="F168" i="28"/>
  <c r="F169" i="28" s="1"/>
  <c r="E168" i="28"/>
  <c r="E170" i="28" s="1"/>
  <c r="D168" i="28"/>
  <c r="D170" i="28" s="1"/>
  <c r="C168" i="28"/>
  <c r="C170" i="28" s="1"/>
  <c r="B168" i="28"/>
  <c r="B170" i="28" s="1"/>
  <c r="A168" i="28"/>
  <c r="A170" i="28" s="1"/>
  <c r="AM162" i="28"/>
  <c r="AD162" i="28"/>
  <c r="AM161" i="28"/>
  <c r="AD161" i="28"/>
  <c r="AM160" i="28"/>
  <c r="AD160" i="28"/>
  <c r="L155" i="28"/>
  <c r="L157" i="28" s="1"/>
  <c r="K155" i="28"/>
  <c r="K157" i="28" s="1"/>
  <c r="J155" i="28"/>
  <c r="J157" i="28" s="1"/>
  <c r="I155" i="28"/>
  <c r="H155" i="28"/>
  <c r="H157" i="28" s="1"/>
  <c r="G155" i="28"/>
  <c r="G157" i="28" s="1"/>
  <c r="F155" i="28"/>
  <c r="F157" i="28" s="1"/>
  <c r="E155" i="28"/>
  <c r="E157" i="28" s="1"/>
  <c r="D155" i="28"/>
  <c r="D156" i="28" s="1"/>
  <c r="C155" i="28"/>
  <c r="C157" i="28" s="1"/>
  <c r="B155" i="28"/>
  <c r="B157" i="28" s="1"/>
  <c r="A155" i="28"/>
  <c r="AM149" i="28"/>
  <c r="AD149" i="28"/>
  <c r="AM148" i="28"/>
  <c r="AD148" i="28"/>
  <c r="AM147" i="28"/>
  <c r="AD147" i="28"/>
  <c r="L142" i="28"/>
  <c r="L144" i="28" s="1"/>
  <c r="K142" i="28"/>
  <c r="K144" i="28" s="1"/>
  <c r="J142" i="28"/>
  <c r="I142" i="28"/>
  <c r="I144" i="28" s="1"/>
  <c r="H142" i="28"/>
  <c r="H144" i="28" s="1"/>
  <c r="G142" i="28"/>
  <c r="G144" i="28" s="1"/>
  <c r="F142" i="28"/>
  <c r="F144" i="28" s="1"/>
  <c r="E142" i="28"/>
  <c r="E144" i="28" s="1"/>
  <c r="D142" i="28"/>
  <c r="D144" i="28" s="1"/>
  <c r="C142" i="28"/>
  <c r="C143" i="28" s="1"/>
  <c r="B142" i="28"/>
  <c r="B143" i="28" s="1"/>
  <c r="A142" i="28"/>
  <c r="A144" i="28" s="1"/>
  <c r="AM136" i="28"/>
  <c r="AD136" i="28"/>
  <c r="AM135" i="28"/>
  <c r="AD135" i="28"/>
  <c r="AM134" i="28"/>
  <c r="AD134" i="28"/>
  <c r="V129" i="28"/>
  <c r="L129" i="28"/>
  <c r="L131" i="28" s="1"/>
  <c r="K129" i="28"/>
  <c r="K131" i="28" s="1"/>
  <c r="J129" i="28"/>
  <c r="J131" i="28" s="1"/>
  <c r="I129" i="28"/>
  <c r="I131" i="28" s="1"/>
  <c r="H129" i="28"/>
  <c r="H131" i="28" s="1"/>
  <c r="G129" i="28"/>
  <c r="G130" i="28" s="1"/>
  <c r="F129" i="28"/>
  <c r="F130" i="28" s="1"/>
  <c r="E129" i="28"/>
  <c r="D129" i="28"/>
  <c r="D131" i="28" s="1"/>
  <c r="C129" i="28"/>
  <c r="C131" i="28" s="1"/>
  <c r="B129" i="28"/>
  <c r="B131" i="28" s="1"/>
  <c r="A129" i="28"/>
  <c r="A131" i="28" s="1"/>
  <c r="AM123" i="28"/>
  <c r="AD123" i="28"/>
  <c r="AM122" i="28"/>
  <c r="AD122" i="28"/>
  <c r="AM121" i="28"/>
  <c r="AD121" i="28"/>
  <c r="L116" i="28"/>
  <c r="L118" i="28" s="1"/>
  <c r="K116" i="28"/>
  <c r="K118" i="28" s="1"/>
  <c r="J116" i="28"/>
  <c r="J118" i="28" s="1"/>
  <c r="I116" i="28"/>
  <c r="I118" i="28" s="1"/>
  <c r="H116" i="28"/>
  <c r="H117" i="28" s="1"/>
  <c r="G116" i="28"/>
  <c r="G117" i="28" s="1"/>
  <c r="F116" i="28"/>
  <c r="F117" i="28" s="1"/>
  <c r="E116" i="28"/>
  <c r="E118" i="28" s="1"/>
  <c r="D116" i="28"/>
  <c r="D118" i="28" s="1"/>
  <c r="C116" i="28"/>
  <c r="C118" i="28" s="1"/>
  <c r="B116" i="28"/>
  <c r="B118" i="28" s="1"/>
  <c r="A116" i="28"/>
  <c r="A117" i="28" s="1"/>
  <c r="AM110" i="28"/>
  <c r="AD110" i="28"/>
  <c r="AM109" i="28"/>
  <c r="AD109" i="28"/>
  <c r="AM108" i="28"/>
  <c r="AD108" i="28"/>
  <c r="L103" i="28"/>
  <c r="L104" i="28" s="1"/>
  <c r="K103" i="28"/>
  <c r="J103" i="28"/>
  <c r="I103" i="28"/>
  <c r="I104" i="28" s="1"/>
  <c r="H103" i="28"/>
  <c r="H105" i="28" s="1"/>
  <c r="G103" i="28"/>
  <c r="G104" i="28" s="1"/>
  <c r="F103" i="28"/>
  <c r="F105" i="28" s="1"/>
  <c r="E103" i="28"/>
  <c r="E105" i="28" s="1"/>
  <c r="D103" i="28"/>
  <c r="D105" i="28" s="1"/>
  <c r="C103" i="28"/>
  <c r="B103" i="28"/>
  <c r="B104" i="28" s="1"/>
  <c r="A103" i="28"/>
  <c r="A105" i="28" s="1"/>
  <c r="AM97" i="28"/>
  <c r="AD97" i="28"/>
  <c r="AM96" i="28"/>
  <c r="AD96" i="28"/>
  <c r="AM95" i="28"/>
  <c r="AD95" i="28"/>
  <c r="Y93" i="28"/>
  <c r="Y106" i="28" s="1"/>
  <c r="Y119" i="28" s="1"/>
  <c r="Y132" i="28" s="1"/>
  <c r="Y145" i="28" s="1"/>
  <c r="Y158" i="28" s="1"/>
  <c r="Y171" i="28" s="1"/>
  <c r="Y184" i="28" s="1"/>
  <c r="Y197" i="28" s="1"/>
  <c r="Y210" i="28" s="1"/>
  <c r="Y223" i="28" s="1"/>
  <c r="Y236" i="28" s="1"/>
  <c r="Y249" i="28" s="1"/>
  <c r="X93" i="28"/>
  <c r="X106" i="28" s="1"/>
  <c r="X119" i="28" s="1"/>
  <c r="X132" i="28" s="1"/>
  <c r="X145" i="28" s="1"/>
  <c r="X158" i="28" s="1"/>
  <c r="X171" i="28" s="1"/>
  <c r="X184" i="28" s="1"/>
  <c r="X197" i="28" s="1"/>
  <c r="X210" i="28" s="1"/>
  <c r="X223" i="28" s="1"/>
  <c r="X236" i="28" s="1"/>
  <c r="X249" i="28" s="1"/>
  <c r="W93" i="28"/>
  <c r="W106" i="28" s="1"/>
  <c r="W119" i="28" s="1"/>
  <c r="W132" i="28" s="1"/>
  <c r="W145" i="28" s="1"/>
  <c r="W158" i="28" s="1"/>
  <c r="W171" i="28" s="1"/>
  <c r="W184" i="28" s="1"/>
  <c r="W197" i="28" s="1"/>
  <c r="W210" i="28" s="1"/>
  <c r="W223" i="28" s="1"/>
  <c r="W236" i="28" s="1"/>
  <c r="W249" i="28" s="1"/>
  <c r="V93" i="28"/>
  <c r="V106" i="28" s="1"/>
  <c r="V119" i="28" s="1"/>
  <c r="V132" i="28" s="1"/>
  <c r="V145" i="28" s="1"/>
  <c r="V158" i="28" s="1"/>
  <c r="V171" i="28" s="1"/>
  <c r="V184" i="28" s="1"/>
  <c r="V197" i="28" s="1"/>
  <c r="V210" i="28" s="1"/>
  <c r="V223" i="28" s="1"/>
  <c r="V236" i="28" s="1"/>
  <c r="V249" i="28" s="1"/>
  <c r="U93" i="28"/>
  <c r="U106" i="28" s="1"/>
  <c r="U119" i="28" s="1"/>
  <c r="U132" i="28" s="1"/>
  <c r="U145" i="28" s="1"/>
  <c r="U158" i="28" s="1"/>
  <c r="U171" i="28" s="1"/>
  <c r="U184" i="28" s="1"/>
  <c r="U197" i="28" s="1"/>
  <c r="U210" i="28" s="1"/>
  <c r="U223" i="28" s="1"/>
  <c r="U236" i="28" s="1"/>
  <c r="U249" i="28" s="1"/>
  <c r="T93" i="28"/>
  <c r="T106" i="28" s="1"/>
  <c r="T119" i="28" s="1"/>
  <c r="T132" i="28" s="1"/>
  <c r="T145" i="28" s="1"/>
  <c r="T158" i="28" s="1"/>
  <c r="T171" i="28" s="1"/>
  <c r="T184" i="28" s="1"/>
  <c r="T197" i="28" s="1"/>
  <c r="T210" i="28" s="1"/>
  <c r="T223" i="28" s="1"/>
  <c r="T236" i="28" s="1"/>
  <c r="T249" i="28" s="1"/>
  <c r="S93" i="28"/>
  <c r="S106" i="28" s="1"/>
  <c r="S119" i="28" s="1"/>
  <c r="S132" i="28" s="1"/>
  <c r="S145" i="28" s="1"/>
  <c r="S158" i="28" s="1"/>
  <c r="S171" i="28" s="1"/>
  <c r="S184" i="28" s="1"/>
  <c r="S197" i="28" s="1"/>
  <c r="S210" i="28" s="1"/>
  <c r="S223" i="28" s="1"/>
  <c r="S236" i="28" s="1"/>
  <c r="S249" i="28" s="1"/>
  <c r="R93" i="28"/>
  <c r="R106" i="28" s="1"/>
  <c r="R119" i="28" s="1"/>
  <c r="R132" i="28" s="1"/>
  <c r="R145" i="28" s="1"/>
  <c r="R158" i="28" s="1"/>
  <c r="R171" i="28" s="1"/>
  <c r="R184" i="28" s="1"/>
  <c r="R197" i="28" s="1"/>
  <c r="R210" i="28" s="1"/>
  <c r="R223" i="28" s="1"/>
  <c r="R236" i="28" s="1"/>
  <c r="R249" i="28" s="1"/>
  <c r="Q93" i="28"/>
  <c r="Q106" i="28" s="1"/>
  <c r="Q119" i="28" s="1"/>
  <c r="Q132" i="28" s="1"/>
  <c r="Q145" i="28" s="1"/>
  <c r="Q158" i="28" s="1"/>
  <c r="Q171" i="28" s="1"/>
  <c r="Q184" i="28" s="1"/>
  <c r="Q197" i="28" s="1"/>
  <c r="Q210" i="28" s="1"/>
  <c r="Q223" i="28" s="1"/>
  <c r="Q236" i="28" s="1"/>
  <c r="Q249" i="28" s="1"/>
  <c r="L93" i="28"/>
  <c r="L106" i="28" s="1"/>
  <c r="L119" i="28" s="1"/>
  <c r="L132" i="28" s="1"/>
  <c r="L145" i="28" s="1"/>
  <c r="L158" i="28" s="1"/>
  <c r="L171" i="28" s="1"/>
  <c r="L184" i="28" s="1"/>
  <c r="L197" i="28" s="1"/>
  <c r="L210" i="28" s="1"/>
  <c r="L223" i="28" s="1"/>
  <c r="L236" i="28" s="1"/>
  <c r="L249" i="28" s="1"/>
  <c r="K93" i="28"/>
  <c r="K106" i="28" s="1"/>
  <c r="K119" i="28" s="1"/>
  <c r="K132" i="28" s="1"/>
  <c r="K145" i="28" s="1"/>
  <c r="K158" i="28" s="1"/>
  <c r="K171" i="28" s="1"/>
  <c r="K184" i="28" s="1"/>
  <c r="K197" i="28" s="1"/>
  <c r="K210" i="28" s="1"/>
  <c r="K223" i="28" s="1"/>
  <c r="K236" i="28" s="1"/>
  <c r="K249" i="28" s="1"/>
  <c r="J93" i="28"/>
  <c r="J106" i="28" s="1"/>
  <c r="J119" i="28" s="1"/>
  <c r="J132" i="28" s="1"/>
  <c r="J145" i="28" s="1"/>
  <c r="J158" i="28" s="1"/>
  <c r="J171" i="28" s="1"/>
  <c r="J184" i="28" s="1"/>
  <c r="J197" i="28" s="1"/>
  <c r="J210" i="28" s="1"/>
  <c r="J223" i="28" s="1"/>
  <c r="J236" i="28" s="1"/>
  <c r="J249" i="28" s="1"/>
  <c r="I93" i="28"/>
  <c r="I106" i="28" s="1"/>
  <c r="I119" i="28" s="1"/>
  <c r="I132" i="28" s="1"/>
  <c r="I145" i="28" s="1"/>
  <c r="I158" i="28" s="1"/>
  <c r="I171" i="28" s="1"/>
  <c r="I184" i="28" s="1"/>
  <c r="I197" i="28" s="1"/>
  <c r="I210" i="28" s="1"/>
  <c r="I223" i="28" s="1"/>
  <c r="I236" i="28" s="1"/>
  <c r="I249" i="28" s="1"/>
  <c r="H93" i="28"/>
  <c r="H106" i="28" s="1"/>
  <c r="H119" i="28" s="1"/>
  <c r="H132" i="28" s="1"/>
  <c r="H145" i="28" s="1"/>
  <c r="H158" i="28" s="1"/>
  <c r="H171" i="28" s="1"/>
  <c r="H184" i="28" s="1"/>
  <c r="H197" i="28" s="1"/>
  <c r="H210" i="28" s="1"/>
  <c r="H223" i="28" s="1"/>
  <c r="H236" i="28" s="1"/>
  <c r="H249" i="28" s="1"/>
  <c r="G93" i="28"/>
  <c r="G106" i="28" s="1"/>
  <c r="G119" i="28" s="1"/>
  <c r="G132" i="28" s="1"/>
  <c r="G145" i="28" s="1"/>
  <c r="G158" i="28" s="1"/>
  <c r="G171" i="28" s="1"/>
  <c r="G184" i="28" s="1"/>
  <c r="G197" i="28" s="1"/>
  <c r="G210" i="28" s="1"/>
  <c r="G223" i="28" s="1"/>
  <c r="G236" i="28" s="1"/>
  <c r="G249" i="28" s="1"/>
  <c r="F93" i="28"/>
  <c r="F106" i="28" s="1"/>
  <c r="F119" i="28" s="1"/>
  <c r="F132" i="28" s="1"/>
  <c r="F145" i="28" s="1"/>
  <c r="F158" i="28" s="1"/>
  <c r="F171" i="28" s="1"/>
  <c r="F184" i="28" s="1"/>
  <c r="F197" i="28" s="1"/>
  <c r="F210" i="28" s="1"/>
  <c r="F223" i="28" s="1"/>
  <c r="F236" i="28" s="1"/>
  <c r="F249" i="28" s="1"/>
  <c r="E93" i="28"/>
  <c r="E106" i="28" s="1"/>
  <c r="E119" i="28" s="1"/>
  <c r="E132" i="28" s="1"/>
  <c r="E145" i="28" s="1"/>
  <c r="E158" i="28" s="1"/>
  <c r="E171" i="28" s="1"/>
  <c r="E184" i="28" s="1"/>
  <c r="E197" i="28" s="1"/>
  <c r="E210" i="28" s="1"/>
  <c r="E223" i="28" s="1"/>
  <c r="E236" i="28" s="1"/>
  <c r="E249" i="28" s="1"/>
  <c r="D93" i="28"/>
  <c r="D106" i="28" s="1"/>
  <c r="D119" i="28" s="1"/>
  <c r="D132" i="28" s="1"/>
  <c r="D145" i="28" s="1"/>
  <c r="D158" i="28" s="1"/>
  <c r="D171" i="28" s="1"/>
  <c r="D184" i="28" s="1"/>
  <c r="D197" i="28" s="1"/>
  <c r="D210" i="28" s="1"/>
  <c r="D223" i="28" s="1"/>
  <c r="D236" i="28" s="1"/>
  <c r="D249" i="28" s="1"/>
  <c r="L90" i="28"/>
  <c r="K90" i="28"/>
  <c r="K92" i="28" s="1"/>
  <c r="J90" i="28"/>
  <c r="J92" i="28" s="1"/>
  <c r="I90" i="28"/>
  <c r="I92" i="28" s="1"/>
  <c r="H90" i="28"/>
  <c r="G90" i="28"/>
  <c r="G91" i="28" s="1"/>
  <c r="F90" i="28"/>
  <c r="F91" i="28" s="1"/>
  <c r="E90" i="28"/>
  <c r="E92" i="28" s="1"/>
  <c r="D90" i="28"/>
  <c r="D92" i="28" s="1"/>
  <c r="C90" i="28"/>
  <c r="C92" i="28" s="1"/>
  <c r="B90" i="28"/>
  <c r="B92" i="28" s="1"/>
  <c r="A90" i="28"/>
  <c r="A92" i="28" s="1"/>
  <c r="AM84" i="28"/>
  <c r="AD84" i="28"/>
  <c r="AM83" i="28"/>
  <c r="AD83" i="28"/>
  <c r="AM82" i="28"/>
  <c r="AD82" i="28"/>
  <c r="A79" i="28"/>
  <c r="L77" i="28"/>
  <c r="L79" i="28" s="1"/>
  <c r="K77" i="28"/>
  <c r="J77" i="28"/>
  <c r="J79" i="28" s="1"/>
  <c r="I77" i="28"/>
  <c r="I79" i="28" s="1"/>
  <c r="H77" i="28"/>
  <c r="H79" i="28" s="1"/>
  <c r="G77" i="28"/>
  <c r="G79" i="28" s="1"/>
  <c r="F77" i="28"/>
  <c r="F78" i="28" s="1"/>
  <c r="E77" i="28"/>
  <c r="E78" i="28" s="1"/>
  <c r="D77" i="28"/>
  <c r="D78" i="28" s="1"/>
  <c r="C77" i="28"/>
  <c r="C79" i="28" s="1"/>
  <c r="B77" i="28"/>
  <c r="B78" i="28" s="1"/>
  <c r="A77" i="28"/>
  <c r="A78" i="28" s="1"/>
  <c r="AM71" i="28"/>
  <c r="AD71" i="28"/>
  <c r="AM70" i="28"/>
  <c r="AD70" i="28"/>
  <c r="AM69" i="28"/>
  <c r="AD69" i="28"/>
  <c r="L64" i="28"/>
  <c r="L66" i="28" s="1"/>
  <c r="K64" i="28"/>
  <c r="K65" i="28" s="1"/>
  <c r="J64" i="28"/>
  <c r="J66" i="28" s="1"/>
  <c r="I64" i="28"/>
  <c r="I66" i="28" s="1"/>
  <c r="H64" i="28"/>
  <c r="G64" i="28"/>
  <c r="G66" i="28" s="1"/>
  <c r="F64" i="28"/>
  <c r="F66" i="28" s="1"/>
  <c r="E64" i="28"/>
  <c r="E66" i="28" s="1"/>
  <c r="D64" i="28"/>
  <c r="D65" i="28" s="1"/>
  <c r="C64" i="28"/>
  <c r="C66" i="28" s="1"/>
  <c r="B64" i="28"/>
  <c r="B65" i="28" s="1"/>
  <c r="A64" i="28"/>
  <c r="A65" i="28" s="1"/>
  <c r="AM58" i="28"/>
  <c r="AD58" i="28"/>
  <c r="AM57" i="28"/>
  <c r="AD57" i="28"/>
  <c r="AM56" i="28"/>
  <c r="AD56" i="28"/>
  <c r="G53" i="28"/>
  <c r="L51" i="28"/>
  <c r="L53" i="28" s="1"/>
  <c r="K51" i="28"/>
  <c r="K52" i="28" s="1"/>
  <c r="J51" i="28"/>
  <c r="I51" i="28"/>
  <c r="I52" i="28" s="1"/>
  <c r="H51" i="28"/>
  <c r="G51" i="28"/>
  <c r="G52" i="28" s="1"/>
  <c r="F51" i="28"/>
  <c r="F52" i="28" s="1"/>
  <c r="E51" i="28"/>
  <c r="E53" i="28" s="1"/>
  <c r="D51" i="28"/>
  <c r="D53" i="28" s="1"/>
  <c r="C51" i="28"/>
  <c r="C53" i="28" s="1"/>
  <c r="B51" i="28"/>
  <c r="B52" i="28" s="1"/>
  <c r="A51" i="28"/>
  <c r="AM45" i="28"/>
  <c r="AD45" i="28"/>
  <c r="AM44" i="28"/>
  <c r="AD44" i="28"/>
  <c r="AM43" i="28"/>
  <c r="AD43" i="28"/>
  <c r="L38" i="28"/>
  <c r="L40" i="28" s="1"/>
  <c r="K38" i="28"/>
  <c r="K39" i="28" s="1"/>
  <c r="J38" i="28"/>
  <c r="J39" i="28" s="1"/>
  <c r="I38" i="28"/>
  <c r="I40" i="28" s="1"/>
  <c r="H38" i="28"/>
  <c r="H40" i="28" s="1"/>
  <c r="G38" i="28"/>
  <c r="G40" i="28" s="1"/>
  <c r="F38" i="28"/>
  <c r="F40" i="28" s="1"/>
  <c r="E38" i="28"/>
  <c r="E39" i="28" s="1"/>
  <c r="D38" i="28"/>
  <c r="D40" i="28" s="1"/>
  <c r="C38" i="28"/>
  <c r="C39" i="28" s="1"/>
  <c r="B38" i="28"/>
  <c r="B40" i="28" s="1"/>
  <c r="A38" i="28"/>
  <c r="A40" i="28" s="1"/>
  <c r="AM32" i="28"/>
  <c r="AD32" i="28"/>
  <c r="AM31" i="28"/>
  <c r="AD31" i="28"/>
  <c r="AM30" i="28"/>
  <c r="AD30" i="28"/>
  <c r="L25" i="28"/>
  <c r="L27" i="28" s="1"/>
  <c r="K25" i="28"/>
  <c r="K27" i="28" s="1"/>
  <c r="J25" i="28"/>
  <c r="J27" i="28" s="1"/>
  <c r="I25" i="28"/>
  <c r="I27" i="28" s="1"/>
  <c r="H25" i="28"/>
  <c r="H27" i="28" s="1"/>
  <c r="G25" i="28"/>
  <c r="G27" i="28" s="1"/>
  <c r="F25" i="28"/>
  <c r="F27" i="28" s="1"/>
  <c r="E25" i="28"/>
  <c r="E27" i="28" s="1"/>
  <c r="D25" i="28"/>
  <c r="D27" i="28" s="1"/>
  <c r="C25" i="28"/>
  <c r="C27" i="28" s="1"/>
  <c r="B25" i="28"/>
  <c r="B27" i="28" s="1"/>
  <c r="A25" i="28"/>
  <c r="A27" i="28" s="1"/>
  <c r="AM19" i="28"/>
  <c r="AD19" i="28"/>
  <c r="AA19" i="28"/>
  <c r="AA32" i="28" s="1"/>
  <c r="AA45" i="28" s="1"/>
  <c r="AA58" i="28" s="1"/>
  <c r="AA71" i="28" s="1"/>
  <c r="AA84" i="28" s="1"/>
  <c r="AA97" i="28" s="1"/>
  <c r="AA110" i="28" s="1"/>
  <c r="AA123" i="28" s="1"/>
  <c r="AA136" i="28" s="1"/>
  <c r="AA149" i="28" s="1"/>
  <c r="AA162" i="28" s="1"/>
  <c r="AA175" i="28" s="1"/>
  <c r="AA188" i="28" s="1"/>
  <c r="AA201" i="28" s="1"/>
  <c r="AA214" i="28" s="1"/>
  <c r="AA227" i="28" s="1"/>
  <c r="AA240" i="28" s="1"/>
  <c r="AA253" i="28" s="1"/>
  <c r="AM18" i="28"/>
  <c r="AD18" i="28"/>
  <c r="AA18" i="28"/>
  <c r="AA31" i="28" s="1"/>
  <c r="AA44" i="28" s="1"/>
  <c r="AA57" i="28" s="1"/>
  <c r="AA70" i="28" s="1"/>
  <c r="AA83" i="28" s="1"/>
  <c r="AA96" i="28" s="1"/>
  <c r="AA109" i="28" s="1"/>
  <c r="AA122" i="28" s="1"/>
  <c r="AA135" i="28" s="1"/>
  <c r="AA148" i="28" s="1"/>
  <c r="AA161" i="28" s="1"/>
  <c r="AA174" i="28" s="1"/>
  <c r="AA187" i="28" s="1"/>
  <c r="AA200" i="28" s="1"/>
  <c r="AA213" i="28" s="1"/>
  <c r="AA226" i="28" s="1"/>
  <c r="AA239" i="28" s="1"/>
  <c r="AA252" i="28" s="1"/>
  <c r="AM17" i="28"/>
  <c r="AD17" i="28"/>
  <c r="AA17" i="28"/>
  <c r="AA30" i="28" s="1"/>
  <c r="AA43" i="28" s="1"/>
  <c r="AA56" i="28" s="1"/>
  <c r="AA69" i="28" s="1"/>
  <c r="AA82" i="28" s="1"/>
  <c r="AA95" i="28" s="1"/>
  <c r="AA108" i="28" s="1"/>
  <c r="AA121" i="28" s="1"/>
  <c r="AA134" i="28" s="1"/>
  <c r="AA147" i="28" s="1"/>
  <c r="AA160" i="28" s="1"/>
  <c r="AA173" i="28" s="1"/>
  <c r="AA186" i="28" s="1"/>
  <c r="AA199" i="28" s="1"/>
  <c r="AA212" i="28" s="1"/>
  <c r="AA225" i="28" s="1"/>
  <c r="AA238" i="28" s="1"/>
  <c r="AA251" i="28" s="1"/>
  <c r="S12" i="28"/>
  <c r="S14" i="28" s="1"/>
  <c r="L12" i="28"/>
  <c r="L14" i="28" s="1"/>
  <c r="K12" i="28"/>
  <c r="K14" i="28" s="1"/>
  <c r="J12" i="28"/>
  <c r="J14" i="28" s="1"/>
  <c r="I12" i="28"/>
  <c r="I14" i="28" s="1"/>
  <c r="H12" i="28"/>
  <c r="H14" i="28" s="1"/>
  <c r="G12" i="28"/>
  <c r="G14" i="28" s="1"/>
  <c r="F12" i="28"/>
  <c r="F14" i="28" s="1"/>
  <c r="E12" i="28"/>
  <c r="E14" i="28" s="1"/>
  <c r="D12" i="28"/>
  <c r="D14" i="28" s="1"/>
  <c r="C12" i="28"/>
  <c r="C14" i="28" s="1"/>
  <c r="B12" i="28"/>
  <c r="B14" i="28" s="1"/>
  <c r="A12" i="28"/>
  <c r="A14" i="28" s="1"/>
  <c r="AM6" i="28"/>
  <c r="AD6" i="28"/>
  <c r="AM5" i="28"/>
  <c r="AD5" i="28"/>
  <c r="AM4" i="28"/>
  <c r="AD4" i="28"/>
  <c r="L194" i="27"/>
  <c r="L196" i="27" s="1"/>
  <c r="K194" i="27"/>
  <c r="K196" i="27" s="1"/>
  <c r="J194" i="27"/>
  <c r="J196" i="27" s="1"/>
  <c r="I194" i="27"/>
  <c r="I196" i="27" s="1"/>
  <c r="H194" i="27"/>
  <c r="H196" i="27" s="1"/>
  <c r="G194" i="27"/>
  <c r="G196" i="27" s="1"/>
  <c r="F194" i="27"/>
  <c r="F196" i="27" s="1"/>
  <c r="E194" i="27"/>
  <c r="E196" i="27" s="1"/>
  <c r="D194" i="27"/>
  <c r="D196" i="27" s="1"/>
  <c r="C194" i="27"/>
  <c r="C196" i="27" s="1"/>
  <c r="B194" i="27"/>
  <c r="B196" i="27" s="1"/>
  <c r="A194" i="27"/>
  <c r="A196" i="27" s="1"/>
  <c r="AM188" i="27"/>
  <c r="AD188" i="27"/>
  <c r="AM187" i="27"/>
  <c r="AD187" i="27"/>
  <c r="AM186" i="27"/>
  <c r="AD186" i="27"/>
  <c r="L181" i="27"/>
  <c r="L183" i="27" s="1"/>
  <c r="K181" i="27"/>
  <c r="K183" i="27" s="1"/>
  <c r="J181" i="27"/>
  <c r="J183" i="27" s="1"/>
  <c r="I181" i="27"/>
  <c r="I183" i="27" s="1"/>
  <c r="H181" i="27"/>
  <c r="H183" i="27" s="1"/>
  <c r="G181" i="27"/>
  <c r="G183" i="27" s="1"/>
  <c r="F181" i="27"/>
  <c r="F183" i="27" s="1"/>
  <c r="E181" i="27"/>
  <c r="E183" i="27" s="1"/>
  <c r="D181" i="27"/>
  <c r="D182" i="27" s="1"/>
  <c r="C181" i="27"/>
  <c r="C183" i="27" s="1"/>
  <c r="B181" i="27"/>
  <c r="B183" i="27" s="1"/>
  <c r="A181" i="27"/>
  <c r="A183" i="27" s="1"/>
  <c r="AM175" i="27"/>
  <c r="AD175" i="27"/>
  <c r="AM174" i="27"/>
  <c r="AD174" i="27"/>
  <c r="AM173" i="27"/>
  <c r="AD173" i="27"/>
  <c r="L168" i="27"/>
  <c r="L170" i="27" s="1"/>
  <c r="K168" i="27"/>
  <c r="K170" i="27" s="1"/>
  <c r="J168" i="27"/>
  <c r="J170" i="27" s="1"/>
  <c r="I168" i="27"/>
  <c r="I170" i="27" s="1"/>
  <c r="H168" i="27"/>
  <c r="H170" i="27" s="1"/>
  <c r="G168" i="27"/>
  <c r="G169" i="27" s="1"/>
  <c r="F168" i="27"/>
  <c r="F170" i="27" s="1"/>
  <c r="E168" i="27"/>
  <c r="E170" i="27" s="1"/>
  <c r="D168" i="27"/>
  <c r="D170" i="27" s="1"/>
  <c r="C168" i="27"/>
  <c r="C170" i="27" s="1"/>
  <c r="B168" i="27"/>
  <c r="B170" i="27" s="1"/>
  <c r="A168" i="27"/>
  <c r="A170" i="27" s="1"/>
  <c r="AM162" i="27"/>
  <c r="AD162" i="27"/>
  <c r="AM161" i="27"/>
  <c r="AD161" i="27"/>
  <c r="AM160" i="27"/>
  <c r="AD160" i="27"/>
  <c r="L155" i="27"/>
  <c r="L157" i="27" s="1"/>
  <c r="K155" i="27"/>
  <c r="K157" i="27" s="1"/>
  <c r="J155" i="27"/>
  <c r="J157" i="27" s="1"/>
  <c r="I155" i="27"/>
  <c r="I157" i="27" s="1"/>
  <c r="H155" i="27"/>
  <c r="H157" i="27" s="1"/>
  <c r="G155" i="27"/>
  <c r="G157" i="27" s="1"/>
  <c r="F155" i="27"/>
  <c r="F157" i="27" s="1"/>
  <c r="E155" i="27"/>
  <c r="E157" i="27" s="1"/>
  <c r="D155" i="27"/>
  <c r="D157" i="27" s="1"/>
  <c r="C155" i="27"/>
  <c r="C157" i="27" s="1"/>
  <c r="B155" i="27"/>
  <c r="B157" i="27" s="1"/>
  <c r="A155" i="27"/>
  <c r="A157" i="27" s="1"/>
  <c r="AM149" i="27"/>
  <c r="AD149" i="27"/>
  <c r="AM148" i="27"/>
  <c r="AD148" i="27"/>
  <c r="AM147" i="27"/>
  <c r="AD147" i="27"/>
  <c r="L142" i="27"/>
  <c r="L144" i="27" s="1"/>
  <c r="K142" i="27"/>
  <c r="K144" i="27" s="1"/>
  <c r="J142" i="27"/>
  <c r="I142" i="27"/>
  <c r="I144" i="27" s="1"/>
  <c r="H142" i="27"/>
  <c r="H144" i="27" s="1"/>
  <c r="G142" i="27"/>
  <c r="G144" i="27" s="1"/>
  <c r="F142" i="27"/>
  <c r="F144" i="27" s="1"/>
  <c r="E142" i="27"/>
  <c r="E144" i="27" s="1"/>
  <c r="D142" i="27"/>
  <c r="D144" i="27" s="1"/>
  <c r="C142" i="27"/>
  <c r="C144" i="27" s="1"/>
  <c r="B142" i="27"/>
  <c r="B143" i="27" s="1"/>
  <c r="A142" i="27"/>
  <c r="A144" i="27" s="1"/>
  <c r="AM136" i="27"/>
  <c r="AD136" i="27"/>
  <c r="AM135" i="27"/>
  <c r="AD135" i="27"/>
  <c r="AM134" i="27"/>
  <c r="AD134" i="27"/>
  <c r="V129" i="27"/>
  <c r="V131" i="27" s="1"/>
  <c r="L129" i="27"/>
  <c r="L131" i="27" s="1"/>
  <c r="K129" i="27"/>
  <c r="K130" i="27" s="1"/>
  <c r="J129" i="27"/>
  <c r="J131" i="27" s="1"/>
  <c r="I129" i="27"/>
  <c r="I131" i="27" s="1"/>
  <c r="H129" i="27"/>
  <c r="H131" i="27" s="1"/>
  <c r="G129" i="27"/>
  <c r="G131" i="27" s="1"/>
  <c r="F129" i="27"/>
  <c r="E129" i="27"/>
  <c r="E131" i="27" s="1"/>
  <c r="D129" i="27"/>
  <c r="D131" i="27" s="1"/>
  <c r="C129" i="27"/>
  <c r="C131" i="27" s="1"/>
  <c r="B129" i="27"/>
  <c r="B131" i="27" s="1"/>
  <c r="A129" i="27"/>
  <c r="A131" i="27" s="1"/>
  <c r="AM123" i="27"/>
  <c r="AD123" i="27"/>
  <c r="AM122" i="27"/>
  <c r="AD122" i="27"/>
  <c r="AM121" i="27"/>
  <c r="AD121" i="27"/>
  <c r="L116" i="27"/>
  <c r="K116" i="27"/>
  <c r="J116" i="27"/>
  <c r="I116" i="27"/>
  <c r="I118" i="27" s="1"/>
  <c r="H116" i="27"/>
  <c r="H118" i="27" s="1"/>
  <c r="G116" i="27"/>
  <c r="F116" i="27"/>
  <c r="F117" i="27" s="1"/>
  <c r="E116" i="27"/>
  <c r="D116" i="27"/>
  <c r="C116" i="27"/>
  <c r="C118" i="27" s="1"/>
  <c r="B116" i="27"/>
  <c r="A116" i="27"/>
  <c r="AM110" i="27"/>
  <c r="AD110" i="27"/>
  <c r="AM109" i="27"/>
  <c r="AD109" i="27"/>
  <c r="AM108" i="27"/>
  <c r="AD108" i="27"/>
  <c r="U106" i="27"/>
  <c r="U119" i="27" s="1"/>
  <c r="U132" i="27" s="1"/>
  <c r="U145" i="27" s="1"/>
  <c r="U158" i="27" s="1"/>
  <c r="U171" i="27" s="1"/>
  <c r="U184" i="27" s="1"/>
  <c r="U197" i="27" s="1"/>
  <c r="U210" i="27" s="1"/>
  <c r="U223" i="27" s="1"/>
  <c r="U236" i="27" s="1"/>
  <c r="U249" i="27" s="1"/>
  <c r="L103" i="27"/>
  <c r="K103" i="27"/>
  <c r="K105" i="27" s="1"/>
  <c r="J103" i="27"/>
  <c r="J105" i="27" s="1"/>
  <c r="I103" i="27"/>
  <c r="I105" i="27" s="1"/>
  <c r="H103" i="27"/>
  <c r="H105" i="27" s="1"/>
  <c r="G103" i="27"/>
  <c r="G105" i="27" s="1"/>
  <c r="F103" i="27"/>
  <c r="F105" i="27" s="1"/>
  <c r="E103" i="27"/>
  <c r="E105" i="27" s="1"/>
  <c r="D103" i="27"/>
  <c r="C103" i="27"/>
  <c r="C105" i="27" s="1"/>
  <c r="B103" i="27"/>
  <c r="B105" i="27" s="1"/>
  <c r="A103" i="27"/>
  <c r="A105" i="27" s="1"/>
  <c r="AM97" i="27"/>
  <c r="AD97" i="27"/>
  <c r="AM96" i="27"/>
  <c r="AD96" i="27"/>
  <c r="AM95" i="27"/>
  <c r="AD95" i="27"/>
  <c r="Y93" i="27"/>
  <c r="Y106" i="27" s="1"/>
  <c r="Y119" i="27" s="1"/>
  <c r="Y132" i="27" s="1"/>
  <c r="Y145" i="27" s="1"/>
  <c r="Y158" i="27" s="1"/>
  <c r="Y171" i="27" s="1"/>
  <c r="Y184" i="27" s="1"/>
  <c r="Y197" i="27" s="1"/>
  <c r="Y210" i="27" s="1"/>
  <c r="Y223" i="27" s="1"/>
  <c r="Y236" i="27" s="1"/>
  <c r="Y249" i="27" s="1"/>
  <c r="X93" i="27"/>
  <c r="X106" i="27" s="1"/>
  <c r="X119" i="27" s="1"/>
  <c r="X132" i="27" s="1"/>
  <c r="X145" i="27" s="1"/>
  <c r="X158" i="27" s="1"/>
  <c r="X171" i="27" s="1"/>
  <c r="X184" i="27" s="1"/>
  <c r="X197" i="27" s="1"/>
  <c r="X210" i="27" s="1"/>
  <c r="X223" i="27" s="1"/>
  <c r="X236" i="27" s="1"/>
  <c r="X249" i="27" s="1"/>
  <c r="W93" i="27"/>
  <c r="W106" i="27" s="1"/>
  <c r="W119" i="27" s="1"/>
  <c r="W132" i="27" s="1"/>
  <c r="W145" i="27" s="1"/>
  <c r="W158" i="27" s="1"/>
  <c r="W171" i="27" s="1"/>
  <c r="W184" i="27" s="1"/>
  <c r="W197" i="27" s="1"/>
  <c r="W210" i="27" s="1"/>
  <c r="W223" i="27" s="1"/>
  <c r="W236" i="27" s="1"/>
  <c r="W249" i="27" s="1"/>
  <c r="V93" i="27"/>
  <c r="V106" i="27" s="1"/>
  <c r="V119" i="27" s="1"/>
  <c r="V132" i="27" s="1"/>
  <c r="V145" i="27" s="1"/>
  <c r="V158" i="27" s="1"/>
  <c r="V171" i="27" s="1"/>
  <c r="V184" i="27" s="1"/>
  <c r="V197" i="27" s="1"/>
  <c r="V210" i="27" s="1"/>
  <c r="V223" i="27" s="1"/>
  <c r="V236" i="27" s="1"/>
  <c r="V249" i="27" s="1"/>
  <c r="U93" i="27"/>
  <c r="T93" i="27"/>
  <c r="T106" i="27" s="1"/>
  <c r="T119" i="27" s="1"/>
  <c r="T132" i="27" s="1"/>
  <c r="T145" i="27" s="1"/>
  <c r="T158" i="27" s="1"/>
  <c r="T171" i="27" s="1"/>
  <c r="T184" i="27" s="1"/>
  <c r="T197" i="27" s="1"/>
  <c r="T210" i="27" s="1"/>
  <c r="T223" i="27" s="1"/>
  <c r="T236" i="27" s="1"/>
  <c r="T249" i="27" s="1"/>
  <c r="S93" i="27"/>
  <c r="S106" i="27" s="1"/>
  <c r="S119" i="27" s="1"/>
  <c r="S132" i="27" s="1"/>
  <c r="S145" i="27" s="1"/>
  <c r="S158" i="27" s="1"/>
  <c r="S171" i="27" s="1"/>
  <c r="S184" i="27" s="1"/>
  <c r="S197" i="27" s="1"/>
  <c r="S210" i="27" s="1"/>
  <c r="S223" i="27" s="1"/>
  <c r="S236" i="27" s="1"/>
  <c r="S249" i="27" s="1"/>
  <c r="R93" i="27"/>
  <c r="R106" i="27" s="1"/>
  <c r="R119" i="27" s="1"/>
  <c r="R132" i="27" s="1"/>
  <c r="R145" i="27" s="1"/>
  <c r="R158" i="27" s="1"/>
  <c r="R171" i="27" s="1"/>
  <c r="R184" i="27" s="1"/>
  <c r="R197" i="27" s="1"/>
  <c r="R210" i="27" s="1"/>
  <c r="R223" i="27" s="1"/>
  <c r="R236" i="27" s="1"/>
  <c r="R249" i="27" s="1"/>
  <c r="Q93" i="27"/>
  <c r="Q106" i="27" s="1"/>
  <c r="Q119" i="27" s="1"/>
  <c r="Q132" i="27" s="1"/>
  <c r="Q145" i="27" s="1"/>
  <c r="Q158" i="27" s="1"/>
  <c r="Q171" i="27" s="1"/>
  <c r="Q184" i="27" s="1"/>
  <c r="Q197" i="27" s="1"/>
  <c r="Q210" i="27" s="1"/>
  <c r="Q223" i="27" s="1"/>
  <c r="Q236" i="27" s="1"/>
  <c r="Q249" i="27" s="1"/>
  <c r="L93" i="27"/>
  <c r="L106" i="27" s="1"/>
  <c r="L119" i="27" s="1"/>
  <c r="L132" i="27" s="1"/>
  <c r="L145" i="27" s="1"/>
  <c r="L158" i="27" s="1"/>
  <c r="L171" i="27" s="1"/>
  <c r="L184" i="27" s="1"/>
  <c r="L197" i="27" s="1"/>
  <c r="L210" i="27" s="1"/>
  <c r="L223" i="27" s="1"/>
  <c r="L236" i="27" s="1"/>
  <c r="L249" i="27" s="1"/>
  <c r="K93" i="27"/>
  <c r="K106" i="27" s="1"/>
  <c r="K119" i="27" s="1"/>
  <c r="K132" i="27" s="1"/>
  <c r="K145" i="27" s="1"/>
  <c r="K158" i="27" s="1"/>
  <c r="K171" i="27" s="1"/>
  <c r="K184" i="27" s="1"/>
  <c r="K197" i="27" s="1"/>
  <c r="K210" i="27" s="1"/>
  <c r="K223" i="27" s="1"/>
  <c r="K236" i="27" s="1"/>
  <c r="K249" i="27" s="1"/>
  <c r="J93" i="27"/>
  <c r="J106" i="27" s="1"/>
  <c r="J119" i="27" s="1"/>
  <c r="J132" i="27" s="1"/>
  <c r="J145" i="27" s="1"/>
  <c r="J158" i="27" s="1"/>
  <c r="J171" i="27" s="1"/>
  <c r="J184" i="27" s="1"/>
  <c r="J197" i="27" s="1"/>
  <c r="J210" i="27" s="1"/>
  <c r="J223" i="27" s="1"/>
  <c r="J236" i="27" s="1"/>
  <c r="J249" i="27" s="1"/>
  <c r="I93" i="27"/>
  <c r="I106" i="27" s="1"/>
  <c r="I119" i="27" s="1"/>
  <c r="I132" i="27" s="1"/>
  <c r="I145" i="27" s="1"/>
  <c r="I158" i="27" s="1"/>
  <c r="I171" i="27" s="1"/>
  <c r="I184" i="27" s="1"/>
  <c r="I197" i="27" s="1"/>
  <c r="I210" i="27" s="1"/>
  <c r="I223" i="27" s="1"/>
  <c r="I236" i="27" s="1"/>
  <c r="I249" i="27" s="1"/>
  <c r="H93" i="27"/>
  <c r="H106" i="27" s="1"/>
  <c r="H119" i="27" s="1"/>
  <c r="H132" i="27" s="1"/>
  <c r="H145" i="27" s="1"/>
  <c r="H158" i="27" s="1"/>
  <c r="H171" i="27" s="1"/>
  <c r="H184" i="27" s="1"/>
  <c r="H197" i="27" s="1"/>
  <c r="H210" i="27" s="1"/>
  <c r="H223" i="27" s="1"/>
  <c r="H236" i="27" s="1"/>
  <c r="H249" i="27" s="1"/>
  <c r="G93" i="27"/>
  <c r="G106" i="27" s="1"/>
  <c r="G119" i="27" s="1"/>
  <c r="G132" i="27" s="1"/>
  <c r="G145" i="27" s="1"/>
  <c r="G158" i="27" s="1"/>
  <c r="G171" i="27" s="1"/>
  <c r="G184" i="27" s="1"/>
  <c r="G197" i="27" s="1"/>
  <c r="G210" i="27" s="1"/>
  <c r="G223" i="27" s="1"/>
  <c r="G236" i="27" s="1"/>
  <c r="G249" i="27" s="1"/>
  <c r="F93" i="27"/>
  <c r="F106" i="27" s="1"/>
  <c r="F119" i="27" s="1"/>
  <c r="F132" i="27" s="1"/>
  <c r="F145" i="27" s="1"/>
  <c r="F158" i="27" s="1"/>
  <c r="F171" i="27" s="1"/>
  <c r="F184" i="27" s="1"/>
  <c r="F197" i="27" s="1"/>
  <c r="F210" i="27" s="1"/>
  <c r="F223" i="27" s="1"/>
  <c r="F236" i="27" s="1"/>
  <c r="F249" i="27" s="1"/>
  <c r="E93" i="27"/>
  <c r="E106" i="27" s="1"/>
  <c r="E119" i="27" s="1"/>
  <c r="E132" i="27" s="1"/>
  <c r="E145" i="27" s="1"/>
  <c r="E158" i="27" s="1"/>
  <c r="E171" i="27" s="1"/>
  <c r="E184" i="27" s="1"/>
  <c r="E197" i="27" s="1"/>
  <c r="E210" i="27" s="1"/>
  <c r="E223" i="27" s="1"/>
  <c r="E236" i="27" s="1"/>
  <c r="E249" i="27" s="1"/>
  <c r="D93" i="27"/>
  <c r="D106" i="27" s="1"/>
  <c r="D119" i="27" s="1"/>
  <c r="D132" i="27" s="1"/>
  <c r="D145" i="27" s="1"/>
  <c r="D158" i="27" s="1"/>
  <c r="D171" i="27" s="1"/>
  <c r="D184" i="27" s="1"/>
  <c r="D197" i="27" s="1"/>
  <c r="D210" i="27" s="1"/>
  <c r="D223" i="27" s="1"/>
  <c r="D236" i="27" s="1"/>
  <c r="D249" i="27" s="1"/>
  <c r="L90" i="27"/>
  <c r="L92" i="27" s="1"/>
  <c r="K90" i="27"/>
  <c r="K92" i="27" s="1"/>
  <c r="J90" i="27"/>
  <c r="I90" i="27"/>
  <c r="I91" i="27" s="1"/>
  <c r="H90" i="27"/>
  <c r="H92" i="27" s="1"/>
  <c r="G90" i="27"/>
  <c r="G92" i="27" s="1"/>
  <c r="F90" i="27"/>
  <c r="F92" i="27" s="1"/>
  <c r="E90" i="27"/>
  <c r="E92" i="27" s="1"/>
  <c r="D90" i="27"/>
  <c r="D92" i="27" s="1"/>
  <c r="C90" i="27"/>
  <c r="C92" i="27" s="1"/>
  <c r="B90" i="27"/>
  <c r="A90" i="27"/>
  <c r="A91" i="27" s="1"/>
  <c r="AM84" i="27"/>
  <c r="AD84" i="27"/>
  <c r="AM83" i="27"/>
  <c r="AD83" i="27"/>
  <c r="AM82" i="27"/>
  <c r="AD82" i="27"/>
  <c r="L77" i="27"/>
  <c r="L79" i="27" s="1"/>
  <c r="K77" i="27"/>
  <c r="K79" i="27" s="1"/>
  <c r="J77" i="27"/>
  <c r="J79" i="27" s="1"/>
  <c r="I77" i="27"/>
  <c r="I79" i="27" s="1"/>
  <c r="H77" i="27"/>
  <c r="G77" i="27"/>
  <c r="G78" i="27" s="1"/>
  <c r="F77" i="27"/>
  <c r="F79" i="27" s="1"/>
  <c r="E77" i="27"/>
  <c r="E78" i="27" s="1"/>
  <c r="D77" i="27"/>
  <c r="D79" i="27" s="1"/>
  <c r="C77" i="27"/>
  <c r="C78" i="27" s="1"/>
  <c r="B77" i="27"/>
  <c r="B79" i="27" s="1"/>
  <c r="A77" i="27"/>
  <c r="A79" i="27" s="1"/>
  <c r="AM71" i="27"/>
  <c r="AD71" i="27"/>
  <c r="AM70" i="27"/>
  <c r="AD70" i="27"/>
  <c r="AM69" i="27"/>
  <c r="AD69" i="27"/>
  <c r="L64" i="27"/>
  <c r="L66" i="27" s="1"/>
  <c r="K64" i="27"/>
  <c r="K66" i="27" s="1"/>
  <c r="J64" i="27"/>
  <c r="J66" i="27" s="1"/>
  <c r="I64" i="27"/>
  <c r="I65" i="27" s="1"/>
  <c r="H64" i="27"/>
  <c r="H66" i="27" s="1"/>
  <c r="G64" i="27"/>
  <c r="G66" i="27" s="1"/>
  <c r="F64" i="27"/>
  <c r="F66" i="27" s="1"/>
  <c r="E64" i="27"/>
  <c r="E66" i="27" s="1"/>
  <c r="D64" i="27"/>
  <c r="D65" i="27" s="1"/>
  <c r="C64" i="27"/>
  <c r="C66" i="27" s="1"/>
  <c r="B64" i="27"/>
  <c r="B66" i="27" s="1"/>
  <c r="A64" i="27"/>
  <c r="A66" i="27" s="1"/>
  <c r="AM58" i="27"/>
  <c r="AD58" i="27"/>
  <c r="AM57" i="27"/>
  <c r="AD57" i="27"/>
  <c r="AM56" i="27"/>
  <c r="AD56" i="27"/>
  <c r="L51" i="27"/>
  <c r="L53" i="27" s="1"/>
  <c r="K51" i="27"/>
  <c r="K53" i="27" s="1"/>
  <c r="J51" i="27"/>
  <c r="J53" i="27" s="1"/>
  <c r="I51" i="27"/>
  <c r="I53" i="27" s="1"/>
  <c r="H51" i="27"/>
  <c r="H53" i="27" s="1"/>
  <c r="G51" i="27"/>
  <c r="G53" i="27" s="1"/>
  <c r="F51" i="27"/>
  <c r="F53" i="27" s="1"/>
  <c r="E51" i="27"/>
  <c r="E53" i="27" s="1"/>
  <c r="D51" i="27"/>
  <c r="D52" i="27" s="1"/>
  <c r="C51" i="27"/>
  <c r="C53" i="27" s="1"/>
  <c r="B51" i="27"/>
  <c r="B53" i="27" s="1"/>
  <c r="A51" i="27"/>
  <c r="A53" i="27" s="1"/>
  <c r="AM45" i="27"/>
  <c r="AD45" i="27"/>
  <c r="AM44" i="27"/>
  <c r="AD44" i="27"/>
  <c r="AM43" i="27"/>
  <c r="AD43" i="27"/>
  <c r="L38" i="27"/>
  <c r="L40" i="27" s="1"/>
  <c r="K38" i="27"/>
  <c r="K40" i="27" s="1"/>
  <c r="J38" i="27"/>
  <c r="J40" i="27" s="1"/>
  <c r="I38" i="27"/>
  <c r="I40" i="27" s="1"/>
  <c r="H38" i="27"/>
  <c r="H40" i="27" s="1"/>
  <c r="G38" i="27"/>
  <c r="G40" i="27" s="1"/>
  <c r="F38" i="27"/>
  <c r="F40" i="27" s="1"/>
  <c r="E38" i="27"/>
  <c r="E40" i="27" s="1"/>
  <c r="D38" i="27"/>
  <c r="D40" i="27" s="1"/>
  <c r="C38" i="27"/>
  <c r="C40" i="27" s="1"/>
  <c r="B38" i="27"/>
  <c r="B40" i="27" s="1"/>
  <c r="A38" i="27"/>
  <c r="A40" i="27" s="1"/>
  <c r="AM32" i="27"/>
  <c r="AD32" i="27"/>
  <c r="AM31" i="27"/>
  <c r="AD31" i="27"/>
  <c r="AM30" i="27"/>
  <c r="AD30" i="27"/>
  <c r="L25" i="27"/>
  <c r="L27" i="27" s="1"/>
  <c r="K25" i="27"/>
  <c r="K27" i="27" s="1"/>
  <c r="J25" i="27"/>
  <c r="J27" i="27" s="1"/>
  <c r="I25" i="27"/>
  <c r="I27" i="27" s="1"/>
  <c r="H25" i="27"/>
  <c r="H27" i="27" s="1"/>
  <c r="G25" i="27"/>
  <c r="G27" i="27" s="1"/>
  <c r="F25" i="27"/>
  <c r="F27" i="27" s="1"/>
  <c r="E25" i="27"/>
  <c r="E26" i="27" s="1"/>
  <c r="D25" i="27"/>
  <c r="D27" i="27" s="1"/>
  <c r="C25" i="27"/>
  <c r="C27" i="27" s="1"/>
  <c r="B25" i="27"/>
  <c r="B27" i="27" s="1"/>
  <c r="A25" i="27"/>
  <c r="A27" i="27" s="1"/>
  <c r="AD19" i="27"/>
  <c r="AA19" i="27"/>
  <c r="AA32" i="27" s="1"/>
  <c r="AA45" i="27" s="1"/>
  <c r="AA58" i="27" s="1"/>
  <c r="AA71" i="27" s="1"/>
  <c r="AA84" i="27" s="1"/>
  <c r="AA97" i="27" s="1"/>
  <c r="AA110" i="27" s="1"/>
  <c r="AA123" i="27" s="1"/>
  <c r="AA136" i="27" s="1"/>
  <c r="AA149" i="27" s="1"/>
  <c r="AA162" i="27" s="1"/>
  <c r="AA175" i="27" s="1"/>
  <c r="AA188" i="27" s="1"/>
  <c r="AA201" i="27" s="1"/>
  <c r="AA214" i="27" s="1"/>
  <c r="AA227" i="27" s="1"/>
  <c r="AA240" i="27" s="1"/>
  <c r="AA253" i="27" s="1"/>
  <c r="AD18" i="27"/>
  <c r="AA18" i="27"/>
  <c r="AA31" i="27" s="1"/>
  <c r="AA44" i="27" s="1"/>
  <c r="AA57" i="27" s="1"/>
  <c r="AA70" i="27" s="1"/>
  <c r="AA83" i="27" s="1"/>
  <c r="AA96" i="27" s="1"/>
  <c r="AA109" i="27" s="1"/>
  <c r="AA122" i="27" s="1"/>
  <c r="AA135" i="27" s="1"/>
  <c r="AA148" i="27" s="1"/>
  <c r="AA161" i="27" s="1"/>
  <c r="AA174" i="27" s="1"/>
  <c r="AA187" i="27" s="1"/>
  <c r="AA200" i="27" s="1"/>
  <c r="AA213" i="27" s="1"/>
  <c r="AA226" i="27" s="1"/>
  <c r="AA239" i="27" s="1"/>
  <c r="AA252" i="27" s="1"/>
  <c r="AD17" i="27"/>
  <c r="AA17" i="27"/>
  <c r="AA30" i="27" s="1"/>
  <c r="AA43" i="27" s="1"/>
  <c r="AA56" i="27" s="1"/>
  <c r="AA69" i="27" s="1"/>
  <c r="AA82" i="27" s="1"/>
  <c r="AA95" i="27" s="1"/>
  <c r="AA108" i="27" s="1"/>
  <c r="AA121" i="27" s="1"/>
  <c r="AA134" i="27" s="1"/>
  <c r="AA147" i="27" s="1"/>
  <c r="AA160" i="27" s="1"/>
  <c r="AA173" i="27" s="1"/>
  <c r="AA186" i="27" s="1"/>
  <c r="AA199" i="27" s="1"/>
  <c r="AA212" i="27" s="1"/>
  <c r="AA225" i="27" s="1"/>
  <c r="AA238" i="27" s="1"/>
  <c r="AA251" i="27" s="1"/>
  <c r="S12" i="27"/>
  <c r="S14" i="27" s="1"/>
  <c r="L12" i="27"/>
  <c r="L14" i="27" s="1"/>
  <c r="K12" i="27"/>
  <c r="K14" i="27" s="1"/>
  <c r="J12" i="27"/>
  <c r="J14" i="27" s="1"/>
  <c r="I12" i="27"/>
  <c r="I14" i="27" s="1"/>
  <c r="H12" i="27"/>
  <c r="H14" i="27" s="1"/>
  <c r="G12" i="27"/>
  <c r="G14" i="27" s="1"/>
  <c r="F12" i="27"/>
  <c r="F13" i="27" s="1"/>
  <c r="E12" i="27"/>
  <c r="E14" i="27" s="1"/>
  <c r="D12" i="27"/>
  <c r="D14" i="27" s="1"/>
  <c r="C12" i="27"/>
  <c r="C14" i="27" s="1"/>
  <c r="B12" i="27"/>
  <c r="B14" i="27" s="1"/>
  <c r="A12" i="27"/>
  <c r="A14" i="27" s="1"/>
  <c r="AD6" i="27"/>
  <c r="AM5" i="27"/>
  <c r="AD5" i="27"/>
  <c r="AM4" i="27"/>
  <c r="AD4" i="27"/>
  <c r="L194" i="26"/>
  <c r="L196" i="26" s="1"/>
  <c r="K194" i="26"/>
  <c r="K196" i="26" s="1"/>
  <c r="J194" i="26"/>
  <c r="J196" i="26" s="1"/>
  <c r="I194" i="26"/>
  <c r="I195" i="26" s="1"/>
  <c r="H194" i="26"/>
  <c r="H196" i="26" s="1"/>
  <c r="G194" i="26"/>
  <c r="G196" i="26" s="1"/>
  <c r="F194" i="26"/>
  <c r="F196" i="26" s="1"/>
  <c r="E194" i="26"/>
  <c r="E196" i="26" s="1"/>
  <c r="D194" i="26"/>
  <c r="C194" i="26"/>
  <c r="C195" i="26" s="1"/>
  <c r="B194" i="26"/>
  <c r="B196" i="26" s="1"/>
  <c r="A194" i="26"/>
  <c r="A196" i="26" s="1"/>
  <c r="AM188" i="26"/>
  <c r="AD188" i="26"/>
  <c r="AM187" i="26"/>
  <c r="AD187" i="26"/>
  <c r="AM186" i="26"/>
  <c r="AD186" i="26"/>
  <c r="L181" i="26"/>
  <c r="L183" i="26" s="1"/>
  <c r="K181" i="26"/>
  <c r="K183" i="26" s="1"/>
  <c r="J181" i="26"/>
  <c r="J183" i="26" s="1"/>
  <c r="I181" i="26"/>
  <c r="I183" i="26" s="1"/>
  <c r="H181" i="26"/>
  <c r="H183" i="26" s="1"/>
  <c r="G181" i="26"/>
  <c r="G183" i="26" s="1"/>
  <c r="F181" i="26"/>
  <c r="F183" i="26" s="1"/>
  <c r="E181" i="26"/>
  <c r="E183" i="26" s="1"/>
  <c r="D181" i="26"/>
  <c r="D183" i="26" s="1"/>
  <c r="C181" i="26"/>
  <c r="C183" i="26" s="1"/>
  <c r="B181" i="26"/>
  <c r="B183" i="26" s="1"/>
  <c r="A181" i="26"/>
  <c r="A183" i="26" s="1"/>
  <c r="AM175" i="26"/>
  <c r="AD175" i="26"/>
  <c r="AM174" i="26"/>
  <c r="AD174" i="26"/>
  <c r="AM173" i="26"/>
  <c r="AD173" i="26"/>
  <c r="L168" i="26"/>
  <c r="L170" i="26" s="1"/>
  <c r="K168" i="26"/>
  <c r="K170" i="26" s="1"/>
  <c r="J168" i="26"/>
  <c r="J170" i="26" s="1"/>
  <c r="I168" i="26"/>
  <c r="I170" i="26" s="1"/>
  <c r="H168" i="26"/>
  <c r="H170" i="26" s="1"/>
  <c r="G168" i="26"/>
  <c r="F168" i="26"/>
  <c r="F170" i="26" s="1"/>
  <c r="E168" i="26"/>
  <c r="E170" i="26" s="1"/>
  <c r="D168" i="26"/>
  <c r="D170" i="26" s="1"/>
  <c r="C168" i="26"/>
  <c r="C170" i="26" s="1"/>
  <c r="B168" i="26"/>
  <c r="B170" i="26" s="1"/>
  <c r="A168" i="26"/>
  <c r="A170" i="26" s="1"/>
  <c r="AM162" i="26"/>
  <c r="AD162" i="26"/>
  <c r="AM161" i="26"/>
  <c r="AD161" i="26"/>
  <c r="AM160" i="26"/>
  <c r="AD160" i="26"/>
  <c r="L155" i="26"/>
  <c r="K155" i="26"/>
  <c r="K157" i="26" s="1"/>
  <c r="J155" i="26"/>
  <c r="J157" i="26" s="1"/>
  <c r="I155" i="26"/>
  <c r="I157" i="26" s="1"/>
  <c r="H155" i="26"/>
  <c r="H157" i="26" s="1"/>
  <c r="G155" i="26"/>
  <c r="G157" i="26" s="1"/>
  <c r="F155" i="26"/>
  <c r="F157" i="26" s="1"/>
  <c r="E155" i="26"/>
  <c r="E157" i="26" s="1"/>
  <c r="D155" i="26"/>
  <c r="C155" i="26"/>
  <c r="B155" i="26"/>
  <c r="B157" i="26" s="1"/>
  <c r="A155" i="26"/>
  <c r="AM149" i="26"/>
  <c r="AD149" i="26"/>
  <c r="AM148" i="26"/>
  <c r="AD148" i="26"/>
  <c r="AM147" i="26"/>
  <c r="AD147" i="26"/>
  <c r="L142" i="26"/>
  <c r="L144" i="26" s="1"/>
  <c r="K142" i="26"/>
  <c r="K144" i="26" s="1"/>
  <c r="J142" i="26"/>
  <c r="J144" i="26" s="1"/>
  <c r="I142" i="26"/>
  <c r="I143" i="26" s="1"/>
  <c r="H142" i="26"/>
  <c r="H144" i="26" s="1"/>
  <c r="G142" i="26"/>
  <c r="G144" i="26" s="1"/>
  <c r="F142" i="26"/>
  <c r="E142" i="26"/>
  <c r="E144" i="26" s="1"/>
  <c r="D142" i="26"/>
  <c r="D144" i="26" s="1"/>
  <c r="C142" i="26"/>
  <c r="C144" i="26" s="1"/>
  <c r="B142" i="26"/>
  <c r="B144" i="26" s="1"/>
  <c r="A142" i="26"/>
  <c r="A143" i="26" s="1"/>
  <c r="AM136" i="26"/>
  <c r="AD136" i="26"/>
  <c r="AM135" i="26"/>
  <c r="AD135" i="26"/>
  <c r="AM134" i="26"/>
  <c r="AD134" i="26"/>
  <c r="V129" i="26"/>
  <c r="V131" i="26" s="1"/>
  <c r="L129" i="26"/>
  <c r="K129" i="26"/>
  <c r="K131" i="26" s="1"/>
  <c r="J129" i="26"/>
  <c r="J131" i="26" s="1"/>
  <c r="I129" i="26"/>
  <c r="I130" i="26" s="1"/>
  <c r="H129" i="26"/>
  <c r="H131" i="26" s="1"/>
  <c r="G129" i="26"/>
  <c r="G131" i="26" s="1"/>
  <c r="F129" i="26"/>
  <c r="F131" i="26" s="1"/>
  <c r="E129" i="26"/>
  <c r="E131" i="26" s="1"/>
  <c r="D129" i="26"/>
  <c r="D130" i="26" s="1"/>
  <c r="C129" i="26"/>
  <c r="C131" i="26" s="1"/>
  <c r="B129" i="26"/>
  <c r="B131" i="26" s="1"/>
  <c r="A129" i="26"/>
  <c r="A130" i="26" s="1"/>
  <c r="AM123" i="26"/>
  <c r="AD123" i="26"/>
  <c r="AM122" i="26"/>
  <c r="AD122" i="26"/>
  <c r="AM121" i="26"/>
  <c r="AD121" i="26"/>
  <c r="L116" i="26"/>
  <c r="L118" i="26" s="1"/>
  <c r="K116" i="26"/>
  <c r="K118" i="26" s="1"/>
  <c r="J116" i="26"/>
  <c r="J118" i="26" s="1"/>
  <c r="I116" i="26"/>
  <c r="I118" i="26" s="1"/>
  <c r="H116" i="26"/>
  <c r="H118" i="26" s="1"/>
  <c r="G116" i="26"/>
  <c r="G118" i="26" s="1"/>
  <c r="F116" i="26"/>
  <c r="F117" i="26" s="1"/>
  <c r="E116" i="26"/>
  <c r="E118" i="26" s="1"/>
  <c r="D116" i="26"/>
  <c r="D118" i="26" s="1"/>
  <c r="C116" i="26"/>
  <c r="C118" i="26" s="1"/>
  <c r="B116" i="26"/>
  <c r="B118" i="26" s="1"/>
  <c r="A116" i="26"/>
  <c r="A118" i="26" s="1"/>
  <c r="AM110" i="26"/>
  <c r="AD110" i="26"/>
  <c r="AM109" i="26"/>
  <c r="AD109" i="26"/>
  <c r="AM108" i="26"/>
  <c r="AD108" i="26"/>
  <c r="L103" i="26"/>
  <c r="L105" i="26" s="1"/>
  <c r="K103" i="26"/>
  <c r="J103" i="26"/>
  <c r="J105" i="26" s="1"/>
  <c r="I103" i="26"/>
  <c r="I105" i="26" s="1"/>
  <c r="H103" i="26"/>
  <c r="H105" i="26" s="1"/>
  <c r="G103" i="26"/>
  <c r="G105" i="26" s="1"/>
  <c r="F103" i="26"/>
  <c r="F105" i="26" s="1"/>
  <c r="E103" i="26"/>
  <c r="E105" i="26" s="1"/>
  <c r="D103" i="26"/>
  <c r="D104" i="26" s="1"/>
  <c r="C103" i="26"/>
  <c r="C104" i="26" s="1"/>
  <c r="B103" i="26"/>
  <c r="B105" i="26" s="1"/>
  <c r="A103" i="26"/>
  <c r="A105" i="26" s="1"/>
  <c r="AM97" i="26"/>
  <c r="AD97" i="26"/>
  <c r="AM96" i="26"/>
  <c r="AD96" i="26"/>
  <c r="AM95" i="26"/>
  <c r="AD95" i="26"/>
  <c r="Y93" i="26"/>
  <c r="Y106" i="26" s="1"/>
  <c r="Y119" i="26" s="1"/>
  <c r="Y132" i="26" s="1"/>
  <c r="Y145" i="26" s="1"/>
  <c r="Y158" i="26" s="1"/>
  <c r="Y171" i="26" s="1"/>
  <c r="Y184" i="26" s="1"/>
  <c r="Y197" i="26" s="1"/>
  <c r="Y210" i="26" s="1"/>
  <c r="Y223" i="26" s="1"/>
  <c r="Y236" i="26" s="1"/>
  <c r="Y249" i="26" s="1"/>
  <c r="X93" i="26"/>
  <c r="X106" i="26" s="1"/>
  <c r="X119" i="26" s="1"/>
  <c r="X132" i="26" s="1"/>
  <c r="X145" i="26" s="1"/>
  <c r="X158" i="26" s="1"/>
  <c r="X171" i="26" s="1"/>
  <c r="X184" i="26" s="1"/>
  <c r="X197" i="26" s="1"/>
  <c r="X210" i="26" s="1"/>
  <c r="X223" i="26" s="1"/>
  <c r="X236" i="26" s="1"/>
  <c r="X249" i="26" s="1"/>
  <c r="W93" i="26"/>
  <c r="W106" i="26" s="1"/>
  <c r="W119" i="26" s="1"/>
  <c r="W132" i="26" s="1"/>
  <c r="W145" i="26" s="1"/>
  <c r="W158" i="26" s="1"/>
  <c r="W171" i="26" s="1"/>
  <c r="W184" i="26" s="1"/>
  <c r="W197" i="26" s="1"/>
  <c r="W210" i="26" s="1"/>
  <c r="W223" i="26" s="1"/>
  <c r="W236" i="26" s="1"/>
  <c r="W249" i="26" s="1"/>
  <c r="V93" i="26"/>
  <c r="V106" i="26" s="1"/>
  <c r="V119" i="26" s="1"/>
  <c r="V132" i="26" s="1"/>
  <c r="V145" i="26" s="1"/>
  <c r="V158" i="26" s="1"/>
  <c r="V171" i="26" s="1"/>
  <c r="V184" i="26" s="1"/>
  <c r="V197" i="26" s="1"/>
  <c r="V210" i="26" s="1"/>
  <c r="V223" i="26" s="1"/>
  <c r="V236" i="26" s="1"/>
  <c r="V249" i="26" s="1"/>
  <c r="U93" i="26"/>
  <c r="U106" i="26" s="1"/>
  <c r="U119" i="26" s="1"/>
  <c r="U132" i="26" s="1"/>
  <c r="U145" i="26" s="1"/>
  <c r="U158" i="26" s="1"/>
  <c r="U171" i="26" s="1"/>
  <c r="U184" i="26" s="1"/>
  <c r="U197" i="26" s="1"/>
  <c r="U210" i="26" s="1"/>
  <c r="U223" i="26" s="1"/>
  <c r="U236" i="26" s="1"/>
  <c r="U249" i="26" s="1"/>
  <c r="T93" i="26"/>
  <c r="T106" i="26" s="1"/>
  <c r="T119" i="26" s="1"/>
  <c r="T132" i="26" s="1"/>
  <c r="T145" i="26" s="1"/>
  <c r="T158" i="26" s="1"/>
  <c r="T171" i="26" s="1"/>
  <c r="T184" i="26" s="1"/>
  <c r="T197" i="26" s="1"/>
  <c r="T210" i="26" s="1"/>
  <c r="T223" i="26" s="1"/>
  <c r="T236" i="26" s="1"/>
  <c r="T249" i="26" s="1"/>
  <c r="S93" i="26"/>
  <c r="S106" i="26" s="1"/>
  <c r="S119" i="26" s="1"/>
  <c r="S132" i="26" s="1"/>
  <c r="S145" i="26" s="1"/>
  <c r="S158" i="26" s="1"/>
  <c r="S171" i="26" s="1"/>
  <c r="S184" i="26" s="1"/>
  <c r="S197" i="26" s="1"/>
  <c r="S210" i="26" s="1"/>
  <c r="S223" i="26" s="1"/>
  <c r="S236" i="26" s="1"/>
  <c r="S249" i="26" s="1"/>
  <c r="R93" i="26"/>
  <c r="R106" i="26" s="1"/>
  <c r="R119" i="26" s="1"/>
  <c r="R132" i="26" s="1"/>
  <c r="R145" i="26" s="1"/>
  <c r="R158" i="26" s="1"/>
  <c r="R171" i="26" s="1"/>
  <c r="R184" i="26" s="1"/>
  <c r="R197" i="26" s="1"/>
  <c r="R210" i="26" s="1"/>
  <c r="R223" i="26" s="1"/>
  <c r="R236" i="26" s="1"/>
  <c r="R249" i="26" s="1"/>
  <c r="Q93" i="26"/>
  <c r="Q106" i="26" s="1"/>
  <c r="Q119" i="26" s="1"/>
  <c r="Q132" i="26" s="1"/>
  <c r="Q145" i="26" s="1"/>
  <c r="Q158" i="26" s="1"/>
  <c r="Q171" i="26" s="1"/>
  <c r="Q184" i="26" s="1"/>
  <c r="Q197" i="26" s="1"/>
  <c r="Q210" i="26" s="1"/>
  <c r="Q223" i="26" s="1"/>
  <c r="Q236" i="26" s="1"/>
  <c r="Q249" i="26" s="1"/>
  <c r="L93" i="26"/>
  <c r="L106" i="26" s="1"/>
  <c r="L119" i="26" s="1"/>
  <c r="L132" i="26" s="1"/>
  <c r="L145" i="26" s="1"/>
  <c r="L158" i="26" s="1"/>
  <c r="L171" i="26" s="1"/>
  <c r="L184" i="26" s="1"/>
  <c r="L197" i="26" s="1"/>
  <c r="L210" i="26" s="1"/>
  <c r="L223" i="26" s="1"/>
  <c r="L236" i="26" s="1"/>
  <c r="L249" i="26" s="1"/>
  <c r="K93" i="26"/>
  <c r="K106" i="26" s="1"/>
  <c r="K119" i="26" s="1"/>
  <c r="K132" i="26" s="1"/>
  <c r="K145" i="26" s="1"/>
  <c r="K158" i="26" s="1"/>
  <c r="K171" i="26" s="1"/>
  <c r="K184" i="26" s="1"/>
  <c r="K197" i="26" s="1"/>
  <c r="K210" i="26" s="1"/>
  <c r="K223" i="26" s="1"/>
  <c r="K236" i="26" s="1"/>
  <c r="K249" i="26" s="1"/>
  <c r="J93" i="26"/>
  <c r="J106" i="26" s="1"/>
  <c r="J119" i="26" s="1"/>
  <c r="J132" i="26" s="1"/>
  <c r="J145" i="26" s="1"/>
  <c r="J158" i="26" s="1"/>
  <c r="J171" i="26" s="1"/>
  <c r="J184" i="26" s="1"/>
  <c r="J197" i="26" s="1"/>
  <c r="J210" i="26" s="1"/>
  <c r="J223" i="26" s="1"/>
  <c r="J236" i="26" s="1"/>
  <c r="J249" i="26" s="1"/>
  <c r="I93" i="26"/>
  <c r="I106" i="26" s="1"/>
  <c r="I119" i="26" s="1"/>
  <c r="I132" i="26" s="1"/>
  <c r="I145" i="26" s="1"/>
  <c r="I158" i="26" s="1"/>
  <c r="I171" i="26" s="1"/>
  <c r="I184" i="26" s="1"/>
  <c r="I197" i="26" s="1"/>
  <c r="I210" i="26" s="1"/>
  <c r="I223" i="26" s="1"/>
  <c r="I236" i="26" s="1"/>
  <c r="I249" i="26" s="1"/>
  <c r="H93" i="26"/>
  <c r="H106" i="26" s="1"/>
  <c r="H119" i="26" s="1"/>
  <c r="H132" i="26" s="1"/>
  <c r="H145" i="26" s="1"/>
  <c r="H158" i="26" s="1"/>
  <c r="H171" i="26" s="1"/>
  <c r="H184" i="26" s="1"/>
  <c r="H197" i="26" s="1"/>
  <c r="H210" i="26" s="1"/>
  <c r="H223" i="26" s="1"/>
  <c r="H236" i="26" s="1"/>
  <c r="H249" i="26" s="1"/>
  <c r="G93" i="26"/>
  <c r="G106" i="26" s="1"/>
  <c r="G119" i="26" s="1"/>
  <c r="G132" i="26" s="1"/>
  <c r="G145" i="26" s="1"/>
  <c r="G158" i="26" s="1"/>
  <c r="G171" i="26" s="1"/>
  <c r="G184" i="26" s="1"/>
  <c r="G197" i="26" s="1"/>
  <c r="G210" i="26" s="1"/>
  <c r="G223" i="26" s="1"/>
  <c r="G236" i="26" s="1"/>
  <c r="G249" i="26" s="1"/>
  <c r="F93" i="26"/>
  <c r="F106" i="26" s="1"/>
  <c r="F119" i="26" s="1"/>
  <c r="F132" i="26" s="1"/>
  <c r="F145" i="26" s="1"/>
  <c r="F158" i="26" s="1"/>
  <c r="F171" i="26" s="1"/>
  <c r="F184" i="26" s="1"/>
  <c r="F197" i="26" s="1"/>
  <c r="F210" i="26" s="1"/>
  <c r="F223" i="26" s="1"/>
  <c r="F236" i="26" s="1"/>
  <c r="F249" i="26" s="1"/>
  <c r="E93" i="26"/>
  <c r="E106" i="26" s="1"/>
  <c r="E119" i="26" s="1"/>
  <c r="E132" i="26" s="1"/>
  <c r="E145" i="26" s="1"/>
  <c r="E158" i="26" s="1"/>
  <c r="E171" i="26" s="1"/>
  <c r="E184" i="26" s="1"/>
  <c r="E197" i="26" s="1"/>
  <c r="E210" i="26" s="1"/>
  <c r="E223" i="26" s="1"/>
  <c r="E236" i="26" s="1"/>
  <c r="E249" i="26" s="1"/>
  <c r="D93" i="26"/>
  <c r="D106" i="26" s="1"/>
  <c r="D119" i="26" s="1"/>
  <c r="D132" i="26" s="1"/>
  <c r="D145" i="26" s="1"/>
  <c r="D158" i="26" s="1"/>
  <c r="D171" i="26" s="1"/>
  <c r="D184" i="26" s="1"/>
  <c r="D197" i="26" s="1"/>
  <c r="D210" i="26" s="1"/>
  <c r="D223" i="26" s="1"/>
  <c r="D236" i="26" s="1"/>
  <c r="D249" i="26" s="1"/>
  <c r="L90" i="26"/>
  <c r="L92" i="26" s="1"/>
  <c r="K90" i="26"/>
  <c r="K92" i="26" s="1"/>
  <c r="J90" i="26"/>
  <c r="J92" i="26" s="1"/>
  <c r="I90" i="26"/>
  <c r="I92" i="26" s="1"/>
  <c r="H90" i="26"/>
  <c r="H92" i="26" s="1"/>
  <c r="G90" i="26"/>
  <c r="G92" i="26" s="1"/>
  <c r="F90" i="26"/>
  <c r="F92" i="26" s="1"/>
  <c r="E90" i="26"/>
  <c r="E92" i="26" s="1"/>
  <c r="D90" i="26"/>
  <c r="D92" i="26" s="1"/>
  <c r="C90" i="26"/>
  <c r="C92" i="26" s="1"/>
  <c r="B90" i="26"/>
  <c r="B91" i="26" s="1"/>
  <c r="A90" i="26"/>
  <c r="A92" i="26" s="1"/>
  <c r="AM84" i="26"/>
  <c r="AD84" i="26"/>
  <c r="AM83" i="26"/>
  <c r="AD83" i="26"/>
  <c r="AM82" i="26"/>
  <c r="AD82" i="26"/>
  <c r="L77" i="26"/>
  <c r="L79" i="26" s="1"/>
  <c r="K77" i="26"/>
  <c r="J77" i="26"/>
  <c r="I77" i="26"/>
  <c r="I79" i="26" s="1"/>
  <c r="H77" i="26"/>
  <c r="H79" i="26" s="1"/>
  <c r="G77" i="26"/>
  <c r="G79" i="26" s="1"/>
  <c r="F77" i="26"/>
  <c r="F79" i="26" s="1"/>
  <c r="E77" i="26"/>
  <c r="E79" i="26" s="1"/>
  <c r="D77" i="26"/>
  <c r="D79" i="26" s="1"/>
  <c r="C77" i="26"/>
  <c r="C79" i="26" s="1"/>
  <c r="B77" i="26"/>
  <c r="B78" i="26" s="1"/>
  <c r="A77" i="26"/>
  <c r="A79" i="26" s="1"/>
  <c r="AM71" i="26"/>
  <c r="AD71" i="26"/>
  <c r="AM70" i="26"/>
  <c r="AD70" i="26"/>
  <c r="AM69" i="26"/>
  <c r="AD69" i="26"/>
  <c r="L64" i="26"/>
  <c r="L66" i="26" s="1"/>
  <c r="K64" i="26"/>
  <c r="J64" i="26"/>
  <c r="I64" i="26"/>
  <c r="I66" i="26" s="1"/>
  <c r="H64" i="26"/>
  <c r="G64" i="26"/>
  <c r="F64" i="26"/>
  <c r="E64" i="26"/>
  <c r="D64" i="26"/>
  <c r="D66" i="26" s="1"/>
  <c r="C64" i="26"/>
  <c r="C65" i="26" s="1"/>
  <c r="B64" i="26"/>
  <c r="A64" i="26"/>
  <c r="A66" i="26" s="1"/>
  <c r="AM58" i="26"/>
  <c r="AD58" i="26"/>
  <c r="AM57" i="26"/>
  <c r="AD57" i="26"/>
  <c r="AM56" i="26"/>
  <c r="AD56" i="26"/>
  <c r="L51" i="26"/>
  <c r="L53" i="26" s="1"/>
  <c r="K51" i="26"/>
  <c r="K53" i="26" s="1"/>
  <c r="J51" i="26"/>
  <c r="J53" i="26" s="1"/>
  <c r="I51" i="26"/>
  <c r="I53" i="26" s="1"/>
  <c r="H51" i="26"/>
  <c r="H53" i="26" s="1"/>
  <c r="G51" i="26"/>
  <c r="G53" i="26" s="1"/>
  <c r="F51" i="26"/>
  <c r="F53" i="26" s="1"/>
  <c r="E51" i="26"/>
  <c r="E53" i="26" s="1"/>
  <c r="D51" i="26"/>
  <c r="D53" i="26" s="1"/>
  <c r="C51" i="26"/>
  <c r="C52" i="26" s="1"/>
  <c r="B51" i="26"/>
  <c r="B53" i="26" s="1"/>
  <c r="A51" i="26"/>
  <c r="A53" i="26" s="1"/>
  <c r="AM45" i="26"/>
  <c r="AD45" i="26"/>
  <c r="AM44" i="26"/>
  <c r="AD44" i="26"/>
  <c r="AM43" i="26"/>
  <c r="AD43" i="26"/>
  <c r="L38" i="26"/>
  <c r="L40" i="26" s="1"/>
  <c r="K38" i="26"/>
  <c r="K40" i="26" s="1"/>
  <c r="J38" i="26"/>
  <c r="J40" i="26" s="1"/>
  <c r="I38" i="26"/>
  <c r="I40" i="26" s="1"/>
  <c r="H38" i="26"/>
  <c r="H40" i="26" s="1"/>
  <c r="G38" i="26"/>
  <c r="G40" i="26" s="1"/>
  <c r="F38" i="26"/>
  <c r="F40" i="26" s="1"/>
  <c r="E38" i="26"/>
  <c r="E39" i="26" s="1"/>
  <c r="D38" i="26"/>
  <c r="D40" i="26" s="1"/>
  <c r="C38" i="26"/>
  <c r="C40" i="26" s="1"/>
  <c r="B38" i="26"/>
  <c r="B40" i="26" s="1"/>
  <c r="A38" i="26"/>
  <c r="A40" i="26" s="1"/>
  <c r="AM32" i="26"/>
  <c r="AD32" i="26"/>
  <c r="AD31" i="26"/>
  <c r="AM30" i="26"/>
  <c r="AD30" i="26"/>
  <c r="L25" i="26"/>
  <c r="L27" i="26" s="1"/>
  <c r="K25" i="26"/>
  <c r="K27" i="26" s="1"/>
  <c r="J25" i="26"/>
  <c r="J27" i="26" s="1"/>
  <c r="I25" i="26"/>
  <c r="I27" i="26" s="1"/>
  <c r="H25" i="26"/>
  <c r="H27" i="26" s="1"/>
  <c r="G25" i="26"/>
  <c r="G27" i="26" s="1"/>
  <c r="F25" i="26"/>
  <c r="F26" i="26" s="1"/>
  <c r="E25" i="26"/>
  <c r="E26" i="26" s="1"/>
  <c r="D25" i="26"/>
  <c r="D27" i="26" s="1"/>
  <c r="C25" i="26"/>
  <c r="C27" i="26" s="1"/>
  <c r="B25" i="26"/>
  <c r="B27" i="26" s="1"/>
  <c r="A25" i="26"/>
  <c r="A27" i="26" s="1"/>
  <c r="AM19" i="26"/>
  <c r="AD19" i="26"/>
  <c r="AA19" i="26"/>
  <c r="AA32" i="26" s="1"/>
  <c r="AA45" i="26" s="1"/>
  <c r="AA58" i="26" s="1"/>
  <c r="AA71" i="26" s="1"/>
  <c r="AA84" i="26" s="1"/>
  <c r="AA97" i="26" s="1"/>
  <c r="AA110" i="26" s="1"/>
  <c r="AA123" i="26" s="1"/>
  <c r="AA136" i="26" s="1"/>
  <c r="AA149" i="26" s="1"/>
  <c r="AA162" i="26" s="1"/>
  <c r="AA175" i="26" s="1"/>
  <c r="AA188" i="26" s="1"/>
  <c r="AA201" i="26" s="1"/>
  <c r="AA214" i="26" s="1"/>
  <c r="AA227" i="26" s="1"/>
  <c r="AA240" i="26" s="1"/>
  <c r="AA253" i="26" s="1"/>
  <c r="AM18" i="26"/>
  <c r="AD18" i="26"/>
  <c r="AA18" i="26"/>
  <c r="AA31" i="26" s="1"/>
  <c r="AA44" i="26" s="1"/>
  <c r="AA57" i="26" s="1"/>
  <c r="AA70" i="26" s="1"/>
  <c r="AA83" i="26" s="1"/>
  <c r="AA96" i="26" s="1"/>
  <c r="AA109" i="26" s="1"/>
  <c r="AA122" i="26" s="1"/>
  <c r="AA135" i="26" s="1"/>
  <c r="AA148" i="26" s="1"/>
  <c r="AA161" i="26" s="1"/>
  <c r="AA174" i="26" s="1"/>
  <c r="AA187" i="26" s="1"/>
  <c r="AA200" i="26" s="1"/>
  <c r="AA213" i="26" s="1"/>
  <c r="AA226" i="26" s="1"/>
  <c r="AA239" i="26" s="1"/>
  <c r="AA252" i="26" s="1"/>
  <c r="AM17" i="26"/>
  <c r="AD17" i="26"/>
  <c r="AA17" i="26"/>
  <c r="AA30" i="26" s="1"/>
  <c r="AA43" i="26" s="1"/>
  <c r="AA56" i="26" s="1"/>
  <c r="AA69" i="26" s="1"/>
  <c r="AA82" i="26" s="1"/>
  <c r="AA95" i="26" s="1"/>
  <c r="AA108" i="26" s="1"/>
  <c r="AA121" i="26" s="1"/>
  <c r="AA134" i="26" s="1"/>
  <c r="AA147" i="26" s="1"/>
  <c r="AA160" i="26" s="1"/>
  <c r="AA173" i="26" s="1"/>
  <c r="AA186" i="26" s="1"/>
  <c r="AA199" i="26" s="1"/>
  <c r="AA212" i="26" s="1"/>
  <c r="AA225" i="26" s="1"/>
  <c r="AA238" i="26" s="1"/>
  <c r="AA251" i="26" s="1"/>
  <c r="S12" i="26"/>
  <c r="S14" i="26" s="1"/>
  <c r="L12" i="26"/>
  <c r="L14" i="26" s="1"/>
  <c r="K12" i="26"/>
  <c r="K14" i="26" s="1"/>
  <c r="J12" i="26"/>
  <c r="J14" i="26" s="1"/>
  <c r="I12" i="26"/>
  <c r="I14" i="26" s="1"/>
  <c r="H12" i="26"/>
  <c r="H14" i="26" s="1"/>
  <c r="G12" i="26"/>
  <c r="G14" i="26" s="1"/>
  <c r="F12" i="26"/>
  <c r="F13" i="26" s="1"/>
  <c r="E12" i="26"/>
  <c r="E14" i="26" s="1"/>
  <c r="D12" i="26"/>
  <c r="D14" i="26" s="1"/>
  <c r="C12" i="26"/>
  <c r="C14" i="26" s="1"/>
  <c r="B12" i="26"/>
  <c r="B14" i="26" s="1"/>
  <c r="A12" i="26"/>
  <c r="A14" i="26" s="1"/>
  <c r="AM6" i="26"/>
  <c r="AD6" i="26"/>
  <c r="AM5" i="26"/>
  <c r="AD5" i="26"/>
  <c r="AM4" i="26"/>
  <c r="L194" i="25"/>
  <c r="L196" i="25" s="1"/>
  <c r="K194" i="25"/>
  <c r="K196" i="25" s="1"/>
  <c r="J194" i="25"/>
  <c r="J196" i="25" s="1"/>
  <c r="I194" i="25"/>
  <c r="I196" i="25" s="1"/>
  <c r="H194" i="25"/>
  <c r="H195" i="25" s="1"/>
  <c r="G194" i="25"/>
  <c r="G196" i="25" s="1"/>
  <c r="F194" i="25"/>
  <c r="E194" i="25"/>
  <c r="D194" i="25"/>
  <c r="D196" i="25" s="1"/>
  <c r="C194" i="25"/>
  <c r="C196" i="25" s="1"/>
  <c r="B194" i="25"/>
  <c r="B196" i="25" s="1"/>
  <c r="A194" i="25"/>
  <c r="A196" i="25" s="1"/>
  <c r="AM188" i="25"/>
  <c r="AD188" i="25"/>
  <c r="AM187" i="25"/>
  <c r="AD187" i="25"/>
  <c r="AM186" i="25"/>
  <c r="AD186" i="25"/>
  <c r="L181" i="25"/>
  <c r="L183" i="25" s="1"/>
  <c r="K181" i="25"/>
  <c r="K182" i="25" s="1"/>
  <c r="J181" i="25"/>
  <c r="I181" i="25"/>
  <c r="I182" i="25" s="1"/>
  <c r="H181" i="25"/>
  <c r="H183" i="25" s="1"/>
  <c r="G181" i="25"/>
  <c r="G182" i="25" s="1"/>
  <c r="F181" i="25"/>
  <c r="F183" i="25" s="1"/>
  <c r="E181" i="25"/>
  <c r="E183" i="25" s="1"/>
  <c r="D181" i="25"/>
  <c r="D183" i="25" s="1"/>
  <c r="C181" i="25"/>
  <c r="C182" i="25" s="1"/>
  <c r="B181" i="25"/>
  <c r="B182" i="25" s="1"/>
  <c r="A181" i="25"/>
  <c r="A183" i="25" s="1"/>
  <c r="AM175" i="25"/>
  <c r="AD175" i="25"/>
  <c r="AM174" i="25"/>
  <c r="AD174" i="25"/>
  <c r="AM173" i="25"/>
  <c r="AD173" i="25"/>
  <c r="L168" i="25"/>
  <c r="L170" i="25" s="1"/>
  <c r="K168" i="25"/>
  <c r="K169" i="25" s="1"/>
  <c r="J168" i="25"/>
  <c r="J170" i="25" s="1"/>
  <c r="I168" i="25"/>
  <c r="I170" i="25" s="1"/>
  <c r="H168" i="25"/>
  <c r="H170" i="25" s="1"/>
  <c r="G168" i="25"/>
  <c r="G170" i="25" s="1"/>
  <c r="F168" i="25"/>
  <c r="E168" i="25"/>
  <c r="D168" i="25"/>
  <c r="D170" i="25" s="1"/>
  <c r="C168" i="25"/>
  <c r="B168" i="25"/>
  <c r="B169" i="25" s="1"/>
  <c r="A168" i="25"/>
  <c r="A170" i="25" s="1"/>
  <c r="AM162" i="25"/>
  <c r="AD162" i="25"/>
  <c r="AM161" i="25"/>
  <c r="AD161" i="25"/>
  <c r="AM160" i="25"/>
  <c r="AD160" i="25"/>
  <c r="L155" i="25"/>
  <c r="L156" i="25" s="1"/>
  <c r="K155" i="25"/>
  <c r="K157" i="25" s="1"/>
  <c r="J155" i="25"/>
  <c r="J157" i="25" s="1"/>
  <c r="I155" i="25"/>
  <c r="I157" i="25" s="1"/>
  <c r="H155" i="25"/>
  <c r="G155" i="25"/>
  <c r="G157" i="25" s="1"/>
  <c r="F155" i="25"/>
  <c r="E155" i="25"/>
  <c r="E157" i="25" s="1"/>
  <c r="D155" i="25"/>
  <c r="D156" i="25" s="1"/>
  <c r="C155" i="25"/>
  <c r="C156" i="25" s="1"/>
  <c r="B155" i="25"/>
  <c r="B156" i="25" s="1"/>
  <c r="A155" i="25"/>
  <c r="A157" i="25" s="1"/>
  <c r="AM149" i="25"/>
  <c r="AD149" i="25"/>
  <c r="AM148" i="25"/>
  <c r="AD148" i="25"/>
  <c r="AM147" i="25"/>
  <c r="AD147" i="25"/>
  <c r="L142" i="25"/>
  <c r="L144" i="25" s="1"/>
  <c r="K142" i="25"/>
  <c r="J142" i="25"/>
  <c r="J143" i="25" s="1"/>
  <c r="I142" i="25"/>
  <c r="I144" i="25" s="1"/>
  <c r="H142" i="25"/>
  <c r="H144" i="25" s="1"/>
  <c r="G142" i="25"/>
  <c r="F142" i="25"/>
  <c r="F144" i="25" s="1"/>
  <c r="E142" i="25"/>
  <c r="D142" i="25"/>
  <c r="D144" i="25" s="1"/>
  <c r="C142" i="25"/>
  <c r="B142" i="25"/>
  <c r="B144" i="25" s="1"/>
  <c r="A142" i="25"/>
  <c r="A144" i="25" s="1"/>
  <c r="AM136" i="25"/>
  <c r="AD136" i="25"/>
  <c r="AM135" i="25"/>
  <c r="AD135" i="25"/>
  <c r="AM134" i="25"/>
  <c r="AD134" i="25"/>
  <c r="V131" i="25"/>
  <c r="V130" i="25"/>
  <c r="V129" i="25"/>
  <c r="L129" i="25"/>
  <c r="L130" i="25" s="1"/>
  <c r="K129" i="25"/>
  <c r="K130" i="25" s="1"/>
  <c r="J129" i="25"/>
  <c r="J131" i="25" s="1"/>
  <c r="I129" i="25"/>
  <c r="I131" i="25" s="1"/>
  <c r="H129" i="25"/>
  <c r="H131" i="25" s="1"/>
  <c r="G129" i="25"/>
  <c r="G131" i="25" s="1"/>
  <c r="F129" i="25"/>
  <c r="F130" i="25" s="1"/>
  <c r="E129" i="25"/>
  <c r="E131" i="25" s="1"/>
  <c r="D129" i="25"/>
  <c r="D130" i="25" s="1"/>
  <c r="C129" i="25"/>
  <c r="C130" i="25" s="1"/>
  <c r="B129" i="25"/>
  <c r="B130" i="25" s="1"/>
  <c r="A129" i="25"/>
  <c r="A130" i="25" s="1"/>
  <c r="AM123" i="25"/>
  <c r="AD123" i="25"/>
  <c r="AM122" i="25"/>
  <c r="AD122" i="25"/>
  <c r="AM121" i="25"/>
  <c r="AD121" i="25"/>
  <c r="L116" i="25"/>
  <c r="L118" i="25" s="1"/>
  <c r="K116" i="25"/>
  <c r="K118" i="25" s="1"/>
  <c r="J116" i="25"/>
  <c r="J118" i="25" s="1"/>
  <c r="I116" i="25"/>
  <c r="I118" i="25" s="1"/>
  <c r="H116" i="25"/>
  <c r="H118" i="25" s="1"/>
  <c r="G116" i="25"/>
  <c r="G118" i="25" s="1"/>
  <c r="F116" i="25"/>
  <c r="F117" i="25" s="1"/>
  <c r="E116" i="25"/>
  <c r="E117" i="25" s="1"/>
  <c r="D116" i="25"/>
  <c r="D118" i="25" s="1"/>
  <c r="C116" i="25"/>
  <c r="C118" i="25" s="1"/>
  <c r="B116" i="25"/>
  <c r="B118" i="25" s="1"/>
  <c r="A116" i="25"/>
  <c r="A118" i="25" s="1"/>
  <c r="AM110" i="25"/>
  <c r="AD110" i="25"/>
  <c r="AM109" i="25"/>
  <c r="AD109" i="25"/>
  <c r="AM108" i="25"/>
  <c r="AD108" i="25"/>
  <c r="L103" i="25"/>
  <c r="L105" i="25" s="1"/>
  <c r="K103" i="25"/>
  <c r="K105" i="25" s="1"/>
  <c r="J103" i="25"/>
  <c r="J105" i="25" s="1"/>
  <c r="I103" i="25"/>
  <c r="I105" i="25" s="1"/>
  <c r="H103" i="25"/>
  <c r="H105" i="25" s="1"/>
  <c r="G103" i="25"/>
  <c r="G105" i="25" s="1"/>
  <c r="F103" i="25"/>
  <c r="F105" i="25" s="1"/>
  <c r="E103" i="25"/>
  <c r="E104" i="25" s="1"/>
  <c r="D103" i="25"/>
  <c r="D105" i="25" s="1"/>
  <c r="C103" i="25"/>
  <c r="C104" i="25" s="1"/>
  <c r="B103" i="25"/>
  <c r="B105" i="25" s="1"/>
  <c r="A103" i="25"/>
  <c r="A104" i="25" s="1"/>
  <c r="AM97" i="25"/>
  <c r="AD97" i="25"/>
  <c r="AM96" i="25"/>
  <c r="AD96" i="25"/>
  <c r="AM95" i="25"/>
  <c r="AD95" i="25"/>
  <c r="Y93" i="25"/>
  <c r="Y106" i="25" s="1"/>
  <c r="Y119" i="25" s="1"/>
  <c r="Y132" i="25" s="1"/>
  <c r="Y145" i="25" s="1"/>
  <c r="Y158" i="25" s="1"/>
  <c r="Y171" i="25" s="1"/>
  <c r="Y184" i="25" s="1"/>
  <c r="X93" i="25"/>
  <c r="X106" i="25" s="1"/>
  <c r="X119" i="25" s="1"/>
  <c r="X132" i="25" s="1"/>
  <c r="X145" i="25" s="1"/>
  <c r="X158" i="25" s="1"/>
  <c r="X171" i="25" s="1"/>
  <c r="X184" i="25" s="1"/>
  <c r="X197" i="25" s="1"/>
  <c r="X210" i="25" s="1"/>
  <c r="X223" i="25" s="1"/>
  <c r="X236" i="25" s="1"/>
  <c r="X249" i="25" s="1"/>
  <c r="W93" i="25"/>
  <c r="W106" i="25" s="1"/>
  <c r="W119" i="25" s="1"/>
  <c r="W132" i="25" s="1"/>
  <c r="W145" i="25" s="1"/>
  <c r="W158" i="25" s="1"/>
  <c r="W171" i="25" s="1"/>
  <c r="W184" i="25" s="1"/>
  <c r="W197" i="25" s="1"/>
  <c r="W210" i="25" s="1"/>
  <c r="W223" i="25" s="1"/>
  <c r="W236" i="25" s="1"/>
  <c r="W249" i="25" s="1"/>
  <c r="V93" i="25"/>
  <c r="V106" i="25" s="1"/>
  <c r="V119" i="25" s="1"/>
  <c r="V132" i="25" s="1"/>
  <c r="V145" i="25" s="1"/>
  <c r="V158" i="25" s="1"/>
  <c r="V171" i="25" s="1"/>
  <c r="V184" i="25" s="1"/>
  <c r="V197" i="25" s="1"/>
  <c r="V210" i="25" s="1"/>
  <c r="V223" i="25" s="1"/>
  <c r="V236" i="25" s="1"/>
  <c r="V249" i="25" s="1"/>
  <c r="U93" i="25"/>
  <c r="U106" i="25" s="1"/>
  <c r="U119" i="25" s="1"/>
  <c r="U132" i="25" s="1"/>
  <c r="U145" i="25" s="1"/>
  <c r="U158" i="25" s="1"/>
  <c r="U171" i="25" s="1"/>
  <c r="U184" i="25" s="1"/>
  <c r="U197" i="25" s="1"/>
  <c r="U210" i="25" s="1"/>
  <c r="U223" i="25" s="1"/>
  <c r="U236" i="25" s="1"/>
  <c r="U249" i="25" s="1"/>
  <c r="T93" i="25"/>
  <c r="T106" i="25" s="1"/>
  <c r="T119" i="25" s="1"/>
  <c r="T132" i="25" s="1"/>
  <c r="T145" i="25" s="1"/>
  <c r="T158" i="25" s="1"/>
  <c r="T171" i="25" s="1"/>
  <c r="T184" i="25" s="1"/>
  <c r="T197" i="25" s="1"/>
  <c r="T210" i="25" s="1"/>
  <c r="T223" i="25" s="1"/>
  <c r="T236" i="25" s="1"/>
  <c r="T249" i="25" s="1"/>
  <c r="S93" i="25"/>
  <c r="S106" i="25" s="1"/>
  <c r="S119" i="25" s="1"/>
  <c r="S132" i="25" s="1"/>
  <c r="S145" i="25" s="1"/>
  <c r="S158" i="25" s="1"/>
  <c r="S171" i="25" s="1"/>
  <c r="S184" i="25" s="1"/>
  <c r="S197" i="25" s="1"/>
  <c r="S210" i="25" s="1"/>
  <c r="S223" i="25" s="1"/>
  <c r="S236" i="25" s="1"/>
  <c r="S249" i="25" s="1"/>
  <c r="R93" i="25"/>
  <c r="R106" i="25" s="1"/>
  <c r="R119" i="25" s="1"/>
  <c r="R132" i="25" s="1"/>
  <c r="R145" i="25" s="1"/>
  <c r="R158" i="25" s="1"/>
  <c r="R171" i="25" s="1"/>
  <c r="R184" i="25" s="1"/>
  <c r="R197" i="25" s="1"/>
  <c r="R210" i="25" s="1"/>
  <c r="R223" i="25" s="1"/>
  <c r="R236" i="25" s="1"/>
  <c r="R249" i="25" s="1"/>
  <c r="Q93" i="25"/>
  <c r="Q106" i="25" s="1"/>
  <c r="Q119" i="25" s="1"/>
  <c r="Q132" i="25" s="1"/>
  <c r="Q145" i="25" s="1"/>
  <c r="Q158" i="25" s="1"/>
  <c r="Q171" i="25" s="1"/>
  <c r="Q184" i="25" s="1"/>
  <c r="L93" i="25"/>
  <c r="L106" i="25" s="1"/>
  <c r="L119" i="25" s="1"/>
  <c r="L132" i="25" s="1"/>
  <c r="L145" i="25" s="1"/>
  <c r="L158" i="25" s="1"/>
  <c r="L171" i="25" s="1"/>
  <c r="L184" i="25" s="1"/>
  <c r="L197" i="25" s="1"/>
  <c r="L210" i="25" s="1"/>
  <c r="L223" i="25" s="1"/>
  <c r="L236" i="25" s="1"/>
  <c r="L249" i="25" s="1"/>
  <c r="K93" i="25"/>
  <c r="K106" i="25" s="1"/>
  <c r="K119" i="25" s="1"/>
  <c r="K132" i="25" s="1"/>
  <c r="K145" i="25" s="1"/>
  <c r="K158" i="25" s="1"/>
  <c r="K171" i="25" s="1"/>
  <c r="K184" i="25" s="1"/>
  <c r="K197" i="25" s="1"/>
  <c r="K210" i="25" s="1"/>
  <c r="K223" i="25" s="1"/>
  <c r="K236" i="25" s="1"/>
  <c r="K249" i="25" s="1"/>
  <c r="J93" i="25"/>
  <c r="J106" i="25" s="1"/>
  <c r="J119" i="25" s="1"/>
  <c r="J132" i="25" s="1"/>
  <c r="J145" i="25" s="1"/>
  <c r="J158" i="25" s="1"/>
  <c r="J171" i="25" s="1"/>
  <c r="J184" i="25" s="1"/>
  <c r="J197" i="25" s="1"/>
  <c r="J210" i="25" s="1"/>
  <c r="J223" i="25" s="1"/>
  <c r="J236" i="25" s="1"/>
  <c r="J249" i="25" s="1"/>
  <c r="I93" i="25"/>
  <c r="I106" i="25" s="1"/>
  <c r="I119" i="25" s="1"/>
  <c r="I132" i="25" s="1"/>
  <c r="I145" i="25" s="1"/>
  <c r="I158" i="25" s="1"/>
  <c r="I171" i="25" s="1"/>
  <c r="I184" i="25" s="1"/>
  <c r="I197" i="25" s="1"/>
  <c r="I210" i="25" s="1"/>
  <c r="I223" i="25" s="1"/>
  <c r="I236" i="25" s="1"/>
  <c r="I249" i="25" s="1"/>
  <c r="H93" i="25"/>
  <c r="H106" i="25" s="1"/>
  <c r="H119" i="25" s="1"/>
  <c r="H132" i="25" s="1"/>
  <c r="H145" i="25" s="1"/>
  <c r="H158" i="25" s="1"/>
  <c r="H171" i="25" s="1"/>
  <c r="H184" i="25" s="1"/>
  <c r="H197" i="25" s="1"/>
  <c r="H210" i="25" s="1"/>
  <c r="H223" i="25" s="1"/>
  <c r="H236" i="25" s="1"/>
  <c r="H249" i="25" s="1"/>
  <c r="G93" i="25"/>
  <c r="G106" i="25" s="1"/>
  <c r="G119" i="25" s="1"/>
  <c r="G132" i="25" s="1"/>
  <c r="G145" i="25" s="1"/>
  <c r="G158" i="25" s="1"/>
  <c r="G171" i="25" s="1"/>
  <c r="G184" i="25" s="1"/>
  <c r="G197" i="25" s="1"/>
  <c r="G210" i="25" s="1"/>
  <c r="G223" i="25" s="1"/>
  <c r="G236" i="25" s="1"/>
  <c r="G249" i="25" s="1"/>
  <c r="F93" i="25"/>
  <c r="F106" i="25" s="1"/>
  <c r="F119" i="25" s="1"/>
  <c r="F132" i="25" s="1"/>
  <c r="F145" i="25" s="1"/>
  <c r="F158" i="25" s="1"/>
  <c r="F171" i="25" s="1"/>
  <c r="F184" i="25" s="1"/>
  <c r="F197" i="25" s="1"/>
  <c r="F210" i="25" s="1"/>
  <c r="F223" i="25" s="1"/>
  <c r="F236" i="25" s="1"/>
  <c r="F249" i="25" s="1"/>
  <c r="E93" i="25"/>
  <c r="E106" i="25" s="1"/>
  <c r="E119" i="25" s="1"/>
  <c r="E132" i="25" s="1"/>
  <c r="E145" i="25" s="1"/>
  <c r="E158" i="25" s="1"/>
  <c r="E171" i="25" s="1"/>
  <c r="E184" i="25" s="1"/>
  <c r="E197" i="25" s="1"/>
  <c r="E210" i="25" s="1"/>
  <c r="E223" i="25" s="1"/>
  <c r="E236" i="25" s="1"/>
  <c r="E249" i="25" s="1"/>
  <c r="D93" i="25"/>
  <c r="D106" i="25" s="1"/>
  <c r="D119" i="25" s="1"/>
  <c r="D132" i="25" s="1"/>
  <c r="D145" i="25" s="1"/>
  <c r="D158" i="25" s="1"/>
  <c r="D171" i="25" s="1"/>
  <c r="D184" i="25" s="1"/>
  <c r="D197" i="25" s="1"/>
  <c r="D210" i="25" s="1"/>
  <c r="D223" i="25" s="1"/>
  <c r="D236" i="25" s="1"/>
  <c r="D249" i="25" s="1"/>
  <c r="L90" i="25"/>
  <c r="L92" i="25" s="1"/>
  <c r="K90" i="25"/>
  <c r="K91" i="25" s="1"/>
  <c r="J90" i="25"/>
  <c r="J91" i="25" s="1"/>
  <c r="I90" i="25"/>
  <c r="H90" i="25"/>
  <c r="H92" i="25" s="1"/>
  <c r="G90" i="25"/>
  <c r="G92" i="25" s="1"/>
  <c r="F90" i="25"/>
  <c r="F91" i="25" s="1"/>
  <c r="E90" i="25"/>
  <c r="E92" i="25" s="1"/>
  <c r="D90" i="25"/>
  <c r="D92" i="25" s="1"/>
  <c r="C90" i="25"/>
  <c r="C91" i="25" s="1"/>
  <c r="B90" i="25"/>
  <c r="B91" i="25" s="1"/>
  <c r="A90" i="25"/>
  <c r="AM84" i="25"/>
  <c r="AD84" i="25"/>
  <c r="AM83" i="25"/>
  <c r="AD83" i="25"/>
  <c r="AM82" i="25"/>
  <c r="AD82" i="25"/>
  <c r="B78" i="25"/>
  <c r="L77" i="25"/>
  <c r="L78" i="25" s="1"/>
  <c r="K77" i="25"/>
  <c r="K79" i="25" s="1"/>
  <c r="J77" i="25"/>
  <c r="J78" i="25" s="1"/>
  <c r="I77" i="25"/>
  <c r="I79" i="25" s="1"/>
  <c r="H77" i="25"/>
  <c r="H79" i="25" s="1"/>
  <c r="G77" i="25"/>
  <c r="G78" i="25" s="1"/>
  <c r="F77" i="25"/>
  <c r="F79" i="25" s="1"/>
  <c r="E77" i="25"/>
  <c r="D77" i="25"/>
  <c r="D78" i="25" s="1"/>
  <c r="C77" i="25"/>
  <c r="C79" i="25" s="1"/>
  <c r="B77" i="25"/>
  <c r="B79" i="25" s="1"/>
  <c r="A77" i="25"/>
  <c r="A79" i="25" s="1"/>
  <c r="AM71" i="25"/>
  <c r="AD71" i="25"/>
  <c r="AM70" i="25"/>
  <c r="AD70" i="25"/>
  <c r="AM69" i="25"/>
  <c r="AD69" i="25"/>
  <c r="L64" i="25"/>
  <c r="L66" i="25" s="1"/>
  <c r="K64" i="25"/>
  <c r="J64" i="25"/>
  <c r="J66" i="25" s="1"/>
  <c r="I64" i="25"/>
  <c r="I66" i="25" s="1"/>
  <c r="H64" i="25"/>
  <c r="H66" i="25" s="1"/>
  <c r="G64" i="25"/>
  <c r="G66" i="25" s="1"/>
  <c r="F64" i="25"/>
  <c r="F66" i="25" s="1"/>
  <c r="E64" i="25"/>
  <c r="E65" i="25" s="1"/>
  <c r="D64" i="25"/>
  <c r="D65" i="25" s="1"/>
  <c r="C64" i="25"/>
  <c r="B64" i="25"/>
  <c r="B66" i="25" s="1"/>
  <c r="A64" i="25"/>
  <c r="A66" i="25" s="1"/>
  <c r="AM58" i="25"/>
  <c r="AD58" i="25"/>
  <c r="AM57" i="25"/>
  <c r="AD57" i="25"/>
  <c r="AM56" i="25"/>
  <c r="AD56" i="25"/>
  <c r="L51" i="25"/>
  <c r="L52" i="25" s="1"/>
  <c r="K51" i="25"/>
  <c r="K53" i="25" s="1"/>
  <c r="J51" i="25"/>
  <c r="J53" i="25" s="1"/>
  <c r="I51" i="25"/>
  <c r="I52" i="25" s="1"/>
  <c r="H51" i="25"/>
  <c r="H53" i="25" s="1"/>
  <c r="G51" i="25"/>
  <c r="G52" i="25" s="1"/>
  <c r="F51" i="25"/>
  <c r="E51" i="25"/>
  <c r="D51" i="25"/>
  <c r="D53" i="25" s="1"/>
  <c r="C51" i="25"/>
  <c r="C53" i="25" s="1"/>
  <c r="B51" i="25"/>
  <c r="B52" i="25" s="1"/>
  <c r="A51" i="25"/>
  <c r="A53" i="25" s="1"/>
  <c r="AM45" i="25"/>
  <c r="AD45" i="25"/>
  <c r="AM44" i="25"/>
  <c r="AD44" i="25"/>
  <c r="AM43" i="25"/>
  <c r="AD43" i="25"/>
  <c r="L38" i="25"/>
  <c r="L40" i="25" s="1"/>
  <c r="K38" i="25"/>
  <c r="K39" i="25" s="1"/>
  <c r="J38" i="25"/>
  <c r="J39" i="25" s="1"/>
  <c r="I38" i="25"/>
  <c r="I39" i="25" s="1"/>
  <c r="H38" i="25"/>
  <c r="H39" i="25" s="1"/>
  <c r="G38" i="25"/>
  <c r="G40" i="25" s="1"/>
  <c r="F38" i="25"/>
  <c r="F40" i="25" s="1"/>
  <c r="E38" i="25"/>
  <c r="E39" i="25" s="1"/>
  <c r="D38" i="25"/>
  <c r="D40" i="25" s="1"/>
  <c r="C38" i="25"/>
  <c r="C39" i="25" s="1"/>
  <c r="B38" i="25"/>
  <c r="B40" i="25" s="1"/>
  <c r="A38" i="25"/>
  <c r="A40" i="25" s="1"/>
  <c r="AM32" i="25"/>
  <c r="AD32" i="25"/>
  <c r="AA32" i="25"/>
  <c r="AA45" i="25" s="1"/>
  <c r="AA58" i="25" s="1"/>
  <c r="AA71" i="25" s="1"/>
  <c r="AA84" i="25" s="1"/>
  <c r="AA97" i="25" s="1"/>
  <c r="AA110" i="25" s="1"/>
  <c r="AA123" i="25" s="1"/>
  <c r="AA136" i="25" s="1"/>
  <c r="AA149" i="25" s="1"/>
  <c r="AA162" i="25" s="1"/>
  <c r="AA175" i="25" s="1"/>
  <c r="AA188" i="25" s="1"/>
  <c r="AA201" i="25" s="1"/>
  <c r="AA214" i="25" s="1"/>
  <c r="AA227" i="25" s="1"/>
  <c r="AA240" i="25" s="1"/>
  <c r="AA253" i="25" s="1"/>
  <c r="AM31" i="25"/>
  <c r="AD31" i="25"/>
  <c r="AM30" i="25"/>
  <c r="AD30" i="25"/>
  <c r="L25" i="25"/>
  <c r="L27" i="25" s="1"/>
  <c r="K25" i="25"/>
  <c r="K26" i="25" s="1"/>
  <c r="J25" i="25"/>
  <c r="J27" i="25" s="1"/>
  <c r="I25" i="25"/>
  <c r="I26" i="25" s="1"/>
  <c r="H25" i="25"/>
  <c r="H27" i="25" s="1"/>
  <c r="G25" i="25"/>
  <c r="G27" i="25" s="1"/>
  <c r="F25" i="25"/>
  <c r="F26" i="25" s="1"/>
  <c r="E25" i="25"/>
  <c r="E27" i="25" s="1"/>
  <c r="D25" i="25"/>
  <c r="D27" i="25" s="1"/>
  <c r="C25" i="25"/>
  <c r="C26" i="25" s="1"/>
  <c r="B25" i="25"/>
  <c r="B27" i="25" s="1"/>
  <c r="A25" i="25"/>
  <c r="A26" i="25" s="1"/>
  <c r="AM19" i="25"/>
  <c r="AD19" i="25"/>
  <c r="AA19" i="25"/>
  <c r="AM18" i="25"/>
  <c r="AD18" i="25"/>
  <c r="AA18" i="25"/>
  <c r="AA31" i="25" s="1"/>
  <c r="AA44" i="25" s="1"/>
  <c r="AA57" i="25" s="1"/>
  <c r="AA70" i="25" s="1"/>
  <c r="AA83" i="25" s="1"/>
  <c r="AA96" i="25" s="1"/>
  <c r="AA109" i="25" s="1"/>
  <c r="AA122" i="25" s="1"/>
  <c r="AA135" i="25" s="1"/>
  <c r="AA148" i="25" s="1"/>
  <c r="AA161" i="25" s="1"/>
  <c r="AA174" i="25" s="1"/>
  <c r="AA187" i="25" s="1"/>
  <c r="AA200" i="25" s="1"/>
  <c r="AA213" i="25" s="1"/>
  <c r="AA226" i="25" s="1"/>
  <c r="AA239" i="25" s="1"/>
  <c r="AA252" i="25" s="1"/>
  <c r="AM17" i="25"/>
  <c r="AD17" i="25"/>
  <c r="AA17" i="25"/>
  <c r="AA30" i="25" s="1"/>
  <c r="AA43" i="25" s="1"/>
  <c r="AA56" i="25" s="1"/>
  <c r="AA69" i="25" s="1"/>
  <c r="AA82" i="25" s="1"/>
  <c r="AA95" i="25" s="1"/>
  <c r="AA108" i="25" s="1"/>
  <c r="AA121" i="25" s="1"/>
  <c r="AA134" i="25" s="1"/>
  <c r="AA147" i="25" s="1"/>
  <c r="AA160" i="25" s="1"/>
  <c r="AA173" i="25" s="1"/>
  <c r="AA186" i="25" s="1"/>
  <c r="AA199" i="25" s="1"/>
  <c r="AA212" i="25" s="1"/>
  <c r="AA225" i="25" s="1"/>
  <c r="AA238" i="25" s="1"/>
  <c r="AA251" i="25" s="1"/>
  <c r="S12" i="25"/>
  <c r="S13" i="25" s="1"/>
  <c r="L12" i="25"/>
  <c r="L14" i="25" s="1"/>
  <c r="K12" i="25"/>
  <c r="K14" i="25" s="1"/>
  <c r="J12" i="25"/>
  <c r="J13" i="25" s="1"/>
  <c r="I12" i="25"/>
  <c r="I14" i="25" s="1"/>
  <c r="H12" i="25"/>
  <c r="H14" i="25" s="1"/>
  <c r="G12" i="25"/>
  <c r="G13" i="25" s="1"/>
  <c r="F12" i="25"/>
  <c r="F14" i="25" s="1"/>
  <c r="E12" i="25"/>
  <c r="E13" i="25" s="1"/>
  <c r="D12" i="25"/>
  <c r="D13" i="25" s="1"/>
  <c r="C12" i="25"/>
  <c r="C14" i="25" s="1"/>
  <c r="B12" i="25"/>
  <c r="B13" i="25" s="1"/>
  <c r="A12" i="25"/>
  <c r="A14" i="25" s="1"/>
  <c r="AM6" i="25"/>
  <c r="AM5" i="25"/>
  <c r="AD5" i="25"/>
  <c r="P251" i="26" l="1"/>
  <c r="P258" i="26"/>
  <c r="X251" i="26"/>
  <c r="C52" i="28"/>
  <c r="P47" i="28" s="1"/>
  <c r="V257" i="28"/>
  <c r="L156" i="28"/>
  <c r="Y151" i="28" s="1"/>
  <c r="S240" i="28"/>
  <c r="V258" i="28"/>
  <c r="B39" i="28"/>
  <c r="I53" i="28"/>
  <c r="E79" i="28"/>
  <c r="D117" i="28"/>
  <c r="D157" i="28"/>
  <c r="C182" i="28"/>
  <c r="P177" i="28" s="1"/>
  <c r="W213" i="28"/>
  <c r="O244" i="28"/>
  <c r="T252" i="28"/>
  <c r="J40" i="28"/>
  <c r="I117" i="28"/>
  <c r="T251" i="28"/>
  <c r="O204" i="28"/>
  <c r="P226" i="28"/>
  <c r="W244" i="28"/>
  <c r="O243" i="28"/>
  <c r="Q252" i="28"/>
  <c r="T258" i="28"/>
  <c r="L65" i="28"/>
  <c r="K143" i="28"/>
  <c r="X134" i="28" s="1"/>
  <c r="H195" i="28"/>
  <c r="U190" i="28" s="1"/>
  <c r="T202" i="28"/>
  <c r="Y218" i="28"/>
  <c r="N229" i="28"/>
  <c r="T243" i="28"/>
  <c r="O240" i="28"/>
  <c r="P255" i="28"/>
  <c r="S251" i="28"/>
  <c r="G169" i="28"/>
  <c r="T206" i="28"/>
  <c r="X214" i="28"/>
  <c r="T240" i="28"/>
  <c r="N243" i="28"/>
  <c r="P254" i="28"/>
  <c r="W34" i="28"/>
  <c r="J169" i="28"/>
  <c r="T199" i="28"/>
  <c r="X212" i="28"/>
  <c r="T238" i="28"/>
  <c r="U239" i="28"/>
  <c r="V255" i="28"/>
  <c r="K78" i="27"/>
  <c r="Y213" i="27"/>
  <c r="T213" i="27"/>
  <c r="V232" i="27"/>
  <c r="P256" i="27"/>
  <c r="N258" i="27"/>
  <c r="Y245" i="27"/>
  <c r="V226" i="27"/>
  <c r="V258" i="27"/>
  <c r="N251" i="27"/>
  <c r="D66" i="27"/>
  <c r="Q62" i="27" s="1"/>
  <c r="O215" i="27"/>
  <c r="P228" i="27"/>
  <c r="P238" i="27"/>
  <c r="N257" i="27"/>
  <c r="S229" i="27"/>
  <c r="N255" i="27"/>
  <c r="T228" i="27"/>
  <c r="Y226" i="27"/>
  <c r="U241" i="27"/>
  <c r="W230" i="27"/>
  <c r="I92" i="27"/>
  <c r="V86" i="27" s="1"/>
  <c r="Q231" i="27"/>
  <c r="V251" i="27"/>
  <c r="N253" i="27"/>
  <c r="Q225" i="27"/>
  <c r="W229" i="27"/>
  <c r="X75" i="27"/>
  <c r="E130" i="27"/>
  <c r="R124" i="27" s="1"/>
  <c r="U203" i="27"/>
  <c r="Y212" i="27"/>
  <c r="P213" i="27"/>
  <c r="T216" i="27"/>
  <c r="X225" i="27"/>
  <c r="W231" i="27"/>
  <c r="T226" i="27"/>
  <c r="X255" i="27"/>
  <c r="S258" i="27"/>
  <c r="V130" i="27"/>
  <c r="T205" i="27"/>
  <c r="Y214" i="27"/>
  <c r="W216" i="27"/>
  <c r="P225" i="27"/>
  <c r="W228" i="27"/>
  <c r="T225" i="27"/>
  <c r="X240" i="27"/>
  <c r="P239" i="27"/>
  <c r="C79" i="27"/>
  <c r="H117" i="27"/>
  <c r="X212" i="27"/>
  <c r="O217" i="27"/>
  <c r="S228" i="27"/>
  <c r="W227" i="27"/>
  <c r="T230" i="27"/>
  <c r="R241" i="27"/>
  <c r="P245" i="27"/>
  <c r="I117" i="27"/>
  <c r="V112" i="27" s="1"/>
  <c r="P212" i="27"/>
  <c r="T217" i="27"/>
  <c r="S226" i="27"/>
  <c r="V230" i="27"/>
  <c r="R245" i="27"/>
  <c r="P240" i="27"/>
  <c r="V253" i="27"/>
  <c r="K195" i="26"/>
  <c r="X212" i="26"/>
  <c r="P229" i="26"/>
  <c r="O203" i="26"/>
  <c r="V241" i="26"/>
  <c r="N225" i="26"/>
  <c r="V245" i="26"/>
  <c r="X257" i="26"/>
  <c r="X254" i="26"/>
  <c r="N253" i="26"/>
  <c r="V244" i="26"/>
  <c r="U215" i="26"/>
  <c r="A65" i="26"/>
  <c r="Y203" i="26"/>
  <c r="N203" i="26"/>
  <c r="Q214" i="26"/>
  <c r="R215" i="26"/>
  <c r="W225" i="26"/>
  <c r="T226" i="26"/>
  <c r="N240" i="26"/>
  <c r="V238" i="26"/>
  <c r="R252" i="26"/>
  <c r="N201" i="26"/>
  <c r="N244" i="26"/>
  <c r="R255" i="26"/>
  <c r="E40" i="26"/>
  <c r="R30" i="26" s="1"/>
  <c r="C105" i="26"/>
  <c r="I131" i="26"/>
  <c r="S200" i="26"/>
  <c r="N202" i="26"/>
  <c r="O229" i="26"/>
  <c r="T225" i="26"/>
  <c r="W238" i="26"/>
  <c r="W253" i="26"/>
  <c r="H78" i="26"/>
  <c r="R202" i="26"/>
  <c r="N206" i="26"/>
  <c r="O231" i="26"/>
  <c r="T231" i="26"/>
  <c r="W240" i="26"/>
  <c r="V242" i="26"/>
  <c r="X255" i="26"/>
  <c r="W257" i="26"/>
  <c r="R206" i="26"/>
  <c r="P218" i="26"/>
  <c r="O226" i="26"/>
  <c r="R228" i="26"/>
  <c r="S238" i="26"/>
  <c r="X253" i="26"/>
  <c r="X258" i="26"/>
  <c r="V251" i="26"/>
  <c r="F14" i="26"/>
  <c r="E27" i="26"/>
  <c r="R199" i="26"/>
  <c r="N213" i="26"/>
  <c r="R201" i="26"/>
  <c r="N215" i="26"/>
  <c r="X252" i="26"/>
  <c r="B26" i="25"/>
  <c r="I53" i="25"/>
  <c r="B92" i="25"/>
  <c r="E156" i="25"/>
  <c r="B208" i="25"/>
  <c r="E105" i="25"/>
  <c r="R101" i="25" s="1"/>
  <c r="S14" i="25"/>
  <c r="B157" i="25"/>
  <c r="D195" i="25"/>
  <c r="V43" i="25"/>
  <c r="H65" i="25"/>
  <c r="B117" i="25"/>
  <c r="O109" i="25" s="1"/>
  <c r="A131" i="25"/>
  <c r="N123" i="25" s="1"/>
  <c r="L195" i="25"/>
  <c r="D52" i="25"/>
  <c r="Q44" i="25" s="1"/>
  <c r="C183" i="25"/>
  <c r="P176" i="25" s="1"/>
  <c r="D195" i="28"/>
  <c r="Q188" i="28" s="1"/>
  <c r="U192" i="28"/>
  <c r="R200" i="28"/>
  <c r="Q203" i="28"/>
  <c r="Y204" i="28"/>
  <c r="X199" i="28"/>
  <c r="N207" i="28"/>
  <c r="N209" i="28" s="1"/>
  <c r="T200" i="28"/>
  <c r="R203" i="28"/>
  <c r="R201" i="28"/>
  <c r="Q204" i="28"/>
  <c r="Q199" i="28"/>
  <c r="U200" i="28"/>
  <c r="T203" i="28"/>
  <c r="T207" i="28" s="1"/>
  <c r="P201" i="28"/>
  <c r="AC201" i="28" s="1"/>
  <c r="Q202" i="28"/>
  <c r="X203" i="28"/>
  <c r="U202" i="28"/>
  <c r="T205" i="28"/>
  <c r="Q200" i="28"/>
  <c r="X201" i="28"/>
  <c r="U205" i="28"/>
  <c r="S217" i="28"/>
  <c r="R219" i="28"/>
  <c r="O214" i="28"/>
  <c r="X218" i="28"/>
  <c r="N216" i="28"/>
  <c r="R218" i="28"/>
  <c r="O216" i="28"/>
  <c r="X213" i="28"/>
  <c r="X220" i="28" s="1"/>
  <c r="N217" i="28"/>
  <c r="R216" i="28"/>
  <c r="R217" i="28"/>
  <c r="O213" i="28"/>
  <c r="X215" i="28"/>
  <c r="N219" i="28"/>
  <c r="O215" i="28"/>
  <c r="U213" i="28"/>
  <c r="V220" i="28"/>
  <c r="R215" i="28"/>
  <c r="O217" i="28"/>
  <c r="P214" i="28"/>
  <c r="U217" i="28"/>
  <c r="S229" i="28"/>
  <c r="W230" i="28"/>
  <c r="U231" i="28"/>
  <c r="P227" i="28"/>
  <c r="S231" i="28"/>
  <c r="P228" i="28"/>
  <c r="V233" i="28"/>
  <c r="V234" i="28" s="1"/>
  <c r="S225" i="28"/>
  <c r="P230" i="28"/>
  <c r="S227" i="28"/>
  <c r="Q231" i="28"/>
  <c r="W227" i="28"/>
  <c r="AF227" i="28" s="1"/>
  <c r="U226" i="28"/>
  <c r="Q228" i="28"/>
  <c r="U225" i="28"/>
  <c r="U229" i="28"/>
  <c r="Q230" i="28"/>
  <c r="U232" i="28"/>
  <c r="P231" i="28"/>
  <c r="X240" i="28"/>
  <c r="R243" i="28"/>
  <c r="R241" i="28"/>
  <c r="X242" i="28"/>
  <c r="V239" i="28"/>
  <c r="R242" i="28"/>
  <c r="X239" i="28"/>
  <c r="V242" i="28"/>
  <c r="S241" i="28"/>
  <c r="R244" i="28"/>
  <c r="N242" i="28"/>
  <c r="X241" i="28"/>
  <c r="V241" i="28"/>
  <c r="S243" i="28"/>
  <c r="Y240" i="28"/>
  <c r="N239" i="28"/>
  <c r="X245" i="28"/>
  <c r="V243" i="28"/>
  <c r="S238" i="28"/>
  <c r="Q238" i="28"/>
  <c r="N244" i="28"/>
  <c r="P240" i="28"/>
  <c r="T241" i="28"/>
  <c r="S242" i="28"/>
  <c r="O242" i="28"/>
  <c r="N238" i="28"/>
  <c r="P253" i="28"/>
  <c r="Y251" i="28"/>
  <c r="P252" i="28"/>
  <c r="AC251" i="28" s="1"/>
  <c r="V256" i="28"/>
  <c r="T253" i="28"/>
  <c r="Y252" i="28"/>
  <c r="Y253" i="28"/>
  <c r="N255" i="28"/>
  <c r="Q253" i="28"/>
  <c r="U252" i="28"/>
  <c r="N257" i="28"/>
  <c r="S254" i="28"/>
  <c r="Q251" i="28"/>
  <c r="W253" i="28"/>
  <c r="N256" i="28"/>
  <c r="S258" i="28"/>
  <c r="Q257" i="28"/>
  <c r="O253" i="28"/>
  <c r="N258" i="28"/>
  <c r="S253" i="28"/>
  <c r="R254" i="28"/>
  <c r="Y255" i="28"/>
  <c r="U254" i="28"/>
  <c r="W255" i="28"/>
  <c r="O255" i="28"/>
  <c r="R256" i="28"/>
  <c r="Y257" i="28"/>
  <c r="Q255" i="28"/>
  <c r="P257" i="28"/>
  <c r="AC253" i="28" s="1"/>
  <c r="U256" i="28"/>
  <c r="W257" i="28"/>
  <c r="O257" i="28"/>
  <c r="V254" i="28"/>
  <c r="N254" i="28"/>
  <c r="T254" i="28"/>
  <c r="S256" i="28"/>
  <c r="R258" i="28"/>
  <c r="U258" i="28"/>
  <c r="W252" i="28"/>
  <c r="O252" i="28"/>
  <c r="R251" i="28"/>
  <c r="U251" i="28"/>
  <c r="W254" i="28"/>
  <c r="O254" i="28"/>
  <c r="R253" i="28"/>
  <c r="Y254" i="28"/>
  <c r="Q254" i="28"/>
  <c r="P256" i="28"/>
  <c r="U253" i="28"/>
  <c r="W256" i="28"/>
  <c r="O256" i="28"/>
  <c r="V251" i="28"/>
  <c r="N252" i="28"/>
  <c r="T255" i="28"/>
  <c r="S255" i="28"/>
  <c r="R255" i="28"/>
  <c r="X251" i="28"/>
  <c r="X258" i="28"/>
  <c r="X256" i="28"/>
  <c r="X254" i="28"/>
  <c r="X252" i="28"/>
  <c r="X257" i="28"/>
  <c r="X253" i="28"/>
  <c r="X255" i="28"/>
  <c r="Y256" i="28"/>
  <c r="Q256" i="28"/>
  <c r="Q259" i="28" s="1"/>
  <c r="P258" i="28"/>
  <c r="U255" i="28"/>
  <c r="W258" i="28"/>
  <c r="O258" i="28"/>
  <c r="V252" i="28"/>
  <c r="N251" i="28"/>
  <c r="T257" i="28"/>
  <c r="S257" i="28"/>
  <c r="R257" i="28"/>
  <c r="O246" i="28"/>
  <c r="Y242" i="28"/>
  <c r="Q240" i="28"/>
  <c r="U243" i="28"/>
  <c r="X244" i="28"/>
  <c r="P244" i="28"/>
  <c r="W240" i="28"/>
  <c r="V238" i="28"/>
  <c r="T245" i="28"/>
  <c r="S245" i="28"/>
  <c r="R238" i="28"/>
  <c r="Y244" i="28"/>
  <c r="Q239" i="28"/>
  <c r="O239" i="28"/>
  <c r="AG239" i="28" s="1"/>
  <c r="AH239" i="28" s="1"/>
  <c r="N245" i="28"/>
  <c r="U245" i="28"/>
  <c r="P241" i="28"/>
  <c r="W241" i="28"/>
  <c r="Y239" i="28"/>
  <c r="Q242" i="28"/>
  <c r="U238" i="28"/>
  <c r="P243" i="28"/>
  <c r="W243" i="28"/>
  <c r="Y238" i="28"/>
  <c r="AB240" i="28" s="1"/>
  <c r="Q244" i="28"/>
  <c r="U240" i="28"/>
  <c r="X243" i="28"/>
  <c r="P245" i="28"/>
  <c r="W245" i="28"/>
  <c r="V244" i="28"/>
  <c r="T242" i="28"/>
  <c r="S244" i="28"/>
  <c r="R245" i="28"/>
  <c r="Y241" i="28"/>
  <c r="Q241" i="28"/>
  <c r="O245" i="28"/>
  <c r="N241" i="28"/>
  <c r="U241" i="28"/>
  <c r="P239" i="28"/>
  <c r="W239" i="28"/>
  <c r="V245" i="28"/>
  <c r="R239" i="28"/>
  <c r="Y243" i="28"/>
  <c r="Q243" i="28"/>
  <c r="U242" i="28"/>
  <c r="N231" i="28"/>
  <c r="T225" i="28"/>
  <c r="S226" i="28"/>
  <c r="O230" i="28"/>
  <c r="N230" i="28"/>
  <c r="O228" i="28"/>
  <c r="T227" i="28"/>
  <c r="R233" i="28"/>
  <c r="O232" i="28"/>
  <c r="N225" i="28"/>
  <c r="Y232" i="28"/>
  <c r="Y230" i="28"/>
  <c r="Y228" i="28"/>
  <c r="Y226" i="28"/>
  <c r="Y231" i="28"/>
  <c r="Y229" i="28"/>
  <c r="Y227" i="28"/>
  <c r="Y225" i="28"/>
  <c r="T226" i="28"/>
  <c r="O226" i="28"/>
  <c r="N226" i="28"/>
  <c r="O227" i="28"/>
  <c r="T228" i="28"/>
  <c r="Q226" i="28"/>
  <c r="Q233" i="28" s="1"/>
  <c r="S228" i="28"/>
  <c r="U227" i="28"/>
  <c r="P232" i="28"/>
  <c r="AC226" i="28" s="1"/>
  <c r="O225" i="28"/>
  <c r="N228" i="28"/>
  <c r="T229" i="28"/>
  <c r="T231" i="28"/>
  <c r="X225" i="28"/>
  <c r="X226" i="28"/>
  <c r="X231" i="28"/>
  <c r="X232" i="28"/>
  <c r="X230" i="28"/>
  <c r="X228" i="28"/>
  <c r="X229" i="28"/>
  <c r="X227" i="28"/>
  <c r="T230" i="28"/>
  <c r="Q227" i="28"/>
  <c r="S230" i="28"/>
  <c r="U228" i="28"/>
  <c r="P229" i="28"/>
  <c r="O229" i="28"/>
  <c r="N232" i="28"/>
  <c r="S219" i="28"/>
  <c r="O218" i="28"/>
  <c r="AG212" i="28" s="1"/>
  <c r="AH212" i="28" s="1"/>
  <c r="Y212" i="28"/>
  <c r="X216" i="28"/>
  <c r="P216" i="28"/>
  <c r="W214" i="28"/>
  <c r="T213" i="28"/>
  <c r="N218" i="28"/>
  <c r="U215" i="28"/>
  <c r="S212" i="28"/>
  <c r="Y214" i="28"/>
  <c r="P218" i="28"/>
  <c r="W216" i="28"/>
  <c r="T215" i="28"/>
  <c r="N213" i="28"/>
  <c r="U212" i="28"/>
  <c r="S216" i="28"/>
  <c r="Y216" i="28"/>
  <c r="W218" i="28"/>
  <c r="T217" i="28"/>
  <c r="V222" i="28"/>
  <c r="V221" i="28"/>
  <c r="S218" i="28"/>
  <c r="Y213" i="28"/>
  <c r="W215" i="28"/>
  <c r="T219" i="28"/>
  <c r="Q219" i="28"/>
  <c r="Q217" i="28"/>
  <c r="Q215" i="28"/>
  <c r="Q213" i="28"/>
  <c r="Q214" i="28"/>
  <c r="Q218" i="28"/>
  <c r="Q212" i="28"/>
  <c r="Q216" i="28"/>
  <c r="S214" i="28"/>
  <c r="O219" i="28"/>
  <c r="Y215" i="28"/>
  <c r="X217" i="28"/>
  <c r="P217" i="28"/>
  <c r="W217" i="28"/>
  <c r="T214" i="28"/>
  <c r="N212" i="28"/>
  <c r="U219" i="28"/>
  <c r="T212" i="28"/>
  <c r="S213" i="28"/>
  <c r="Y217" i="28"/>
  <c r="P219" i="28"/>
  <c r="W219" i="28"/>
  <c r="T216" i="28"/>
  <c r="N215" i="28"/>
  <c r="U216" i="28"/>
  <c r="S201" i="28"/>
  <c r="V201" i="28"/>
  <c r="V200" i="28"/>
  <c r="V199" i="28"/>
  <c r="V206" i="28"/>
  <c r="V204" i="28"/>
  <c r="V202" i="28"/>
  <c r="V205" i="28"/>
  <c r="V203" i="28"/>
  <c r="R204" i="28"/>
  <c r="Y206" i="28"/>
  <c r="O206" i="28"/>
  <c r="U206" i="28"/>
  <c r="S203" i="28"/>
  <c r="R206" i="28"/>
  <c r="Y199" i="28"/>
  <c r="O203" i="28"/>
  <c r="U203" i="28"/>
  <c r="S205" i="28"/>
  <c r="Y205" i="28"/>
  <c r="O199" i="28"/>
  <c r="S202" i="28"/>
  <c r="Y200" i="28"/>
  <c r="O201" i="28"/>
  <c r="S204" i="28"/>
  <c r="R205" i="28"/>
  <c r="Y201" i="28"/>
  <c r="X200" i="28"/>
  <c r="O205" i="28"/>
  <c r="U204" i="28"/>
  <c r="S206" i="28"/>
  <c r="R202" i="28"/>
  <c r="Y203" i="28"/>
  <c r="O200" i="28"/>
  <c r="U199" i="28"/>
  <c r="AF200" i="28"/>
  <c r="S199" i="28"/>
  <c r="W200" i="28"/>
  <c r="W201" i="28"/>
  <c r="W199" i="28"/>
  <c r="W206" i="28"/>
  <c r="W204" i="28"/>
  <c r="W202" i="28"/>
  <c r="W205" i="28"/>
  <c r="W203" i="28"/>
  <c r="W163" i="28"/>
  <c r="W165" i="28"/>
  <c r="F170" i="28"/>
  <c r="T160" i="28"/>
  <c r="H156" i="28"/>
  <c r="U151" i="28" s="1"/>
  <c r="Y152" i="28"/>
  <c r="Y148" i="28"/>
  <c r="Y149" i="28"/>
  <c r="Y154" i="28"/>
  <c r="Y147" i="28"/>
  <c r="Y150" i="28"/>
  <c r="L143" i="28"/>
  <c r="Y140" i="28" s="1"/>
  <c r="B144" i="28"/>
  <c r="O140" i="28" s="1"/>
  <c r="C144" i="28"/>
  <c r="D143" i="28"/>
  <c r="Q136" i="28" s="1"/>
  <c r="F131" i="28"/>
  <c r="G131" i="28"/>
  <c r="Y111" i="28"/>
  <c r="L117" i="28"/>
  <c r="Y110" i="28" s="1"/>
  <c r="A118" i="28"/>
  <c r="I105" i="28"/>
  <c r="V95" i="28" s="1"/>
  <c r="A104" i="28"/>
  <c r="N99" i="28" s="1"/>
  <c r="D104" i="28"/>
  <c r="Q99" i="28" s="1"/>
  <c r="L105" i="28"/>
  <c r="B105" i="28"/>
  <c r="O95" i="28" s="1"/>
  <c r="G105" i="28"/>
  <c r="T97" i="28" s="1"/>
  <c r="D91" i="28"/>
  <c r="Q85" i="28" s="1"/>
  <c r="G92" i="28"/>
  <c r="N70" i="28"/>
  <c r="B79" i="28"/>
  <c r="O75" i="28" s="1"/>
  <c r="D79" i="28"/>
  <c r="N73" i="28"/>
  <c r="F79" i="28"/>
  <c r="R74" i="28"/>
  <c r="N69" i="28"/>
  <c r="C78" i="28"/>
  <c r="P74" i="28" s="1"/>
  <c r="Y59" i="28"/>
  <c r="Y61" i="28"/>
  <c r="Y60" i="28"/>
  <c r="Y56" i="28"/>
  <c r="Y58" i="28"/>
  <c r="Y62" i="28"/>
  <c r="J65" i="28"/>
  <c r="W62" i="28" s="1"/>
  <c r="A66" i="28"/>
  <c r="N60" i="28"/>
  <c r="B66" i="28"/>
  <c r="D66" i="28"/>
  <c r="Q59" i="28" s="1"/>
  <c r="C65" i="28"/>
  <c r="P56" i="28" s="1"/>
  <c r="K66" i="28"/>
  <c r="X57" i="28" s="1"/>
  <c r="Y63" i="28"/>
  <c r="I65" i="28"/>
  <c r="V60" i="28" s="1"/>
  <c r="T48" i="28"/>
  <c r="F53" i="28"/>
  <c r="D52" i="28"/>
  <c r="Q49" i="28" s="1"/>
  <c r="T43" i="28"/>
  <c r="E52" i="28"/>
  <c r="R44" i="28" s="1"/>
  <c r="P44" i="28"/>
  <c r="O36" i="28"/>
  <c r="O34" i="28"/>
  <c r="E40" i="28"/>
  <c r="D39" i="28"/>
  <c r="Q32" i="28" s="1"/>
  <c r="K40" i="28"/>
  <c r="X35" i="28" s="1"/>
  <c r="W36" i="28"/>
  <c r="G39" i="28"/>
  <c r="L39" i="28"/>
  <c r="Y36" i="28" s="1"/>
  <c r="D26" i="28"/>
  <c r="Q20" i="28" s="1"/>
  <c r="L26" i="28"/>
  <c r="X201" i="27"/>
  <c r="R217" i="27"/>
  <c r="Y218" i="27"/>
  <c r="W218" i="27"/>
  <c r="O219" i="27"/>
  <c r="W215" i="27"/>
  <c r="O214" i="27"/>
  <c r="Q213" i="27"/>
  <c r="W217" i="27"/>
  <c r="U215" i="27"/>
  <c r="S215" i="27"/>
  <c r="P215" i="27"/>
  <c r="O216" i="27"/>
  <c r="T215" i="27"/>
  <c r="S217" i="27"/>
  <c r="O218" i="27"/>
  <c r="S214" i="27"/>
  <c r="O212" i="27"/>
  <c r="AG213" i="27" s="1"/>
  <c r="AH213" i="27" s="1"/>
  <c r="Y227" i="27"/>
  <c r="Y231" i="27"/>
  <c r="U232" i="27"/>
  <c r="V227" i="27"/>
  <c r="T232" i="27"/>
  <c r="Q229" i="27"/>
  <c r="S225" i="27"/>
  <c r="W232" i="27"/>
  <c r="N229" i="27"/>
  <c r="T229" i="27"/>
  <c r="N230" i="27"/>
  <c r="P229" i="27"/>
  <c r="S231" i="27"/>
  <c r="V228" i="27"/>
  <c r="N232" i="27"/>
  <c r="T243" i="27"/>
  <c r="N242" i="27"/>
  <c r="T240" i="27"/>
  <c r="R244" i="27"/>
  <c r="N240" i="27"/>
  <c r="T238" i="27"/>
  <c r="N244" i="27"/>
  <c r="T241" i="27"/>
  <c r="N241" i="27"/>
  <c r="T239" i="27"/>
  <c r="R238" i="27"/>
  <c r="P241" i="27"/>
  <c r="N245" i="27"/>
  <c r="T244" i="27"/>
  <c r="R239" i="27"/>
  <c r="P243" i="27"/>
  <c r="N243" i="27"/>
  <c r="AG240" i="27"/>
  <c r="AH240" i="27" s="1"/>
  <c r="U253" i="27"/>
  <c r="T255" i="27"/>
  <c r="T254" i="27"/>
  <c r="S253" i="27"/>
  <c r="P254" i="27"/>
  <c r="W255" i="27"/>
  <c r="T253" i="27"/>
  <c r="S252" i="27"/>
  <c r="W252" i="27"/>
  <c r="T256" i="27"/>
  <c r="V254" i="27"/>
  <c r="R254" i="27"/>
  <c r="T258" i="27"/>
  <c r="R253" i="27"/>
  <c r="T252" i="27"/>
  <c r="V257" i="27"/>
  <c r="U258" i="27"/>
  <c r="T251" i="27"/>
  <c r="X256" i="27"/>
  <c r="P258" i="27"/>
  <c r="Q255" i="27"/>
  <c r="Q257" i="27"/>
  <c r="Y258" i="27"/>
  <c r="Y256" i="27"/>
  <c r="Y254" i="27"/>
  <c r="Y257" i="27"/>
  <c r="Y255" i="27"/>
  <c r="Y251" i="27"/>
  <c r="Y252" i="27"/>
  <c r="Y253" i="27"/>
  <c r="X258" i="27"/>
  <c r="P253" i="27"/>
  <c r="W257" i="27"/>
  <c r="R252" i="27"/>
  <c r="Q254" i="27"/>
  <c r="U251" i="27"/>
  <c r="S251" i="27"/>
  <c r="Q252" i="27"/>
  <c r="X253" i="27"/>
  <c r="W254" i="27"/>
  <c r="R251" i="27"/>
  <c r="Q256" i="27"/>
  <c r="U255" i="27"/>
  <c r="S255" i="27"/>
  <c r="X254" i="27"/>
  <c r="O252" i="27"/>
  <c r="O253" i="27"/>
  <c r="O258" i="27"/>
  <c r="O256" i="27"/>
  <c r="O254" i="27"/>
  <c r="O257" i="27"/>
  <c r="O255" i="27"/>
  <c r="O251" i="27"/>
  <c r="P251" i="27"/>
  <c r="W256" i="27"/>
  <c r="R255" i="27"/>
  <c r="Q258" i="27"/>
  <c r="U257" i="27"/>
  <c r="S257" i="27"/>
  <c r="X257" i="27"/>
  <c r="P255" i="27"/>
  <c r="W258" i="27"/>
  <c r="R257" i="27"/>
  <c r="U254" i="27"/>
  <c r="S254" i="27"/>
  <c r="R258" i="27"/>
  <c r="X251" i="27"/>
  <c r="P257" i="27"/>
  <c r="W253" i="27"/>
  <c r="Q251" i="27"/>
  <c r="S241" i="27"/>
  <c r="X239" i="27"/>
  <c r="W238" i="27"/>
  <c r="R243" i="27"/>
  <c r="Y239" i="27"/>
  <c r="U243" i="27"/>
  <c r="S243" i="27"/>
  <c r="X244" i="27"/>
  <c r="W244" i="27"/>
  <c r="Y242" i="27"/>
  <c r="Q246" i="27"/>
  <c r="AF238" i="27"/>
  <c r="U239" i="27"/>
  <c r="S239" i="27"/>
  <c r="X242" i="27"/>
  <c r="W241" i="27"/>
  <c r="Y244" i="27"/>
  <c r="U245" i="27"/>
  <c r="S242" i="27"/>
  <c r="X241" i="27"/>
  <c r="W243" i="27"/>
  <c r="Y240" i="27"/>
  <c r="AG238" i="27"/>
  <c r="AH238" i="27" s="1"/>
  <c r="U240" i="27"/>
  <c r="S238" i="27"/>
  <c r="T242" i="27"/>
  <c r="S244" i="27"/>
  <c r="X243" i="27"/>
  <c r="W245" i="27"/>
  <c r="R240" i="27"/>
  <c r="Y238" i="27"/>
  <c r="P242" i="27"/>
  <c r="O246" i="27"/>
  <c r="N239" i="27"/>
  <c r="U238" i="27"/>
  <c r="S245" i="27"/>
  <c r="X245" i="27"/>
  <c r="W242" i="27"/>
  <c r="Y241" i="27"/>
  <c r="AG239" i="27"/>
  <c r="AH239" i="27" s="1"/>
  <c r="U242" i="27"/>
  <c r="V246" i="27"/>
  <c r="R232" i="27"/>
  <c r="Y225" i="27"/>
  <c r="Q227" i="27"/>
  <c r="X226" i="27"/>
  <c r="P231" i="27"/>
  <c r="U227" i="27"/>
  <c r="N231" i="27"/>
  <c r="R226" i="27"/>
  <c r="Y229" i="27"/>
  <c r="Q226" i="27"/>
  <c r="X229" i="27"/>
  <c r="P226" i="27"/>
  <c r="U226" i="27"/>
  <c r="N228" i="27"/>
  <c r="R229" i="27"/>
  <c r="X230" i="27"/>
  <c r="U225" i="27"/>
  <c r="R231" i="27"/>
  <c r="O226" i="27"/>
  <c r="O227" i="27"/>
  <c r="O229" i="27"/>
  <c r="O225" i="27"/>
  <c r="O231" i="27"/>
  <c r="O232" i="27"/>
  <c r="O230" i="27"/>
  <c r="O228" i="27"/>
  <c r="X231" i="27"/>
  <c r="U228" i="27"/>
  <c r="R228" i="27"/>
  <c r="Y228" i="27"/>
  <c r="Q228" i="27"/>
  <c r="X228" i="27"/>
  <c r="P230" i="27"/>
  <c r="U230" i="27"/>
  <c r="S230" i="27"/>
  <c r="S233" i="27" s="1"/>
  <c r="W225" i="27"/>
  <c r="V231" i="27"/>
  <c r="N227" i="27"/>
  <c r="T227" i="27"/>
  <c r="R230" i="27"/>
  <c r="Y230" i="27"/>
  <c r="Q230" i="27"/>
  <c r="X232" i="27"/>
  <c r="P232" i="27"/>
  <c r="U229" i="27"/>
  <c r="N226" i="27"/>
  <c r="R227" i="27"/>
  <c r="N212" i="27"/>
  <c r="N213" i="27"/>
  <c r="N214" i="27"/>
  <c r="N219" i="27"/>
  <c r="N217" i="27"/>
  <c r="N215" i="27"/>
  <c r="N218" i="27"/>
  <c r="N216" i="27"/>
  <c r="Q212" i="27"/>
  <c r="X216" i="27"/>
  <c r="R214" i="27"/>
  <c r="U217" i="27"/>
  <c r="Y216" i="27"/>
  <c r="Q214" i="27"/>
  <c r="S219" i="27"/>
  <c r="X218" i="27"/>
  <c r="R213" i="27"/>
  <c r="W212" i="27"/>
  <c r="O220" i="27"/>
  <c r="U219" i="27"/>
  <c r="Q216" i="27"/>
  <c r="X213" i="27"/>
  <c r="R212" i="27"/>
  <c r="U214" i="27"/>
  <c r="Q218" i="27"/>
  <c r="X215" i="27"/>
  <c r="R215" i="27"/>
  <c r="U213" i="27"/>
  <c r="Y215" i="27"/>
  <c r="Q215" i="27"/>
  <c r="S212" i="27"/>
  <c r="X217" i="27"/>
  <c r="P219" i="27"/>
  <c r="R219" i="27"/>
  <c r="W219" i="27"/>
  <c r="U212" i="27"/>
  <c r="T212" i="27"/>
  <c r="Y217" i="27"/>
  <c r="Q217" i="27"/>
  <c r="S216" i="27"/>
  <c r="X219" i="27"/>
  <c r="R216" i="27"/>
  <c r="W214" i="27"/>
  <c r="U216" i="27"/>
  <c r="V212" i="27"/>
  <c r="V218" i="27"/>
  <c r="V213" i="27"/>
  <c r="V216" i="27"/>
  <c r="V214" i="27"/>
  <c r="V219" i="27"/>
  <c r="V217" i="27"/>
  <c r="V215" i="27"/>
  <c r="U202" i="27"/>
  <c r="V199" i="27"/>
  <c r="S206" i="27"/>
  <c r="Y201" i="27"/>
  <c r="S202" i="27"/>
  <c r="U204" i="27"/>
  <c r="V205" i="27"/>
  <c r="S201" i="27"/>
  <c r="Y203" i="27"/>
  <c r="U200" i="27"/>
  <c r="V202" i="27"/>
  <c r="S203" i="27"/>
  <c r="O203" i="27"/>
  <c r="T202" i="27"/>
  <c r="V201" i="27"/>
  <c r="S205" i="27"/>
  <c r="X199" i="27"/>
  <c r="O205" i="27"/>
  <c r="T206" i="27"/>
  <c r="V200" i="27"/>
  <c r="R206" i="27"/>
  <c r="X203" i="27"/>
  <c r="O206" i="27"/>
  <c r="T201" i="27"/>
  <c r="N205" i="27"/>
  <c r="R201" i="27"/>
  <c r="X204" i="27"/>
  <c r="O201" i="27"/>
  <c r="T203" i="27"/>
  <c r="N202" i="27"/>
  <c r="Y202" i="27"/>
  <c r="X206" i="27"/>
  <c r="W200" i="27"/>
  <c r="N199" i="27"/>
  <c r="P201" i="27"/>
  <c r="R202" i="27"/>
  <c r="Q202" i="27"/>
  <c r="W199" i="27"/>
  <c r="O199" i="27"/>
  <c r="U205" i="27"/>
  <c r="T204" i="27"/>
  <c r="V203" i="27"/>
  <c r="N203" i="27"/>
  <c r="P200" i="27"/>
  <c r="S204" i="27"/>
  <c r="R204" i="27"/>
  <c r="Y204" i="27"/>
  <c r="Q204" i="27"/>
  <c r="X200" i="27"/>
  <c r="W203" i="27"/>
  <c r="P199" i="27"/>
  <c r="Q206" i="27"/>
  <c r="W205" i="27"/>
  <c r="P203" i="27"/>
  <c r="Q201" i="27"/>
  <c r="W202" i="27"/>
  <c r="O202" i="27"/>
  <c r="U206" i="27"/>
  <c r="T200" i="27"/>
  <c r="V204" i="27"/>
  <c r="N204" i="27"/>
  <c r="P205" i="27"/>
  <c r="S200" i="27"/>
  <c r="R200" i="27"/>
  <c r="Y200" i="27"/>
  <c r="Q200" i="27"/>
  <c r="X205" i="27"/>
  <c r="W204" i="27"/>
  <c r="U201" i="27"/>
  <c r="N206" i="27"/>
  <c r="P202" i="27"/>
  <c r="R199" i="27"/>
  <c r="Y199" i="27"/>
  <c r="Q199" i="27"/>
  <c r="W206" i="27"/>
  <c r="N201" i="27"/>
  <c r="P204" i="27"/>
  <c r="R203" i="27"/>
  <c r="Q203" i="27"/>
  <c r="L182" i="27"/>
  <c r="Y176" i="27" s="1"/>
  <c r="G170" i="27"/>
  <c r="I156" i="27"/>
  <c r="V149" i="27" s="1"/>
  <c r="C143" i="27"/>
  <c r="K143" i="27"/>
  <c r="X140" i="27" s="1"/>
  <c r="B144" i="27"/>
  <c r="K131" i="27"/>
  <c r="X127" i="27" s="1"/>
  <c r="U113" i="27"/>
  <c r="U111" i="27"/>
  <c r="U115" i="27"/>
  <c r="F118" i="27"/>
  <c r="S110" i="27" s="1"/>
  <c r="F104" i="27"/>
  <c r="V83" i="27"/>
  <c r="A92" i="27"/>
  <c r="V88" i="27"/>
  <c r="V82" i="27"/>
  <c r="V84" i="27"/>
  <c r="G91" i="27"/>
  <c r="E79" i="27"/>
  <c r="R69" i="27" s="1"/>
  <c r="G79" i="27"/>
  <c r="T71" i="27" s="1"/>
  <c r="L65" i="27"/>
  <c r="Y58" i="27" s="1"/>
  <c r="I66" i="27"/>
  <c r="V60" i="27" s="1"/>
  <c r="Q61" i="27"/>
  <c r="A65" i="27"/>
  <c r="F65" i="27"/>
  <c r="S60" i="27" s="1"/>
  <c r="H65" i="27"/>
  <c r="U63" i="27" s="1"/>
  <c r="E52" i="27"/>
  <c r="R49" i="27" s="1"/>
  <c r="J52" i="27"/>
  <c r="D53" i="27"/>
  <c r="Q49" i="27" s="1"/>
  <c r="C39" i="27"/>
  <c r="F39" i="27"/>
  <c r="S32" i="27" s="1"/>
  <c r="U219" i="26"/>
  <c r="P213" i="26"/>
  <c r="N219" i="26"/>
  <c r="R217" i="26"/>
  <c r="P217" i="26"/>
  <c r="V214" i="26"/>
  <c r="T213" i="26"/>
  <c r="V212" i="26"/>
  <c r="T217" i="26"/>
  <c r="Y214" i="26"/>
  <c r="P214" i="26"/>
  <c r="N212" i="26"/>
  <c r="T219" i="26"/>
  <c r="Y216" i="26"/>
  <c r="P216" i="26"/>
  <c r="N214" i="26"/>
  <c r="T215" i="26"/>
  <c r="Q212" i="26"/>
  <c r="P212" i="26"/>
  <c r="N218" i="26"/>
  <c r="T212" i="26"/>
  <c r="V227" i="26"/>
  <c r="S232" i="26"/>
  <c r="Q227" i="26"/>
  <c r="V229" i="26"/>
  <c r="S225" i="26"/>
  <c r="V231" i="26"/>
  <c r="S231" i="26"/>
  <c r="V225" i="26"/>
  <c r="V226" i="26"/>
  <c r="P231" i="26"/>
  <c r="V232" i="26"/>
  <c r="W227" i="26"/>
  <c r="N227" i="26"/>
  <c r="R226" i="26"/>
  <c r="S226" i="26"/>
  <c r="U230" i="26"/>
  <c r="S230" i="26"/>
  <c r="P232" i="26"/>
  <c r="S228" i="26"/>
  <c r="O227" i="26"/>
  <c r="U232" i="26"/>
  <c r="X245" i="26"/>
  <c r="N238" i="26"/>
  <c r="U241" i="26"/>
  <c r="S240" i="26"/>
  <c r="X243" i="26"/>
  <c r="X238" i="26"/>
  <c r="U245" i="26"/>
  <c r="R238" i="26"/>
  <c r="U244" i="26"/>
  <c r="X240" i="26"/>
  <c r="U239" i="26"/>
  <c r="R240" i="26"/>
  <c r="X244" i="26"/>
  <c r="N243" i="26"/>
  <c r="U243" i="26"/>
  <c r="Q240" i="26"/>
  <c r="X242" i="26"/>
  <c r="T243" i="26"/>
  <c r="U238" i="26"/>
  <c r="Q244" i="26"/>
  <c r="X239" i="26"/>
  <c r="T239" i="26"/>
  <c r="U242" i="26"/>
  <c r="N257" i="26"/>
  <c r="Q252" i="26"/>
  <c r="U251" i="26"/>
  <c r="N252" i="26"/>
  <c r="W251" i="26"/>
  <c r="T251" i="26"/>
  <c r="N256" i="26"/>
  <c r="S252" i="26"/>
  <c r="S254" i="26"/>
  <c r="R254" i="26"/>
  <c r="W252" i="26"/>
  <c r="S258" i="26"/>
  <c r="R258" i="26"/>
  <c r="W256" i="26"/>
  <c r="S251" i="26"/>
  <c r="N251" i="26"/>
  <c r="R251" i="26"/>
  <c r="O251" i="26"/>
  <c r="Q254" i="26"/>
  <c r="O253" i="26"/>
  <c r="V253" i="26"/>
  <c r="U253" i="26"/>
  <c r="Y254" i="26"/>
  <c r="T253" i="26"/>
  <c r="Y252" i="26"/>
  <c r="N255" i="26"/>
  <c r="R256" i="26"/>
  <c r="Q256" i="26"/>
  <c r="W255" i="26"/>
  <c r="O255" i="26"/>
  <c r="V255" i="26"/>
  <c r="U255" i="26"/>
  <c r="Y256" i="26"/>
  <c r="T257" i="26"/>
  <c r="S256" i="26"/>
  <c r="Q258" i="26"/>
  <c r="O257" i="26"/>
  <c r="V257" i="26"/>
  <c r="U257" i="26"/>
  <c r="Y258" i="26"/>
  <c r="T252" i="26"/>
  <c r="Q251" i="26"/>
  <c r="O252" i="26"/>
  <c r="V252" i="26"/>
  <c r="U252" i="26"/>
  <c r="Y251" i="26"/>
  <c r="T254" i="26"/>
  <c r="N254" i="26"/>
  <c r="R253" i="26"/>
  <c r="Q253" i="26"/>
  <c r="W254" i="26"/>
  <c r="O254" i="26"/>
  <c r="V254" i="26"/>
  <c r="U254" i="26"/>
  <c r="Y253" i="26"/>
  <c r="T256" i="26"/>
  <c r="S253" i="26"/>
  <c r="Q255" i="26"/>
  <c r="O256" i="26"/>
  <c r="V256" i="26"/>
  <c r="U256" i="26"/>
  <c r="Y255" i="26"/>
  <c r="T258" i="26"/>
  <c r="S255" i="26"/>
  <c r="Y245" i="26"/>
  <c r="Y243" i="26"/>
  <c r="Y241" i="26"/>
  <c r="Y239" i="26"/>
  <c r="Y244" i="26"/>
  <c r="Y240" i="26"/>
  <c r="Y242" i="26"/>
  <c r="Y238" i="26"/>
  <c r="N242" i="26"/>
  <c r="T241" i="26"/>
  <c r="W242" i="26"/>
  <c r="O244" i="26"/>
  <c r="S242" i="26"/>
  <c r="R242" i="26"/>
  <c r="Q238" i="26"/>
  <c r="T245" i="26"/>
  <c r="W244" i="26"/>
  <c r="O238" i="26"/>
  <c r="S244" i="26"/>
  <c r="R244" i="26"/>
  <c r="Q242" i="26"/>
  <c r="O240" i="26"/>
  <c r="P245" i="26"/>
  <c r="P243" i="26"/>
  <c r="P241" i="26"/>
  <c r="P239" i="26"/>
  <c r="P244" i="26"/>
  <c r="P240" i="26"/>
  <c r="P238" i="26"/>
  <c r="P242" i="26"/>
  <c r="N239" i="26"/>
  <c r="T238" i="26"/>
  <c r="W239" i="26"/>
  <c r="O239" i="26"/>
  <c r="V246" i="26"/>
  <c r="S239" i="26"/>
  <c r="R241" i="26"/>
  <c r="Q239" i="26"/>
  <c r="N241" i="26"/>
  <c r="T240" i="26"/>
  <c r="W241" i="26"/>
  <c r="O241" i="26"/>
  <c r="S241" i="26"/>
  <c r="R243" i="26"/>
  <c r="Q241" i="26"/>
  <c r="O242" i="26"/>
  <c r="T242" i="26"/>
  <c r="W243" i="26"/>
  <c r="O243" i="26"/>
  <c r="S243" i="26"/>
  <c r="R245" i="26"/>
  <c r="Q243" i="26"/>
  <c r="X232" i="26"/>
  <c r="X230" i="26"/>
  <c r="X228" i="26"/>
  <c r="X226" i="26"/>
  <c r="X231" i="26"/>
  <c r="X225" i="26"/>
  <c r="X227" i="26"/>
  <c r="X229" i="26"/>
  <c r="Y227" i="26"/>
  <c r="Q225" i="26"/>
  <c r="W229" i="26"/>
  <c r="N229" i="26"/>
  <c r="U226" i="26"/>
  <c r="R230" i="26"/>
  <c r="Y231" i="26"/>
  <c r="Q231" i="26"/>
  <c r="P225" i="26"/>
  <c r="W231" i="26"/>
  <c r="N231" i="26"/>
  <c r="U228" i="26"/>
  <c r="T228" i="26"/>
  <c r="R232" i="26"/>
  <c r="Y226" i="26"/>
  <c r="Q226" i="26"/>
  <c r="W226" i="26"/>
  <c r="N226" i="26"/>
  <c r="U225" i="26"/>
  <c r="R225" i="26"/>
  <c r="Y229" i="26"/>
  <c r="Y225" i="26"/>
  <c r="Q229" i="26"/>
  <c r="Y228" i="26"/>
  <c r="Q228" i="26"/>
  <c r="P228" i="26"/>
  <c r="V228" i="26"/>
  <c r="S227" i="26"/>
  <c r="W228" i="26"/>
  <c r="O228" i="26"/>
  <c r="N228" i="26"/>
  <c r="U227" i="26"/>
  <c r="T227" i="26"/>
  <c r="R227" i="26"/>
  <c r="Y230" i="26"/>
  <c r="Q230" i="26"/>
  <c r="W230" i="26"/>
  <c r="N230" i="26"/>
  <c r="U229" i="26"/>
  <c r="R229" i="26"/>
  <c r="Y212" i="26"/>
  <c r="Q218" i="26"/>
  <c r="U217" i="26"/>
  <c r="X218" i="26"/>
  <c r="V218" i="26"/>
  <c r="S213" i="26"/>
  <c r="R214" i="26"/>
  <c r="S215" i="26"/>
  <c r="S219" i="26"/>
  <c r="O218" i="26"/>
  <c r="O216" i="26"/>
  <c r="O219" i="26"/>
  <c r="O217" i="26"/>
  <c r="O215" i="26"/>
  <c r="O213" i="26"/>
  <c r="O212" i="26"/>
  <c r="O214" i="26"/>
  <c r="Y218" i="26"/>
  <c r="Q216" i="26"/>
  <c r="U213" i="26"/>
  <c r="X213" i="26"/>
  <c r="V215" i="26"/>
  <c r="S212" i="26"/>
  <c r="R213" i="26"/>
  <c r="Y213" i="26"/>
  <c r="Q213" i="26"/>
  <c r="U212" i="26"/>
  <c r="X215" i="26"/>
  <c r="V217" i="26"/>
  <c r="S214" i="26"/>
  <c r="R219" i="26"/>
  <c r="Y215" i="26"/>
  <c r="Q215" i="26"/>
  <c r="U214" i="26"/>
  <c r="X217" i="26"/>
  <c r="P215" i="26"/>
  <c r="V213" i="26"/>
  <c r="S216" i="26"/>
  <c r="N216" i="26"/>
  <c r="T214" i="26"/>
  <c r="T220" i="26" s="1"/>
  <c r="R212" i="26"/>
  <c r="Y217" i="26"/>
  <c r="Q217" i="26"/>
  <c r="U216" i="26"/>
  <c r="X219" i="26"/>
  <c r="V219" i="26"/>
  <c r="S218" i="26"/>
  <c r="R218" i="26"/>
  <c r="W214" i="26"/>
  <c r="W212" i="26"/>
  <c r="W219" i="26"/>
  <c r="W217" i="26"/>
  <c r="W215" i="26"/>
  <c r="W213" i="26"/>
  <c r="W216" i="26"/>
  <c r="W218" i="26"/>
  <c r="Y205" i="26"/>
  <c r="S202" i="26"/>
  <c r="R204" i="26"/>
  <c r="O205" i="26"/>
  <c r="N204" i="26"/>
  <c r="S204" i="26"/>
  <c r="O199" i="26"/>
  <c r="V201" i="26"/>
  <c r="S206" i="26"/>
  <c r="O200" i="26"/>
  <c r="T200" i="26"/>
  <c r="V203" i="26"/>
  <c r="S199" i="26"/>
  <c r="T202" i="26"/>
  <c r="V205" i="26"/>
  <c r="X199" i="26"/>
  <c r="R203" i="26"/>
  <c r="N205" i="26"/>
  <c r="T204" i="26"/>
  <c r="Y199" i="26"/>
  <c r="V200" i="26"/>
  <c r="U201" i="26"/>
  <c r="W203" i="26"/>
  <c r="T206" i="26"/>
  <c r="Y201" i="26"/>
  <c r="V202" i="26"/>
  <c r="R200" i="26"/>
  <c r="O201" i="26"/>
  <c r="N200" i="26"/>
  <c r="T199" i="26"/>
  <c r="Y202" i="26"/>
  <c r="Q202" i="26"/>
  <c r="P200" i="26"/>
  <c r="X201" i="26"/>
  <c r="U200" i="26"/>
  <c r="W199" i="26"/>
  <c r="Q201" i="26"/>
  <c r="P203" i="26"/>
  <c r="X203" i="26"/>
  <c r="U202" i="26"/>
  <c r="W205" i="26"/>
  <c r="Q203" i="26"/>
  <c r="P205" i="26"/>
  <c r="X205" i="26"/>
  <c r="U204" i="26"/>
  <c r="W201" i="26"/>
  <c r="Q205" i="26"/>
  <c r="P202" i="26"/>
  <c r="X202" i="26"/>
  <c r="U206" i="26"/>
  <c r="W200" i="26"/>
  <c r="Y200" i="26"/>
  <c r="Q200" i="26"/>
  <c r="P204" i="26"/>
  <c r="V204" i="26"/>
  <c r="S201" i="26"/>
  <c r="X204" i="26"/>
  <c r="U199" i="26"/>
  <c r="W202" i="26"/>
  <c r="O202" i="26"/>
  <c r="T201" i="26"/>
  <c r="Q199" i="26"/>
  <c r="Y204" i="26"/>
  <c r="Q204" i="26"/>
  <c r="P206" i="26"/>
  <c r="V206" i="26"/>
  <c r="S203" i="26"/>
  <c r="X206" i="26"/>
  <c r="U203" i="26"/>
  <c r="W204" i="26"/>
  <c r="O204" i="26"/>
  <c r="T203" i="26"/>
  <c r="AF200" i="26" s="1"/>
  <c r="C196" i="26"/>
  <c r="P188" i="26" s="1"/>
  <c r="I196" i="26"/>
  <c r="V191" i="26" s="1"/>
  <c r="X192" i="26"/>
  <c r="D182" i="26"/>
  <c r="F182" i="26"/>
  <c r="S177" i="26" s="1"/>
  <c r="I169" i="26"/>
  <c r="V161" i="26" s="1"/>
  <c r="J169" i="26"/>
  <c r="W160" i="26" s="1"/>
  <c r="I156" i="26"/>
  <c r="I144" i="26"/>
  <c r="V134" i="26" s="1"/>
  <c r="H143" i="26"/>
  <c r="A144" i="26"/>
  <c r="N134" i="26" s="1"/>
  <c r="C130" i="26"/>
  <c r="P123" i="26" s="1"/>
  <c r="K130" i="26"/>
  <c r="A131" i="26"/>
  <c r="N122" i="26" s="1"/>
  <c r="A117" i="26"/>
  <c r="N110" i="26" s="1"/>
  <c r="H117" i="26"/>
  <c r="U114" i="26" s="1"/>
  <c r="I117" i="26"/>
  <c r="V108" i="26" s="1"/>
  <c r="F118" i="26"/>
  <c r="L104" i="26"/>
  <c r="Y96" i="26" s="1"/>
  <c r="D105" i="26"/>
  <c r="Q101" i="26" s="1"/>
  <c r="A104" i="26"/>
  <c r="N101" i="26" s="1"/>
  <c r="I104" i="26"/>
  <c r="V99" i="26" s="1"/>
  <c r="O82" i="26"/>
  <c r="G91" i="26"/>
  <c r="I91" i="26"/>
  <c r="V87" i="26" s="1"/>
  <c r="J91" i="26"/>
  <c r="W86" i="26" s="1"/>
  <c r="B92" i="26"/>
  <c r="U75" i="26"/>
  <c r="C78" i="26"/>
  <c r="P69" i="26" s="1"/>
  <c r="D65" i="26"/>
  <c r="Q56" i="26" s="1"/>
  <c r="I65" i="26"/>
  <c r="V58" i="26" s="1"/>
  <c r="L52" i="26"/>
  <c r="L39" i="26"/>
  <c r="Y34" i="26" s="1"/>
  <c r="D39" i="26"/>
  <c r="Q32" i="26" s="1"/>
  <c r="F27" i="26"/>
  <c r="S23" i="26" s="1"/>
  <c r="D13" i="26"/>
  <c r="G13" i="26"/>
  <c r="O199" i="25"/>
  <c r="O201" i="25"/>
  <c r="I208" i="25"/>
  <c r="V199" i="25" s="1"/>
  <c r="J208" i="25"/>
  <c r="W201" i="25" s="1"/>
  <c r="A208" i="25"/>
  <c r="N204" i="25" s="1"/>
  <c r="G195" i="25"/>
  <c r="T188" i="25" s="1"/>
  <c r="H196" i="25"/>
  <c r="U192" i="25" s="1"/>
  <c r="P179" i="25"/>
  <c r="I183" i="25"/>
  <c r="P174" i="25"/>
  <c r="K183" i="25"/>
  <c r="A182" i="25"/>
  <c r="P177" i="25"/>
  <c r="H182" i="25"/>
  <c r="U179" i="25" s="1"/>
  <c r="D169" i="25"/>
  <c r="Q160" i="25" s="1"/>
  <c r="J169" i="25"/>
  <c r="L169" i="25"/>
  <c r="Y164" i="25" s="1"/>
  <c r="B170" i="25"/>
  <c r="J248" i="25"/>
  <c r="W240" i="25" s="1"/>
  <c r="A234" i="25"/>
  <c r="N230" i="25" s="1"/>
  <c r="I234" i="25"/>
  <c r="V227" i="25" s="1"/>
  <c r="V254" i="25"/>
  <c r="A260" i="25"/>
  <c r="N253" i="25" s="1"/>
  <c r="I260" i="25"/>
  <c r="V253" i="25" s="1"/>
  <c r="B260" i="25"/>
  <c r="O251" i="25" s="1"/>
  <c r="J260" i="25"/>
  <c r="W251" i="25" s="1"/>
  <c r="K261" i="25"/>
  <c r="D260" i="25"/>
  <c r="Q258" i="25" s="1"/>
  <c r="L260" i="25"/>
  <c r="Y258" i="25" s="1"/>
  <c r="E260" i="25"/>
  <c r="R252" i="25" s="1"/>
  <c r="F260" i="25"/>
  <c r="S252" i="25" s="1"/>
  <c r="C261" i="25"/>
  <c r="G260" i="25"/>
  <c r="T258" i="25" s="1"/>
  <c r="H260" i="25"/>
  <c r="U257" i="25" s="1"/>
  <c r="Q244" i="25"/>
  <c r="V240" i="25"/>
  <c r="V238" i="25"/>
  <c r="V242" i="25"/>
  <c r="V245" i="25"/>
  <c r="V243" i="25"/>
  <c r="V241" i="25"/>
  <c r="V244" i="25"/>
  <c r="V239" i="25"/>
  <c r="N244" i="25"/>
  <c r="W238" i="25"/>
  <c r="C247" i="25"/>
  <c r="P245" i="25" s="1"/>
  <c r="K247" i="25"/>
  <c r="X245" i="25" s="1"/>
  <c r="W242" i="25"/>
  <c r="B248" i="25"/>
  <c r="W239" i="25"/>
  <c r="D247" i="25"/>
  <c r="Q243" i="25" s="1"/>
  <c r="L247" i="25"/>
  <c r="Y243" i="25" s="1"/>
  <c r="A247" i="25"/>
  <c r="N240" i="25" s="1"/>
  <c r="W244" i="25"/>
  <c r="E247" i="25"/>
  <c r="R238" i="25" s="1"/>
  <c r="W241" i="25"/>
  <c r="W243" i="25"/>
  <c r="W245" i="25"/>
  <c r="F247" i="25"/>
  <c r="S244" i="25" s="1"/>
  <c r="G247" i="25"/>
  <c r="T244" i="25" s="1"/>
  <c r="H247" i="25"/>
  <c r="U244" i="25" s="1"/>
  <c r="N232" i="25"/>
  <c r="N228" i="25"/>
  <c r="N226" i="25"/>
  <c r="P225" i="25"/>
  <c r="B234" i="25"/>
  <c r="O232" i="25" s="1"/>
  <c r="J234" i="25"/>
  <c r="W232" i="25" s="1"/>
  <c r="C234" i="25"/>
  <c r="P232" i="25" s="1"/>
  <c r="K234" i="25"/>
  <c r="X232" i="25" s="1"/>
  <c r="D234" i="25"/>
  <c r="Q232" i="25" s="1"/>
  <c r="L234" i="25"/>
  <c r="Y232" i="25" s="1"/>
  <c r="V230" i="25"/>
  <c r="E234" i="25"/>
  <c r="R226" i="25" s="1"/>
  <c r="F234" i="25"/>
  <c r="S226" i="25" s="1"/>
  <c r="G234" i="25"/>
  <c r="T231" i="25" s="1"/>
  <c r="H234" i="25"/>
  <c r="U231" i="25" s="1"/>
  <c r="X212" i="25"/>
  <c r="A221" i="25"/>
  <c r="N212" i="25" s="1"/>
  <c r="I221" i="25"/>
  <c r="V214" i="25" s="1"/>
  <c r="X214" i="25"/>
  <c r="B221" i="25"/>
  <c r="O219" i="25" s="1"/>
  <c r="J221" i="25"/>
  <c r="W212" i="25" s="1"/>
  <c r="X216" i="25"/>
  <c r="D221" i="25"/>
  <c r="Q219" i="25" s="1"/>
  <c r="L221" i="25"/>
  <c r="Y219" i="25" s="1"/>
  <c r="X213" i="25"/>
  <c r="E221" i="25"/>
  <c r="R213" i="25" s="1"/>
  <c r="X218" i="25"/>
  <c r="F221" i="25"/>
  <c r="S218" i="25" s="1"/>
  <c r="C221" i="25"/>
  <c r="P212" i="25" s="1"/>
  <c r="X215" i="25"/>
  <c r="X217" i="25"/>
  <c r="X219" i="25"/>
  <c r="G221" i="25"/>
  <c r="T218" i="25" s="1"/>
  <c r="H221" i="25"/>
  <c r="U218" i="25" s="1"/>
  <c r="W199" i="25"/>
  <c r="W202" i="25"/>
  <c r="W200" i="25"/>
  <c r="W203" i="25"/>
  <c r="Y199" i="25"/>
  <c r="T206" i="25"/>
  <c r="N201" i="25"/>
  <c r="N206" i="25"/>
  <c r="N202" i="25"/>
  <c r="N203" i="25"/>
  <c r="N200" i="25"/>
  <c r="V201" i="25"/>
  <c r="V206" i="25"/>
  <c r="V202" i="25"/>
  <c r="V205" i="25"/>
  <c r="V203" i="25"/>
  <c r="C208" i="25"/>
  <c r="P199" i="25" s="1"/>
  <c r="K208" i="25"/>
  <c r="X199" i="25" s="1"/>
  <c r="O205" i="25"/>
  <c r="O200" i="25"/>
  <c r="D208" i="25"/>
  <c r="Q206" i="25" s="1"/>
  <c r="L208" i="25"/>
  <c r="Y204" i="25" s="1"/>
  <c r="E208" i="25"/>
  <c r="R199" i="25" s="1"/>
  <c r="O202" i="25"/>
  <c r="O204" i="25"/>
  <c r="O206" i="25"/>
  <c r="F208" i="25"/>
  <c r="S206" i="25" s="1"/>
  <c r="O203" i="25"/>
  <c r="G208" i="25"/>
  <c r="T205" i="25" s="1"/>
  <c r="H208" i="25"/>
  <c r="U203" i="25" s="1"/>
  <c r="C157" i="25"/>
  <c r="D157" i="25"/>
  <c r="L157" i="25"/>
  <c r="R147" i="25"/>
  <c r="J156" i="25"/>
  <c r="W153" i="25" s="1"/>
  <c r="K156" i="25"/>
  <c r="X149" i="25" s="1"/>
  <c r="O134" i="25"/>
  <c r="O137" i="25"/>
  <c r="B143" i="25"/>
  <c r="O136" i="25" s="1"/>
  <c r="F143" i="25"/>
  <c r="S141" i="25" s="1"/>
  <c r="J144" i="25"/>
  <c r="H143" i="25"/>
  <c r="U136" i="25" s="1"/>
  <c r="B131" i="25"/>
  <c r="C131" i="25"/>
  <c r="F131" i="25"/>
  <c r="N128" i="25"/>
  <c r="K131" i="25"/>
  <c r="N124" i="25"/>
  <c r="J130" i="25"/>
  <c r="J117" i="25"/>
  <c r="W115" i="25" s="1"/>
  <c r="O113" i="25"/>
  <c r="E118" i="25"/>
  <c r="R112" i="25" s="1"/>
  <c r="F118" i="25"/>
  <c r="S113" i="25" s="1"/>
  <c r="H104" i="25"/>
  <c r="U101" i="25" s="1"/>
  <c r="K104" i="25"/>
  <c r="C105" i="25"/>
  <c r="O89" i="25"/>
  <c r="J92" i="25"/>
  <c r="W87" i="25" s="1"/>
  <c r="K92" i="25"/>
  <c r="X88" i="25" s="1"/>
  <c r="O82" i="25"/>
  <c r="D91" i="25"/>
  <c r="Q85" i="25" s="1"/>
  <c r="O88" i="25"/>
  <c r="L91" i="25"/>
  <c r="C78" i="25"/>
  <c r="P74" i="25" s="1"/>
  <c r="K78" i="25"/>
  <c r="D79" i="25"/>
  <c r="Y57" i="25"/>
  <c r="U61" i="25"/>
  <c r="L65" i="25"/>
  <c r="Y60" i="25" s="1"/>
  <c r="D66" i="25"/>
  <c r="E66" i="25"/>
  <c r="R63" i="25" s="1"/>
  <c r="F65" i="25"/>
  <c r="S62" i="25" s="1"/>
  <c r="B53" i="25"/>
  <c r="A52" i="25"/>
  <c r="N44" i="25" s="1"/>
  <c r="G53" i="25"/>
  <c r="T45" i="25" s="1"/>
  <c r="L53" i="25"/>
  <c r="Y47" i="25" s="1"/>
  <c r="V47" i="25"/>
  <c r="J52" i="25"/>
  <c r="V44" i="25"/>
  <c r="Q49" i="25"/>
  <c r="N30" i="25"/>
  <c r="N35" i="25"/>
  <c r="N34" i="25"/>
  <c r="A39" i="25"/>
  <c r="N33" i="25" s="1"/>
  <c r="B39" i="25"/>
  <c r="O36" i="25" s="1"/>
  <c r="C40" i="25"/>
  <c r="H40" i="25"/>
  <c r="U36" i="25" s="1"/>
  <c r="I40" i="25"/>
  <c r="K40" i="25"/>
  <c r="X34" i="25" s="1"/>
  <c r="O17" i="25"/>
  <c r="O24" i="25"/>
  <c r="O23" i="25"/>
  <c r="D26" i="25"/>
  <c r="Q21" i="25" s="1"/>
  <c r="J26" i="25"/>
  <c r="W24" i="25" s="1"/>
  <c r="L26" i="25"/>
  <c r="K27" i="25"/>
  <c r="X23" i="25" s="1"/>
  <c r="L13" i="25"/>
  <c r="Y11" i="25" s="1"/>
  <c r="D14" i="25"/>
  <c r="Q5" i="25" s="1"/>
  <c r="C13" i="25"/>
  <c r="K13" i="25"/>
  <c r="Q18" i="28"/>
  <c r="Q22" i="28"/>
  <c r="Y17" i="28"/>
  <c r="Y18" i="28"/>
  <c r="Y19" i="28"/>
  <c r="Y24" i="28"/>
  <c r="Y22" i="28"/>
  <c r="Y20" i="28"/>
  <c r="U35" i="28"/>
  <c r="X32" i="28"/>
  <c r="V43" i="28"/>
  <c r="V44" i="28"/>
  <c r="V50" i="28"/>
  <c r="V48" i="28"/>
  <c r="V46" i="28"/>
  <c r="V45" i="28"/>
  <c r="V47" i="28"/>
  <c r="V49" i="28"/>
  <c r="T36" i="28"/>
  <c r="T35" i="28"/>
  <c r="T37" i="28"/>
  <c r="T34" i="28"/>
  <c r="T30" i="28"/>
  <c r="T31" i="28"/>
  <c r="T32" i="28"/>
  <c r="Q21" i="28"/>
  <c r="Q57" i="28"/>
  <c r="Q60" i="28"/>
  <c r="Q61" i="28"/>
  <c r="Q56" i="28"/>
  <c r="Q63" i="28"/>
  <c r="O76" i="28"/>
  <c r="O74" i="28"/>
  <c r="O72" i="28"/>
  <c r="O71" i="28"/>
  <c r="O70" i="28"/>
  <c r="E13" i="28"/>
  <c r="R5" i="28" s="1"/>
  <c r="Y21" i="28"/>
  <c r="T33" i="28"/>
  <c r="Y102" i="28"/>
  <c r="Y100" i="28"/>
  <c r="Y98" i="28"/>
  <c r="Y101" i="28"/>
  <c r="Y99" i="28"/>
  <c r="Y97" i="28"/>
  <c r="Y95" i="28"/>
  <c r="Y96" i="28"/>
  <c r="V10" i="28"/>
  <c r="P76" i="28"/>
  <c r="K79" i="28"/>
  <c r="K78" i="28"/>
  <c r="Q23" i="28"/>
  <c r="Q37" i="28"/>
  <c r="Q35" i="28"/>
  <c r="Q33" i="28"/>
  <c r="Q34" i="28"/>
  <c r="Y37" i="28"/>
  <c r="Y35" i="28"/>
  <c r="Y31" i="28"/>
  <c r="Y34" i="28"/>
  <c r="Q101" i="28"/>
  <c r="Q95" i="28"/>
  <c r="Q97" i="28"/>
  <c r="V115" i="28"/>
  <c r="V113" i="28"/>
  <c r="V111" i="28"/>
  <c r="V109" i="28"/>
  <c r="V112" i="28"/>
  <c r="V114" i="28"/>
  <c r="V110" i="28"/>
  <c r="V108" i="28"/>
  <c r="Y23" i="28"/>
  <c r="Q44" i="28"/>
  <c r="O69" i="28"/>
  <c r="Y8" i="28"/>
  <c r="W61" i="28"/>
  <c r="F13" i="28"/>
  <c r="E26" i="28"/>
  <c r="R17" i="28" s="1"/>
  <c r="R30" i="28"/>
  <c r="Q45" i="28"/>
  <c r="Q47" i="28"/>
  <c r="T50" i="28"/>
  <c r="K53" i="28"/>
  <c r="O56" i="28"/>
  <c r="H78" i="28"/>
  <c r="U74" i="28" s="1"/>
  <c r="Q75" i="28"/>
  <c r="Q73" i="28"/>
  <c r="Q69" i="28"/>
  <c r="T83" i="28"/>
  <c r="Q82" i="28"/>
  <c r="Q83" i="28"/>
  <c r="Q84" i="28"/>
  <c r="Q89" i="28"/>
  <c r="Q86" i="28"/>
  <c r="Q88" i="28"/>
  <c r="Q87" i="28"/>
  <c r="G13" i="28"/>
  <c r="T8" i="28" s="1"/>
  <c r="F26" i="28"/>
  <c r="S24" i="28" s="1"/>
  <c r="O37" i="28"/>
  <c r="O35" i="28"/>
  <c r="X59" i="28"/>
  <c r="R75" i="28"/>
  <c r="R73" i="28"/>
  <c r="R69" i="28"/>
  <c r="R71" i="28"/>
  <c r="R70" i="28"/>
  <c r="H13" i="28"/>
  <c r="U8" i="28" s="1"/>
  <c r="G26" i="28"/>
  <c r="T21" i="28" s="1"/>
  <c r="U31" i="28"/>
  <c r="O33" i="28"/>
  <c r="W33" i="28"/>
  <c r="C40" i="28"/>
  <c r="Q43" i="28"/>
  <c r="T46" i="28"/>
  <c r="H65" i="28"/>
  <c r="H66" i="28"/>
  <c r="Y57" i="28"/>
  <c r="S69" i="28"/>
  <c r="S70" i="28"/>
  <c r="S72" i="28"/>
  <c r="Q108" i="28"/>
  <c r="Q109" i="28"/>
  <c r="Q114" i="28"/>
  <c r="Q110" i="28"/>
  <c r="Q112" i="28"/>
  <c r="Q115" i="28"/>
  <c r="Q113" i="28"/>
  <c r="Q111" i="28"/>
  <c r="A13" i="28"/>
  <c r="N7" i="28" s="1"/>
  <c r="I13" i="28"/>
  <c r="V4" i="28" s="1"/>
  <c r="H26" i="28"/>
  <c r="U17" i="28" s="1"/>
  <c r="O32" i="28"/>
  <c r="W32" i="28"/>
  <c r="T45" i="28"/>
  <c r="A52" i="28"/>
  <c r="A53" i="28"/>
  <c r="L52" i="28"/>
  <c r="Y48" i="28" s="1"/>
  <c r="B53" i="28"/>
  <c r="V56" i="28"/>
  <c r="V58" i="28"/>
  <c r="V63" i="28"/>
  <c r="V62" i="28"/>
  <c r="F92" i="28"/>
  <c r="J104" i="28"/>
  <c r="J105" i="28"/>
  <c r="O134" i="28"/>
  <c r="O135" i="28"/>
  <c r="O136" i="28"/>
  <c r="O141" i="28"/>
  <c r="O139" i="28"/>
  <c r="O137" i="28"/>
  <c r="O138" i="28"/>
  <c r="B13" i="28"/>
  <c r="O4" i="28" s="1"/>
  <c r="J13" i="28"/>
  <c r="W6" i="28" s="1"/>
  <c r="S13" i="28"/>
  <c r="A26" i="28"/>
  <c r="N17" i="28" s="1"/>
  <c r="I26" i="28"/>
  <c r="V20" i="28" s="1"/>
  <c r="O31" i="28"/>
  <c r="W31" i="28"/>
  <c r="R37" i="28"/>
  <c r="R35" i="28"/>
  <c r="J52" i="28"/>
  <c r="J53" i="28"/>
  <c r="H91" i="28"/>
  <c r="H92" i="28"/>
  <c r="T89" i="28"/>
  <c r="T87" i="28"/>
  <c r="T85" i="28"/>
  <c r="T82" i="28"/>
  <c r="C105" i="28"/>
  <c r="C104" i="28"/>
  <c r="K105" i="28"/>
  <c r="K104" i="28"/>
  <c r="O102" i="28"/>
  <c r="C13" i="28"/>
  <c r="P9" i="28" s="1"/>
  <c r="K13" i="28"/>
  <c r="X4" i="28" s="1"/>
  <c r="B26" i="28"/>
  <c r="O20" i="28" s="1"/>
  <c r="J26" i="28"/>
  <c r="W20" i="28" s="1"/>
  <c r="O30" i="28"/>
  <c r="W30" i="28"/>
  <c r="R33" i="28"/>
  <c r="P45" i="28"/>
  <c r="P50" i="28"/>
  <c r="P48" i="28"/>
  <c r="P46" i="28"/>
  <c r="P63" i="28"/>
  <c r="P61" i="28"/>
  <c r="P57" i="28"/>
  <c r="P62" i="28"/>
  <c r="N57" i="28"/>
  <c r="N58" i="28"/>
  <c r="N63" i="28"/>
  <c r="N61" i="28"/>
  <c r="N59" i="28"/>
  <c r="D13" i="28"/>
  <c r="Q7" i="28" s="1"/>
  <c r="L13" i="28"/>
  <c r="Y4" i="28" s="1"/>
  <c r="C26" i="28"/>
  <c r="P23" i="28" s="1"/>
  <c r="K26" i="28"/>
  <c r="X23" i="28" s="1"/>
  <c r="W37" i="28"/>
  <c r="W35" i="28"/>
  <c r="Q50" i="28"/>
  <c r="Q48" i="28"/>
  <c r="Q46" i="28"/>
  <c r="T49" i="28"/>
  <c r="T47" i="28"/>
  <c r="T44" i="28"/>
  <c r="O58" i="28"/>
  <c r="O63" i="28"/>
  <c r="O61" i="28"/>
  <c r="O59" i="28"/>
  <c r="O60" i="28"/>
  <c r="N71" i="28"/>
  <c r="N76" i="28"/>
  <c r="N74" i="28"/>
  <c r="N72" i="28"/>
  <c r="N75" i="28"/>
  <c r="F39" i="28"/>
  <c r="S34" i="28" s="1"/>
  <c r="G78" i="28"/>
  <c r="T69" i="28" s="1"/>
  <c r="S75" i="28"/>
  <c r="Q100" i="28"/>
  <c r="Q98" i="28"/>
  <c r="N102" i="28"/>
  <c r="N96" i="28"/>
  <c r="N101" i="28"/>
  <c r="E131" i="28"/>
  <c r="E130" i="28"/>
  <c r="H39" i="28"/>
  <c r="U32" i="28" s="1"/>
  <c r="I78" i="28"/>
  <c r="V74" i="28" s="1"/>
  <c r="L91" i="28"/>
  <c r="L92" i="28"/>
  <c r="E91" i="28"/>
  <c r="R84" i="28" s="1"/>
  <c r="A39" i="28"/>
  <c r="N36" i="28" s="1"/>
  <c r="I39" i="28"/>
  <c r="V35" i="28" s="1"/>
  <c r="H53" i="28"/>
  <c r="H52" i="28"/>
  <c r="J78" i="28"/>
  <c r="W76" i="28" s="1"/>
  <c r="T128" i="28"/>
  <c r="T123" i="28"/>
  <c r="T124" i="28"/>
  <c r="T127" i="28"/>
  <c r="T122" i="28"/>
  <c r="T125" i="28"/>
  <c r="T126" i="28"/>
  <c r="T121" i="28"/>
  <c r="E65" i="28"/>
  <c r="R57" i="28" s="1"/>
  <c r="L78" i="28"/>
  <c r="N88" i="28"/>
  <c r="T98" i="28"/>
  <c r="S160" i="28"/>
  <c r="S161" i="28"/>
  <c r="S162" i="28"/>
  <c r="S166" i="28"/>
  <c r="S164" i="28"/>
  <c r="S167" i="28"/>
  <c r="S163" i="28"/>
  <c r="S165" i="28"/>
  <c r="F65" i="28"/>
  <c r="S60" i="28" s="1"/>
  <c r="T96" i="28"/>
  <c r="N115" i="28"/>
  <c r="N113" i="28"/>
  <c r="N111" i="28"/>
  <c r="Q140" i="28"/>
  <c r="A157" i="28"/>
  <c r="A156" i="28"/>
  <c r="I157" i="28"/>
  <c r="I156" i="28"/>
  <c r="Q153" i="28"/>
  <c r="Q151" i="28"/>
  <c r="Q154" i="28"/>
  <c r="Q147" i="28"/>
  <c r="Q148" i="28"/>
  <c r="Q150" i="28"/>
  <c r="Q149" i="28"/>
  <c r="Q152" i="28"/>
  <c r="G65" i="28"/>
  <c r="S73" i="28"/>
  <c r="T99" i="28"/>
  <c r="T95" i="28"/>
  <c r="N109" i="28"/>
  <c r="V131" i="28"/>
  <c r="V130" i="28"/>
  <c r="F118" i="28"/>
  <c r="Y108" i="28"/>
  <c r="Y109" i="28"/>
  <c r="Y113" i="28"/>
  <c r="Y112" i="28"/>
  <c r="Y115" i="28"/>
  <c r="Y114" i="28"/>
  <c r="J144" i="28"/>
  <c r="J143" i="28"/>
  <c r="S128" i="28"/>
  <c r="S127" i="28"/>
  <c r="S125" i="28"/>
  <c r="S124" i="28"/>
  <c r="S121" i="28"/>
  <c r="Q141" i="28"/>
  <c r="Q139" i="28"/>
  <c r="Q137" i="28"/>
  <c r="Q134" i="28"/>
  <c r="Q138" i="28"/>
  <c r="Y136" i="28"/>
  <c r="Y141" i="28"/>
  <c r="Y139" i="28"/>
  <c r="Y137" i="28"/>
  <c r="Y138" i="28"/>
  <c r="Y135" i="28"/>
  <c r="Y134" i="28"/>
  <c r="A91" i="28"/>
  <c r="N85" i="28" s="1"/>
  <c r="I91" i="28"/>
  <c r="V83" i="28" s="1"/>
  <c r="V102" i="28"/>
  <c r="G118" i="28"/>
  <c r="P135" i="28"/>
  <c r="P136" i="28"/>
  <c r="P141" i="28"/>
  <c r="P139" i="28"/>
  <c r="P137" i="28"/>
  <c r="P154" i="28"/>
  <c r="B91" i="28"/>
  <c r="O88" i="28" s="1"/>
  <c r="J91" i="28"/>
  <c r="H118" i="28"/>
  <c r="X135" i="28"/>
  <c r="X136" i="28"/>
  <c r="X141" i="28"/>
  <c r="X139" i="28"/>
  <c r="X137" i="28"/>
  <c r="X140" i="28"/>
  <c r="X138" i="28"/>
  <c r="C91" i="28"/>
  <c r="K91" i="28"/>
  <c r="X86" i="28" s="1"/>
  <c r="E104" i="28"/>
  <c r="R101" i="28" s="1"/>
  <c r="B117" i="28"/>
  <c r="O114" i="28" s="1"/>
  <c r="J117" i="28"/>
  <c r="W114" i="28" s="1"/>
  <c r="U147" i="28"/>
  <c r="F104" i="28"/>
  <c r="S101" i="28" s="1"/>
  <c r="C117" i="28"/>
  <c r="P114" i="28" s="1"/>
  <c r="K117" i="28"/>
  <c r="X109" i="28" s="1"/>
  <c r="U148" i="28"/>
  <c r="U154" i="28"/>
  <c r="U149" i="28"/>
  <c r="U152" i="28"/>
  <c r="U150" i="28"/>
  <c r="P173" i="28"/>
  <c r="P174" i="28"/>
  <c r="P175" i="28"/>
  <c r="P180" i="28"/>
  <c r="P178" i="28"/>
  <c r="P176" i="28"/>
  <c r="A195" i="28"/>
  <c r="N186" i="28" s="1"/>
  <c r="H104" i="28"/>
  <c r="E117" i="28"/>
  <c r="R110" i="28" s="1"/>
  <c r="T161" i="28"/>
  <c r="T162" i="28"/>
  <c r="T167" i="28"/>
  <c r="T165" i="28"/>
  <c r="T163" i="28"/>
  <c r="T166" i="28"/>
  <c r="T164" i="28"/>
  <c r="P179" i="28"/>
  <c r="W160" i="28"/>
  <c r="W161" i="28"/>
  <c r="W166" i="28"/>
  <c r="W162" i="28"/>
  <c r="W164" i="28"/>
  <c r="W167" i="28"/>
  <c r="U186" i="28"/>
  <c r="U187" i="28"/>
  <c r="U188" i="28"/>
  <c r="U193" i="28"/>
  <c r="U191" i="28"/>
  <c r="U189" i="28"/>
  <c r="G183" i="28"/>
  <c r="G182" i="28"/>
  <c r="I196" i="28"/>
  <c r="I195" i="28"/>
  <c r="Q186" i="28"/>
  <c r="Q187" i="28"/>
  <c r="Q190" i="28"/>
  <c r="Q193" i="28"/>
  <c r="Q191" i="28"/>
  <c r="H130" i="28"/>
  <c r="U127" i="28" s="1"/>
  <c r="E143" i="28"/>
  <c r="R141" i="28" s="1"/>
  <c r="Y153" i="28"/>
  <c r="D182" i="28"/>
  <c r="Q175" i="28" s="1"/>
  <c r="A130" i="28"/>
  <c r="I130" i="28"/>
  <c r="F143" i="28"/>
  <c r="S140" i="28" s="1"/>
  <c r="L195" i="28"/>
  <c r="Y190" i="28" s="1"/>
  <c r="B130" i="28"/>
  <c r="O122" i="28" s="1"/>
  <c r="J130" i="28"/>
  <c r="W126" i="28" s="1"/>
  <c r="G143" i="28"/>
  <c r="T140" i="28" s="1"/>
  <c r="K182" i="28"/>
  <c r="X177" i="28" s="1"/>
  <c r="C130" i="28"/>
  <c r="P128" i="28" s="1"/>
  <c r="K130" i="28"/>
  <c r="X127" i="28" s="1"/>
  <c r="H143" i="28"/>
  <c r="U135" i="28" s="1"/>
  <c r="B169" i="28"/>
  <c r="O161" i="28" s="1"/>
  <c r="L182" i="28"/>
  <c r="Y173" i="28" s="1"/>
  <c r="T187" i="28"/>
  <c r="D130" i="28"/>
  <c r="Q123" i="28" s="1"/>
  <c r="L130" i="28"/>
  <c r="Y125" i="28" s="1"/>
  <c r="A143" i="28"/>
  <c r="N137" i="28" s="1"/>
  <c r="I143" i="28"/>
  <c r="V139" i="28" s="1"/>
  <c r="B156" i="28"/>
  <c r="O152" i="28" s="1"/>
  <c r="J156" i="28"/>
  <c r="W152" i="28" s="1"/>
  <c r="H169" i="28"/>
  <c r="U161" i="28" s="1"/>
  <c r="E182" i="28"/>
  <c r="R175" i="28" s="1"/>
  <c r="B195" i="28"/>
  <c r="O192" i="28" s="1"/>
  <c r="J195" i="28"/>
  <c r="W188" i="28" s="1"/>
  <c r="C156" i="28"/>
  <c r="P148" i="28" s="1"/>
  <c r="K156" i="28"/>
  <c r="X148" i="28" s="1"/>
  <c r="A169" i="28"/>
  <c r="N161" i="28" s="1"/>
  <c r="I169" i="28"/>
  <c r="V167" i="28" s="1"/>
  <c r="F182" i="28"/>
  <c r="S179" i="28" s="1"/>
  <c r="C195" i="28"/>
  <c r="P191" i="28" s="1"/>
  <c r="K195" i="28"/>
  <c r="X191" i="28" s="1"/>
  <c r="E156" i="28"/>
  <c r="C169" i="28"/>
  <c r="P166" i="28" s="1"/>
  <c r="K169" i="28"/>
  <c r="X161" i="28" s="1"/>
  <c r="H182" i="28"/>
  <c r="U180" i="28" s="1"/>
  <c r="E195" i="28"/>
  <c r="R189" i="28" s="1"/>
  <c r="F156" i="28"/>
  <c r="S154" i="28" s="1"/>
  <c r="D169" i="28"/>
  <c r="Q167" i="28" s="1"/>
  <c r="L169" i="28"/>
  <c r="Y167" i="28" s="1"/>
  <c r="A182" i="28"/>
  <c r="N174" i="28" s="1"/>
  <c r="I182" i="28"/>
  <c r="V175" i="28" s="1"/>
  <c r="F195" i="28"/>
  <c r="S187" i="28" s="1"/>
  <c r="G156" i="28"/>
  <c r="E169" i="28"/>
  <c r="R163" i="28" s="1"/>
  <c r="B182" i="28"/>
  <c r="O175" i="28" s="1"/>
  <c r="J182" i="28"/>
  <c r="W175" i="28" s="1"/>
  <c r="G195" i="28"/>
  <c r="T188" i="28" s="1"/>
  <c r="S31" i="27"/>
  <c r="W43" i="27"/>
  <c r="W44" i="27"/>
  <c r="W45" i="27"/>
  <c r="W50" i="27"/>
  <c r="W48" i="27"/>
  <c r="W46" i="27"/>
  <c r="W47" i="27"/>
  <c r="W49" i="27"/>
  <c r="P32" i="27"/>
  <c r="P37" i="27"/>
  <c r="P35" i="27"/>
  <c r="P33" i="27"/>
  <c r="P31" i="27"/>
  <c r="P36" i="27"/>
  <c r="P34" i="27"/>
  <c r="P30" i="27"/>
  <c r="D13" i="27"/>
  <c r="Q4" i="27" s="1"/>
  <c r="L13" i="27"/>
  <c r="Y8" i="27" s="1"/>
  <c r="C26" i="27"/>
  <c r="P19" i="27" s="1"/>
  <c r="K26" i="27"/>
  <c r="X22" i="27" s="1"/>
  <c r="B52" i="27"/>
  <c r="U62" i="27"/>
  <c r="X69" i="27"/>
  <c r="X70" i="27"/>
  <c r="X73" i="27"/>
  <c r="X71" i="27"/>
  <c r="X74" i="27"/>
  <c r="X76" i="27"/>
  <c r="X72" i="27"/>
  <c r="Q45" i="27"/>
  <c r="Q48" i="27"/>
  <c r="Q46" i="27"/>
  <c r="Q43" i="27"/>
  <c r="T88" i="27"/>
  <c r="T86" i="27"/>
  <c r="E13" i="27"/>
  <c r="R7" i="27" s="1"/>
  <c r="D26" i="27"/>
  <c r="Q17" i="27" s="1"/>
  <c r="L26" i="27"/>
  <c r="Y17" i="27" s="1"/>
  <c r="R45" i="27"/>
  <c r="N57" i="27"/>
  <c r="N63" i="27"/>
  <c r="N61" i="27"/>
  <c r="N59" i="27"/>
  <c r="N60" i="27"/>
  <c r="N56" i="27"/>
  <c r="P69" i="27"/>
  <c r="P70" i="27"/>
  <c r="P75" i="27"/>
  <c r="P76" i="27"/>
  <c r="P72" i="27"/>
  <c r="P74" i="27"/>
  <c r="E27" i="27"/>
  <c r="G13" i="27"/>
  <c r="T5" i="27" s="1"/>
  <c r="F26" i="27"/>
  <c r="S17" i="27" s="1"/>
  <c r="R48" i="27"/>
  <c r="R46" i="27"/>
  <c r="R44" i="27"/>
  <c r="D104" i="27"/>
  <c r="D105" i="27"/>
  <c r="L105" i="27"/>
  <c r="L104" i="27"/>
  <c r="H13" i="27"/>
  <c r="U5" i="27" s="1"/>
  <c r="G26" i="27"/>
  <c r="T23" i="27" s="1"/>
  <c r="E39" i="27"/>
  <c r="R30" i="27" s="1"/>
  <c r="L52" i="27"/>
  <c r="Y45" i="27" s="1"/>
  <c r="N62" i="27"/>
  <c r="Y56" i="27"/>
  <c r="Y57" i="27"/>
  <c r="Y62" i="27"/>
  <c r="Y63" i="27"/>
  <c r="Y59" i="27"/>
  <c r="Y61" i="27"/>
  <c r="T84" i="27"/>
  <c r="F14" i="27"/>
  <c r="A13" i="27"/>
  <c r="N8" i="27" s="1"/>
  <c r="I13" i="27"/>
  <c r="V10" i="27" s="1"/>
  <c r="H26" i="27"/>
  <c r="U19" i="27" s="1"/>
  <c r="R57" i="27"/>
  <c r="P73" i="27"/>
  <c r="H79" i="27"/>
  <c r="H78" i="27"/>
  <c r="T76" i="27"/>
  <c r="T72" i="27"/>
  <c r="T70" i="27"/>
  <c r="T73" i="27"/>
  <c r="B13" i="27"/>
  <c r="O8" i="27" s="1"/>
  <c r="J13" i="27"/>
  <c r="W6" i="27" s="1"/>
  <c r="S13" i="27"/>
  <c r="A26" i="27"/>
  <c r="N22" i="27" s="1"/>
  <c r="I26" i="27"/>
  <c r="V24" i="27" s="1"/>
  <c r="K39" i="27"/>
  <c r="X35" i="27" s="1"/>
  <c r="S62" i="27"/>
  <c r="Q58" i="27"/>
  <c r="P71" i="27"/>
  <c r="S95" i="27"/>
  <c r="S97" i="27"/>
  <c r="S102" i="27"/>
  <c r="S100" i="27"/>
  <c r="S98" i="27"/>
  <c r="S101" i="27"/>
  <c r="S99" i="27"/>
  <c r="S96" i="27"/>
  <c r="C13" i="27"/>
  <c r="P6" i="27" s="1"/>
  <c r="K13" i="27"/>
  <c r="B26" i="27"/>
  <c r="O20" i="27" s="1"/>
  <c r="J26" i="27"/>
  <c r="W20" i="27" s="1"/>
  <c r="Q44" i="27"/>
  <c r="Q47" i="27"/>
  <c r="N58" i="27"/>
  <c r="V57" i="27"/>
  <c r="V61" i="27"/>
  <c r="V62" i="27"/>
  <c r="T82" i="27"/>
  <c r="B91" i="27"/>
  <c r="B92" i="27"/>
  <c r="J91" i="27"/>
  <c r="J92" i="27"/>
  <c r="P135" i="27"/>
  <c r="P141" i="27"/>
  <c r="P139" i="27"/>
  <c r="P137" i="27"/>
  <c r="P140" i="27"/>
  <c r="P136" i="27"/>
  <c r="P138" i="27"/>
  <c r="P134" i="27"/>
  <c r="D39" i="27"/>
  <c r="Q34" i="27" s="1"/>
  <c r="L39" i="27"/>
  <c r="Y34" i="27" s="1"/>
  <c r="C52" i="27"/>
  <c r="P49" i="27" s="1"/>
  <c r="K52" i="27"/>
  <c r="X43" i="27" s="1"/>
  <c r="Q59" i="27"/>
  <c r="Q63" i="27"/>
  <c r="G39" i="27"/>
  <c r="T32" i="27" s="1"/>
  <c r="F52" i="27"/>
  <c r="S45" i="27" s="1"/>
  <c r="T69" i="27"/>
  <c r="N89" i="27"/>
  <c r="N87" i="27"/>
  <c r="N85" i="27"/>
  <c r="N86" i="27"/>
  <c r="N82" i="27"/>
  <c r="O134" i="27"/>
  <c r="O136" i="27"/>
  <c r="O141" i="27"/>
  <c r="O139" i="27"/>
  <c r="O137" i="27"/>
  <c r="O140" i="27"/>
  <c r="O138" i="27"/>
  <c r="O135" i="27"/>
  <c r="H39" i="27"/>
  <c r="U31" i="27" s="1"/>
  <c r="G52" i="27"/>
  <c r="Q56" i="27"/>
  <c r="Q57" i="27"/>
  <c r="G104" i="27"/>
  <c r="T95" i="27" s="1"/>
  <c r="A39" i="27"/>
  <c r="N37" i="27" s="1"/>
  <c r="I39" i="27"/>
  <c r="V32" i="27" s="1"/>
  <c r="H52" i="27"/>
  <c r="B39" i="27"/>
  <c r="O30" i="27" s="1"/>
  <c r="J39" i="27"/>
  <c r="W34" i="27" s="1"/>
  <c r="A52" i="27"/>
  <c r="N49" i="27" s="1"/>
  <c r="I52" i="27"/>
  <c r="V49" i="27" s="1"/>
  <c r="Q60" i="27"/>
  <c r="T89" i="27"/>
  <c r="T87" i="27"/>
  <c r="T83" i="27"/>
  <c r="T85" i="27"/>
  <c r="B65" i="27"/>
  <c r="O62" i="27" s="1"/>
  <c r="J65" i="27"/>
  <c r="W56" i="27" s="1"/>
  <c r="A78" i="27"/>
  <c r="N71" i="27" s="1"/>
  <c r="I78" i="27"/>
  <c r="V72" i="27" s="1"/>
  <c r="C117" i="27"/>
  <c r="P108" i="27" s="1"/>
  <c r="C65" i="27"/>
  <c r="K65" i="27"/>
  <c r="X60" i="27" s="1"/>
  <c r="B78" i="27"/>
  <c r="O70" i="27" s="1"/>
  <c r="J78" i="27"/>
  <c r="W74" i="27" s="1"/>
  <c r="V89" i="27"/>
  <c r="V87" i="27"/>
  <c r="A118" i="27"/>
  <c r="A117" i="27"/>
  <c r="V108" i="27"/>
  <c r="V109" i="27"/>
  <c r="V110" i="27"/>
  <c r="V115" i="27"/>
  <c r="V113" i="27"/>
  <c r="V111" i="27"/>
  <c r="X123" i="27"/>
  <c r="J144" i="27"/>
  <c r="J143" i="27"/>
  <c r="E65" i="27"/>
  <c r="R56" i="27" s="1"/>
  <c r="D78" i="27"/>
  <c r="Q73" i="27" s="1"/>
  <c r="L78" i="27"/>
  <c r="Y73" i="27" s="1"/>
  <c r="V114" i="27"/>
  <c r="P115" i="27"/>
  <c r="K118" i="27"/>
  <c r="K117" i="27"/>
  <c r="D118" i="27"/>
  <c r="D117" i="27"/>
  <c r="L118" i="27"/>
  <c r="L117" i="27"/>
  <c r="F131" i="27"/>
  <c r="F130" i="27"/>
  <c r="G65" i="27"/>
  <c r="T63" i="27" s="1"/>
  <c r="F78" i="27"/>
  <c r="S69" i="27" s="1"/>
  <c r="V85" i="27"/>
  <c r="U114" i="27"/>
  <c r="U112" i="27"/>
  <c r="U108" i="27"/>
  <c r="U109" i="27"/>
  <c r="U110" i="27"/>
  <c r="C91" i="27"/>
  <c r="K91" i="27"/>
  <c r="X82" i="27" s="1"/>
  <c r="H104" i="27"/>
  <c r="E118" i="27"/>
  <c r="E117" i="27"/>
  <c r="C130" i="27"/>
  <c r="P122" i="27" s="1"/>
  <c r="H143" i="27"/>
  <c r="U141" i="27" s="1"/>
  <c r="D91" i="27"/>
  <c r="Q88" i="27" s="1"/>
  <c r="L91" i="27"/>
  <c r="A104" i="27"/>
  <c r="N101" i="27" s="1"/>
  <c r="I104" i="27"/>
  <c r="V99" i="27" s="1"/>
  <c r="X136" i="27"/>
  <c r="Y175" i="27"/>
  <c r="Y180" i="27"/>
  <c r="Y178" i="27"/>
  <c r="E91" i="27"/>
  <c r="B104" i="27"/>
  <c r="O96" i="27" s="1"/>
  <c r="J104" i="27"/>
  <c r="G118" i="27"/>
  <c r="G117" i="27"/>
  <c r="R126" i="27"/>
  <c r="R121" i="27"/>
  <c r="R128" i="27"/>
  <c r="R122" i="27"/>
  <c r="R125" i="27"/>
  <c r="R123" i="27"/>
  <c r="R127" i="27"/>
  <c r="F91" i="27"/>
  <c r="S88" i="27" s="1"/>
  <c r="C104" i="27"/>
  <c r="P101" i="27" s="1"/>
  <c r="K104" i="27"/>
  <c r="X100" i="27" s="1"/>
  <c r="X135" i="27"/>
  <c r="X141" i="27"/>
  <c r="X139" i="27"/>
  <c r="X137" i="27"/>
  <c r="X122" i="27"/>
  <c r="H91" i="27"/>
  <c r="U88" i="27" s="1"/>
  <c r="E104" i="27"/>
  <c r="R95" i="27" s="1"/>
  <c r="B118" i="27"/>
  <c r="B117" i="27"/>
  <c r="J118" i="27"/>
  <c r="J117" i="27"/>
  <c r="T160" i="27"/>
  <c r="T161" i="27"/>
  <c r="T162" i="27"/>
  <c r="T167" i="27"/>
  <c r="T165" i="27"/>
  <c r="T163" i="27"/>
  <c r="T166" i="27"/>
  <c r="T164" i="27"/>
  <c r="Y186" i="27"/>
  <c r="G130" i="27"/>
  <c r="D143" i="27"/>
  <c r="Q137" i="27" s="1"/>
  <c r="L143" i="27"/>
  <c r="V151" i="27"/>
  <c r="A156" i="27"/>
  <c r="H130" i="27"/>
  <c r="U124" i="27" s="1"/>
  <c r="E143" i="27"/>
  <c r="R135" i="27" s="1"/>
  <c r="D183" i="27"/>
  <c r="A195" i="27"/>
  <c r="N193" i="27" s="1"/>
  <c r="A130" i="27"/>
  <c r="N121" i="27" s="1"/>
  <c r="I130" i="27"/>
  <c r="F143" i="27"/>
  <c r="I195" i="27"/>
  <c r="V190" i="27" s="1"/>
  <c r="B130" i="27"/>
  <c r="O121" i="27" s="1"/>
  <c r="J130" i="27"/>
  <c r="G143" i="27"/>
  <c r="T139" i="27" s="1"/>
  <c r="D130" i="27"/>
  <c r="Q121" i="27" s="1"/>
  <c r="L130" i="27"/>
  <c r="Y125" i="27" s="1"/>
  <c r="A143" i="27"/>
  <c r="N135" i="27" s="1"/>
  <c r="I143" i="27"/>
  <c r="U163" i="27"/>
  <c r="B156" i="27"/>
  <c r="J156" i="27"/>
  <c r="H169" i="27"/>
  <c r="U160" i="27" s="1"/>
  <c r="E182" i="27"/>
  <c r="R173" i="27" s="1"/>
  <c r="B195" i="27"/>
  <c r="O186" i="27" s="1"/>
  <c r="J195" i="27"/>
  <c r="W186" i="27" s="1"/>
  <c r="C156" i="27"/>
  <c r="K156" i="27"/>
  <c r="A169" i="27"/>
  <c r="N161" i="27" s="1"/>
  <c r="I169" i="27"/>
  <c r="V161" i="27" s="1"/>
  <c r="F182" i="27"/>
  <c r="S174" i="27" s="1"/>
  <c r="C195" i="27"/>
  <c r="P188" i="27" s="1"/>
  <c r="K195" i="27"/>
  <c r="X187" i="27" s="1"/>
  <c r="D156" i="27"/>
  <c r="Q147" i="27" s="1"/>
  <c r="L156" i="27"/>
  <c r="Y147" i="27" s="1"/>
  <c r="B169" i="27"/>
  <c r="J169" i="27"/>
  <c r="G182" i="27"/>
  <c r="T174" i="27" s="1"/>
  <c r="D195" i="27"/>
  <c r="Q186" i="27" s="1"/>
  <c r="L195" i="27"/>
  <c r="Y189" i="27" s="1"/>
  <c r="E156" i="27"/>
  <c r="C169" i="27"/>
  <c r="P166" i="27" s="1"/>
  <c r="K169" i="27"/>
  <c r="X161" i="27" s="1"/>
  <c r="H182" i="27"/>
  <c r="U180" i="27" s="1"/>
  <c r="E195" i="27"/>
  <c r="R191" i="27" s="1"/>
  <c r="F156" i="27"/>
  <c r="S153" i="27" s="1"/>
  <c r="D169" i="27"/>
  <c r="Q164" i="27" s="1"/>
  <c r="L169" i="27"/>
  <c r="Y164" i="27" s="1"/>
  <c r="A182" i="27"/>
  <c r="N177" i="27" s="1"/>
  <c r="I182" i="27"/>
  <c r="V177" i="27" s="1"/>
  <c r="F195" i="27"/>
  <c r="S192" i="27" s="1"/>
  <c r="G156" i="27"/>
  <c r="E169" i="27"/>
  <c r="R164" i="27" s="1"/>
  <c r="B182" i="27"/>
  <c r="O179" i="27" s="1"/>
  <c r="J182" i="27"/>
  <c r="W179" i="27" s="1"/>
  <c r="G195" i="27"/>
  <c r="T192" i="27" s="1"/>
  <c r="H156" i="27"/>
  <c r="F169" i="27"/>
  <c r="S164" i="27" s="1"/>
  <c r="C182" i="27"/>
  <c r="P177" i="27" s="1"/>
  <c r="K182" i="27"/>
  <c r="X177" i="27" s="1"/>
  <c r="H195" i="27"/>
  <c r="U192" i="27" s="1"/>
  <c r="Q37" i="26"/>
  <c r="Q35" i="26"/>
  <c r="Q33" i="26"/>
  <c r="Q30" i="26"/>
  <c r="Q34" i="26"/>
  <c r="Q31" i="26"/>
  <c r="Q36" i="26"/>
  <c r="Y50" i="26"/>
  <c r="Y48" i="26"/>
  <c r="Y46" i="26"/>
  <c r="Y44" i="26"/>
  <c r="Y45" i="26"/>
  <c r="Y43" i="26"/>
  <c r="Y49" i="26"/>
  <c r="Y47" i="26"/>
  <c r="P76" i="26"/>
  <c r="P74" i="26"/>
  <c r="P70" i="26"/>
  <c r="P75" i="26"/>
  <c r="P73" i="26"/>
  <c r="T11" i="26"/>
  <c r="T8" i="26"/>
  <c r="T6" i="26"/>
  <c r="T10" i="26"/>
  <c r="T4" i="26"/>
  <c r="T9" i="26"/>
  <c r="T5" i="26"/>
  <c r="T7" i="26"/>
  <c r="Q9" i="26"/>
  <c r="Q5" i="26"/>
  <c r="Q11" i="26"/>
  <c r="Q8" i="26"/>
  <c r="Q6" i="26"/>
  <c r="Q7" i="26"/>
  <c r="Q4" i="26"/>
  <c r="Q10" i="26"/>
  <c r="K66" i="26"/>
  <c r="K65" i="26"/>
  <c r="R19" i="26"/>
  <c r="R24" i="26"/>
  <c r="R22" i="26"/>
  <c r="R20" i="26"/>
  <c r="R17" i="26"/>
  <c r="C66" i="26"/>
  <c r="R23" i="26"/>
  <c r="R37" i="26"/>
  <c r="R35" i="26"/>
  <c r="R33" i="26"/>
  <c r="R31" i="26"/>
  <c r="D52" i="26"/>
  <c r="Q47" i="26" s="1"/>
  <c r="V57" i="26"/>
  <c r="J79" i="26"/>
  <c r="J78" i="26"/>
  <c r="W88" i="26"/>
  <c r="O89" i="26"/>
  <c r="O87" i="26"/>
  <c r="O85" i="26"/>
  <c r="O83" i="26"/>
  <c r="O86" i="26"/>
  <c r="O84" i="26"/>
  <c r="O88" i="26"/>
  <c r="C26" i="26"/>
  <c r="P20" i="26" s="1"/>
  <c r="Y35" i="26"/>
  <c r="K52" i="26"/>
  <c r="X44" i="26" s="1"/>
  <c r="B66" i="26"/>
  <c r="B65" i="26"/>
  <c r="J66" i="26"/>
  <c r="J65" i="26"/>
  <c r="K79" i="26"/>
  <c r="K78" i="26"/>
  <c r="V89" i="26"/>
  <c r="V82" i="26"/>
  <c r="T82" i="26"/>
  <c r="T83" i="26"/>
  <c r="T84" i="26"/>
  <c r="T89" i="26"/>
  <c r="T87" i="26"/>
  <c r="T85" i="26"/>
  <c r="T88" i="26"/>
  <c r="T86" i="26"/>
  <c r="K26" i="26"/>
  <c r="X20" i="26" s="1"/>
  <c r="S18" i="26"/>
  <c r="N57" i="26"/>
  <c r="N58" i="26"/>
  <c r="N63" i="26"/>
  <c r="N61" i="26"/>
  <c r="N59" i="26"/>
  <c r="N62" i="26"/>
  <c r="N60" i="26"/>
  <c r="N56" i="26"/>
  <c r="L13" i="26"/>
  <c r="Y5" i="26" s="1"/>
  <c r="S17" i="26"/>
  <c r="R36" i="26"/>
  <c r="C53" i="26"/>
  <c r="B79" i="26"/>
  <c r="W89" i="26"/>
  <c r="W87" i="26"/>
  <c r="W85" i="26"/>
  <c r="W83" i="26"/>
  <c r="W82" i="26"/>
  <c r="Q60" i="26"/>
  <c r="R34" i="26"/>
  <c r="U69" i="26"/>
  <c r="U70" i="26"/>
  <c r="U71" i="26"/>
  <c r="U76" i="26"/>
  <c r="U74" i="26"/>
  <c r="U72" i="26"/>
  <c r="U73" i="26"/>
  <c r="N96" i="26"/>
  <c r="R18" i="26"/>
  <c r="R21" i="26"/>
  <c r="R32" i="26"/>
  <c r="W84" i="26"/>
  <c r="B39" i="26"/>
  <c r="O30" i="26" s="1"/>
  <c r="J39" i="26"/>
  <c r="W33" i="26" s="1"/>
  <c r="A52" i="26"/>
  <c r="N50" i="26" s="1"/>
  <c r="I52" i="26"/>
  <c r="V50" i="26" s="1"/>
  <c r="H66" i="26"/>
  <c r="H65" i="26"/>
  <c r="A91" i="26"/>
  <c r="N82" i="26" s="1"/>
  <c r="W100" i="26"/>
  <c r="P97" i="26"/>
  <c r="P102" i="26"/>
  <c r="P100" i="26"/>
  <c r="P98" i="26"/>
  <c r="P95" i="26"/>
  <c r="P96" i="26"/>
  <c r="P101" i="26"/>
  <c r="S108" i="26"/>
  <c r="S109" i="26"/>
  <c r="S110" i="26"/>
  <c r="S115" i="26"/>
  <c r="S113" i="26"/>
  <c r="S111" i="26"/>
  <c r="S114" i="26"/>
  <c r="S112" i="26"/>
  <c r="X123" i="26"/>
  <c r="X127" i="26"/>
  <c r="X124" i="26"/>
  <c r="E13" i="26"/>
  <c r="R10" i="26" s="1"/>
  <c r="D26" i="26"/>
  <c r="Q20" i="26" s="1"/>
  <c r="L26" i="26"/>
  <c r="Y24" i="26" s="1"/>
  <c r="C39" i="26"/>
  <c r="P30" i="26" s="1"/>
  <c r="K39" i="26"/>
  <c r="X37" i="26" s="1"/>
  <c r="B52" i="26"/>
  <c r="O45" i="26" s="1"/>
  <c r="J52" i="26"/>
  <c r="W48" i="26" s="1"/>
  <c r="K105" i="26"/>
  <c r="K104" i="26"/>
  <c r="Q100" i="26"/>
  <c r="Q98" i="26"/>
  <c r="Q95" i="26"/>
  <c r="Q96" i="26"/>
  <c r="Q99" i="26"/>
  <c r="U110" i="26"/>
  <c r="U115" i="26"/>
  <c r="U113" i="26"/>
  <c r="U111" i="26"/>
  <c r="U108" i="26"/>
  <c r="U112" i="26"/>
  <c r="U109" i="26"/>
  <c r="N121" i="26"/>
  <c r="H13" i="26"/>
  <c r="U6" i="26" s="1"/>
  <c r="G26" i="26"/>
  <c r="T21" i="26" s="1"/>
  <c r="F39" i="26"/>
  <c r="S37" i="26" s="1"/>
  <c r="E52" i="26"/>
  <c r="R49" i="26" s="1"/>
  <c r="F144" i="26"/>
  <c r="F143" i="26"/>
  <c r="A13" i="26"/>
  <c r="N11" i="26" s="1"/>
  <c r="I13" i="26"/>
  <c r="V11" i="26" s="1"/>
  <c r="H26" i="26"/>
  <c r="G39" i="26"/>
  <c r="T32" i="26" s="1"/>
  <c r="F52" i="26"/>
  <c r="S48" i="26" s="1"/>
  <c r="E66" i="26"/>
  <c r="E65" i="26"/>
  <c r="B13" i="26"/>
  <c r="O8" i="26" s="1"/>
  <c r="J13" i="26"/>
  <c r="W4" i="26" s="1"/>
  <c r="S13" i="26"/>
  <c r="A26" i="26"/>
  <c r="N18" i="26" s="1"/>
  <c r="I26" i="26"/>
  <c r="V22" i="26" s="1"/>
  <c r="H39" i="26"/>
  <c r="U30" i="26" s="1"/>
  <c r="G52" i="26"/>
  <c r="T47" i="26" s="1"/>
  <c r="F66" i="26"/>
  <c r="F65" i="26"/>
  <c r="L65" i="26"/>
  <c r="Y61" i="26" s="1"/>
  <c r="P99" i="26"/>
  <c r="N125" i="26"/>
  <c r="C13" i="26"/>
  <c r="P11" i="26" s="1"/>
  <c r="K13" i="26"/>
  <c r="X10" i="26" s="1"/>
  <c r="B26" i="26"/>
  <c r="O21" i="26" s="1"/>
  <c r="J26" i="26"/>
  <c r="W18" i="26" s="1"/>
  <c r="A39" i="26"/>
  <c r="N36" i="26" s="1"/>
  <c r="I39" i="26"/>
  <c r="V33" i="26" s="1"/>
  <c r="H52" i="26"/>
  <c r="U47" i="26" s="1"/>
  <c r="G66" i="26"/>
  <c r="G65" i="26"/>
  <c r="Y74" i="26"/>
  <c r="N97" i="26"/>
  <c r="N102" i="26"/>
  <c r="N100" i="26"/>
  <c r="N98" i="26"/>
  <c r="N99" i="26"/>
  <c r="N95" i="26"/>
  <c r="N112" i="26"/>
  <c r="V109" i="26"/>
  <c r="A78" i="26"/>
  <c r="N69" i="26" s="1"/>
  <c r="I78" i="26"/>
  <c r="V69" i="26" s="1"/>
  <c r="H91" i="26"/>
  <c r="U88" i="26" s="1"/>
  <c r="V162" i="26"/>
  <c r="D78" i="26"/>
  <c r="Q69" i="26" s="1"/>
  <c r="L78" i="26"/>
  <c r="Y71" i="26" s="1"/>
  <c r="C91" i="26"/>
  <c r="P85" i="26" s="1"/>
  <c r="K91" i="26"/>
  <c r="X88" i="26" s="1"/>
  <c r="P128" i="26"/>
  <c r="P127" i="26"/>
  <c r="P126" i="26"/>
  <c r="P121" i="26"/>
  <c r="P122" i="26"/>
  <c r="P125" i="26"/>
  <c r="P124" i="26"/>
  <c r="X128" i="26"/>
  <c r="X125" i="26"/>
  <c r="X126" i="26"/>
  <c r="X121" i="26"/>
  <c r="X122" i="26"/>
  <c r="D131" i="26"/>
  <c r="E78" i="26"/>
  <c r="R72" i="26" s="1"/>
  <c r="D91" i="26"/>
  <c r="Q82" i="26" s="1"/>
  <c r="L91" i="26"/>
  <c r="Y82" i="26" s="1"/>
  <c r="L131" i="26"/>
  <c r="L130" i="26"/>
  <c r="U136" i="26"/>
  <c r="U141" i="26"/>
  <c r="U139" i="26"/>
  <c r="U137" i="26"/>
  <c r="U134" i="26"/>
  <c r="U140" i="26"/>
  <c r="U138" i="26"/>
  <c r="U135" i="26"/>
  <c r="D156" i="26"/>
  <c r="D157" i="26"/>
  <c r="L157" i="26"/>
  <c r="L156" i="26"/>
  <c r="F78" i="26"/>
  <c r="S74" i="26" s="1"/>
  <c r="E91" i="26"/>
  <c r="R84" i="26" s="1"/>
  <c r="V138" i="26"/>
  <c r="V152" i="26"/>
  <c r="V150" i="26"/>
  <c r="V149" i="26"/>
  <c r="G78" i="26"/>
  <c r="T76" i="26" s="1"/>
  <c r="F91" i="26"/>
  <c r="N141" i="26"/>
  <c r="N139" i="26"/>
  <c r="N137" i="26"/>
  <c r="N135" i="26"/>
  <c r="Q173" i="26"/>
  <c r="Q174" i="26"/>
  <c r="Q175" i="26"/>
  <c r="Q180" i="26"/>
  <c r="Q178" i="26"/>
  <c r="Q176" i="26"/>
  <c r="Q179" i="26"/>
  <c r="Q177" i="26"/>
  <c r="D196" i="26"/>
  <c r="D195" i="26"/>
  <c r="Y189" i="26"/>
  <c r="B104" i="26"/>
  <c r="O95" i="26" s="1"/>
  <c r="J104" i="26"/>
  <c r="W95" i="26" s="1"/>
  <c r="G117" i="26"/>
  <c r="T108" i="26" s="1"/>
  <c r="C157" i="26"/>
  <c r="C156" i="26"/>
  <c r="G169" i="26"/>
  <c r="G170" i="26"/>
  <c r="E104" i="26"/>
  <c r="R97" i="26" s="1"/>
  <c r="B117" i="26"/>
  <c r="O114" i="26" s="1"/>
  <c r="J117" i="26"/>
  <c r="W111" i="26" s="1"/>
  <c r="N136" i="26"/>
  <c r="N138" i="26"/>
  <c r="K156" i="26"/>
  <c r="X151" i="26" s="1"/>
  <c r="L195" i="26"/>
  <c r="Y193" i="26" s="1"/>
  <c r="F104" i="26"/>
  <c r="S102" i="26" s="1"/>
  <c r="C117" i="26"/>
  <c r="P114" i="26" s="1"/>
  <c r="K117" i="26"/>
  <c r="X111" i="26" s="1"/>
  <c r="N140" i="26"/>
  <c r="W164" i="26"/>
  <c r="G104" i="26"/>
  <c r="T101" i="26" s="1"/>
  <c r="D117" i="26"/>
  <c r="Q114" i="26" s="1"/>
  <c r="L117" i="26"/>
  <c r="Y113" i="26" s="1"/>
  <c r="V154" i="26"/>
  <c r="V153" i="26"/>
  <c r="V151" i="26"/>
  <c r="V147" i="26"/>
  <c r="V148" i="26"/>
  <c r="V187" i="26"/>
  <c r="V188" i="26"/>
  <c r="V193" i="26"/>
  <c r="V189" i="26"/>
  <c r="H104" i="26"/>
  <c r="U100" i="26" s="1"/>
  <c r="E117" i="26"/>
  <c r="R109" i="26" s="1"/>
  <c r="A156" i="26"/>
  <c r="A157" i="26"/>
  <c r="X188" i="26"/>
  <c r="X193" i="26"/>
  <c r="X191" i="26"/>
  <c r="X189" i="26"/>
  <c r="X186" i="26"/>
  <c r="X190" i="26"/>
  <c r="X187" i="26"/>
  <c r="P191" i="26"/>
  <c r="P189" i="26"/>
  <c r="P186" i="26"/>
  <c r="B130" i="26"/>
  <c r="O122" i="26" s="1"/>
  <c r="J130" i="26"/>
  <c r="W124" i="26" s="1"/>
  <c r="G143" i="26"/>
  <c r="T134" i="26" s="1"/>
  <c r="E130" i="26"/>
  <c r="R124" i="26" s="1"/>
  <c r="V130" i="26"/>
  <c r="B143" i="26"/>
  <c r="O140" i="26" s="1"/>
  <c r="J143" i="26"/>
  <c r="W141" i="26" s="1"/>
  <c r="F130" i="26"/>
  <c r="S127" i="26" s="1"/>
  <c r="C143" i="26"/>
  <c r="P137" i="26" s="1"/>
  <c r="K143" i="26"/>
  <c r="X136" i="26" s="1"/>
  <c r="A169" i="26"/>
  <c r="N167" i="26" s="1"/>
  <c r="G182" i="26"/>
  <c r="T180" i="26" s="1"/>
  <c r="S175" i="26"/>
  <c r="S180" i="26"/>
  <c r="S178" i="26"/>
  <c r="S176" i="26"/>
  <c r="S173" i="26"/>
  <c r="G130" i="26"/>
  <c r="T126" i="26" s="1"/>
  <c r="D143" i="26"/>
  <c r="Q135" i="26" s="1"/>
  <c r="L143" i="26"/>
  <c r="Y135" i="26" s="1"/>
  <c r="B169" i="26"/>
  <c r="O163" i="26" s="1"/>
  <c r="L182" i="26"/>
  <c r="Y177" i="26" s="1"/>
  <c r="P190" i="26"/>
  <c r="A195" i="26"/>
  <c r="N193" i="26" s="1"/>
  <c r="H130" i="26"/>
  <c r="E143" i="26"/>
  <c r="R134" i="26" s="1"/>
  <c r="P192" i="26"/>
  <c r="B156" i="26"/>
  <c r="O154" i="26" s="1"/>
  <c r="J156" i="26"/>
  <c r="W154" i="26" s="1"/>
  <c r="H169" i="26"/>
  <c r="U160" i="26" s="1"/>
  <c r="E182" i="26"/>
  <c r="R174" i="26" s="1"/>
  <c r="B195" i="26"/>
  <c r="O186" i="26" s="1"/>
  <c r="J195" i="26"/>
  <c r="W187" i="26" s="1"/>
  <c r="E156" i="26"/>
  <c r="C169" i="26"/>
  <c r="P162" i="26" s="1"/>
  <c r="K169" i="26"/>
  <c r="X166" i="26" s="1"/>
  <c r="H182" i="26"/>
  <c r="U177" i="26" s="1"/>
  <c r="E195" i="26"/>
  <c r="R191" i="26" s="1"/>
  <c r="F156" i="26"/>
  <c r="D169" i="26"/>
  <c r="Q161" i="26" s="1"/>
  <c r="L169" i="26"/>
  <c r="Y162" i="26" s="1"/>
  <c r="A182" i="26"/>
  <c r="N177" i="26" s="1"/>
  <c r="I182" i="26"/>
  <c r="V173" i="26" s="1"/>
  <c r="F195" i="26"/>
  <c r="S189" i="26" s="1"/>
  <c r="G156" i="26"/>
  <c r="E169" i="26"/>
  <c r="R162" i="26" s="1"/>
  <c r="B182" i="26"/>
  <c r="O179" i="26" s="1"/>
  <c r="J182" i="26"/>
  <c r="W179" i="26" s="1"/>
  <c r="G195" i="26"/>
  <c r="T186" i="26" s="1"/>
  <c r="H156" i="26"/>
  <c r="F169" i="26"/>
  <c r="S167" i="26" s="1"/>
  <c r="C182" i="26"/>
  <c r="P179" i="26" s="1"/>
  <c r="K182" i="26"/>
  <c r="X174" i="26" s="1"/>
  <c r="H195" i="26"/>
  <c r="U186" i="26" s="1"/>
  <c r="Q18" i="25"/>
  <c r="Q17" i="25"/>
  <c r="Y24" i="25"/>
  <c r="Y22" i="25"/>
  <c r="Y20" i="25"/>
  <c r="Y18" i="25"/>
  <c r="Y17" i="25"/>
  <c r="Y21" i="25"/>
  <c r="Y19" i="25"/>
  <c r="Y23" i="25"/>
  <c r="X36" i="25"/>
  <c r="Q9" i="25"/>
  <c r="P11" i="25"/>
  <c r="P5" i="25"/>
  <c r="P6" i="25"/>
  <c r="P10" i="25"/>
  <c r="P7" i="25"/>
  <c r="P9" i="25"/>
  <c r="P8" i="25"/>
  <c r="P4" i="25"/>
  <c r="X9" i="25"/>
  <c r="X5" i="25"/>
  <c r="X8" i="25"/>
  <c r="X6" i="25"/>
  <c r="X7" i="25"/>
  <c r="X4" i="25"/>
  <c r="X10" i="25"/>
  <c r="X11" i="25"/>
  <c r="U32" i="25"/>
  <c r="U34" i="25"/>
  <c r="P30" i="25"/>
  <c r="V30" i="25"/>
  <c r="V35" i="25"/>
  <c r="V34" i="25"/>
  <c r="V37" i="25"/>
  <c r="V36" i="25"/>
  <c r="X18" i="25"/>
  <c r="O35" i="25"/>
  <c r="O34" i="25"/>
  <c r="P34" i="25"/>
  <c r="I91" i="25"/>
  <c r="I92" i="25"/>
  <c r="E14" i="25"/>
  <c r="X21" i="25"/>
  <c r="A27" i="25"/>
  <c r="P31" i="25"/>
  <c r="P32" i="25"/>
  <c r="E40" i="25"/>
  <c r="N47" i="25"/>
  <c r="V50" i="25"/>
  <c r="R111" i="25"/>
  <c r="R110" i="25"/>
  <c r="Y6" i="25"/>
  <c r="G14" i="25"/>
  <c r="O18" i="25"/>
  <c r="O19" i="25"/>
  <c r="U30" i="25"/>
  <c r="U31" i="25"/>
  <c r="U37" i="25"/>
  <c r="U35" i="25"/>
  <c r="U33" i="25"/>
  <c r="Y44" i="25"/>
  <c r="O69" i="25"/>
  <c r="O76" i="25"/>
  <c r="O74" i="25"/>
  <c r="O72" i="25"/>
  <c r="O75" i="25"/>
  <c r="O73" i="25"/>
  <c r="O71" i="25"/>
  <c r="O70" i="25"/>
  <c r="P76" i="25"/>
  <c r="J14" i="25"/>
  <c r="X17" i="25"/>
  <c r="O21" i="25"/>
  <c r="O22" i="25"/>
  <c r="C27" i="25"/>
  <c r="V31" i="25"/>
  <c r="V32" i="25"/>
  <c r="Q47" i="25"/>
  <c r="C66" i="25"/>
  <c r="C65" i="25"/>
  <c r="K66" i="25"/>
  <c r="K65" i="25"/>
  <c r="X70" i="25"/>
  <c r="X69" i="25"/>
  <c r="X74" i="25"/>
  <c r="X73" i="25"/>
  <c r="X76" i="25"/>
  <c r="X75" i="25"/>
  <c r="X72" i="25"/>
  <c r="X71" i="25"/>
  <c r="Q71" i="25"/>
  <c r="Q76" i="25"/>
  <c r="Q74" i="25"/>
  <c r="Q75" i="25"/>
  <c r="Q73" i="25"/>
  <c r="Q72" i="25"/>
  <c r="Q70" i="25"/>
  <c r="Q69" i="25"/>
  <c r="W86" i="25"/>
  <c r="Q87" i="25"/>
  <c r="Y89" i="25"/>
  <c r="Y87" i="25"/>
  <c r="Y85" i="25"/>
  <c r="Y83" i="25"/>
  <c r="Y82" i="25"/>
  <c r="Y86" i="25"/>
  <c r="Y84" i="25"/>
  <c r="Y88" i="25"/>
  <c r="W85" i="25"/>
  <c r="Q11" i="25"/>
  <c r="Q8" i="25"/>
  <c r="Q6" i="25"/>
  <c r="Q10" i="25"/>
  <c r="Q4" i="25"/>
  <c r="X19" i="25"/>
  <c r="X24" i="25"/>
  <c r="X22" i="25"/>
  <c r="X20" i="25"/>
  <c r="F53" i="25"/>
  <c r="F52" i="25"/>
  <c r="A91" i="25"/>
  <c r="A92" i="25"/>
  <c r="Y5" i="25"/>
  <c r="Q7" i="25"/>
  <c r="O20" i="25"/>
  <c r="O25" i="25" s="1"/>
  <c r="V33" i="25"/>
  <c r="J40" i="25"/>
  <c r="O44" i="25"/>
  <c r="O50" i="25"/>
  <c r="W44" i="25"/>
  <c r="W48" i="25"/>
  <c r="W46" i="25"/>
  <c r="W50" i="25"/>
  <c r="N45" i="25"/>
  <c r="X84" i="25"/>
  <c r="X89" i="25"/>
  <c r="X87" i="25"/>
  <c r="X85" i="25"/>
  <c r="X83" i="25"/>
  <c r="X82" i="25"/>
  <c r="X86" i="25"/>
  <c r="P37" i="25"/>
  <c r="P35" i="25"/>
  <c r="P33" i="25"/>
  <c r="U56" i="25"/>
  <c r="U60" i="25"/>
  <c r="U59" i="25"/>
  <c r="U58" i="25"/>
  <c r="U57" i="25"/>
  <c r="U63" i="25"/>
  <c r="U62" i="25"/>
  <c r="R102" i="25"/>
  <c r="R95" i="25"/>
  <c r="R97" i="25"/>
  <c r="R100" i="25"/>
  <c r="R96" i="25"/>
  <c r="R98" i="25"/>
  <c r="R99" i="25"/>
  <c r="F27" i="25"/>
  <c r="X37" i="25"/>
  <c r="X35" i="25"/>
  <c r="X33" i="25"/>
  <c r="E78" i="25"/>
  <c r="E79" i="25"/>
  <c r="U95" i="25"/>
  <c r="U96" i="25"/>
  <c r="Y4" i="25"/>
  <c r="B14" i="25"/>
  <c r="I27" i="25"/>
  <c r="X31" i="25"/>
  <c r="X32" i="25"/>
  <c r="N31" i="25"/>
  <c r="N32" i="25"/>
  <c r="Y45" i="25"/>
  <c r="Q50" i="25"/>
  <c r="Q48" i="25"/>
  <c r="Q46" i="25"/>
  <c r="Q43" i="25"/>
  <c r="T48" i="25"/>
  <c r="S63" i="25"/>
  <c r="S61" i="25"/>
  <c r="S59" i="25"/>
  <c r="S60" i="25"/>
  <c r="S58" i="25"/>
  <c r="S57" i="25"/>
  <c r="Y49" i="25"/>
  <c r="Y8" i="25"/>
  <c r="U21" i="25"/>
  <c r="X30" i="25"/>
  <c r="P36" i="25"/>
  <c r="Y34" i="25"/>
  <c r="E53" i="25"/>
  <c r="E52" i="25"/>
  <c r="V49" i="25"/>
  <c r="V45" i="25"/>
  <c r="V48" i="25"/>
  <c r="V46" i="25"/>
  <c r="W89" i="25"/>
  <c r="W88" i="25"/>
  <c r="W82" i="25"/>
  <c r="F13" i="25"/>
  <c r="E26" i="25"/>
  <c r="R23" i="25" s="1"/>
  <c r="D39" i="25"/>
  <c r="Q37" i="25" s="1"/>
  <c r="L39" i="25"/>
  <c r="Y35" i="25" s="1"/>
  <c r="Y43" i="25"/>
  <c r="Y59" i="25"/>
  <c r="I65" i="25"/>
  <c r="V60" i="25" s="1"/>
  <c r="P98" i="25"/>
  <c r="X102" i="25"/>
  <c r="X100" i="25"/>
  <c r="X101" i="25"/>
  <c r="X95" i="25"/>
  <c r="I104" i="25"/>
  <c r="V102" i="25" s="1"/>
  <c r="O112" i="25"/>
  <c r="S114" i="25"/>
  <c r="H117" i="25"/>
  <c r="U108" i="25" s="1"/>
  <c r="S109" i="25"/>
  <c r="S110" i="25"/>
  <c r="S115" i="25"/>
  <c r="S111" i="25"/>
  <c r="S112" i="25"/>
  <c r="Y50" i="25"/>
  <c r="G79" i="25"/>
  <c r="O83" i="25"/>
  <c r="O84" i="25"/>
  <c r="P97" i="25"/>
  <c r="U114" i="25"/>
  <c r="W108" i="25"/>
  <c r="W110" i="25"/>
  <c r="W109" i="25"/>
  <c r="W112" i="25"/>
  <c r="W113" i="25"/>
  <c r="H13" i="25"/>
  <c r="U6" i="25" s="1"/>
  <c r="G26" i="25"/>
  <c r="T20" i="25" s="1"/>
  <c r="F39" i="25"/>
  <c r="S31" i="25" s="1"/>
  <c r="N46" i="25"/>
  <c r="N48" i="25"/>
  <c r="Q59" i="25"/>
  <c r="Y61" i="25"/>
  <c r="A65" i="25"/>
  <c r="N58" i="25" s="1"/>
  <c r="J79" i="25"/>
  <c r="O86" i="25"/>
  <c r="O87" i="25"/>
  <c r="C92" i="25"/>
  <c r="U112" i="25"/>
  <c r="W114" i="25"/>
  <c r="A13" i="25"/>
  <c r="I13" i="25"/>
  <c r="H26" i="25"/>
  <c r="U23" i="25" s="1"/>
  <c r="G39" i="25"/>
  <c r="T35" i="25" s="1"/>
  <c r="O46" i="25"/>
  <c r="Y56" i="25"/>
  <c r="Q60" i="25"/>
  <c r="Y62" i="25"/>
  <c r="P71" i="25"/>
  <c r="O85" i="25"/>
  <c r="O90" i="25"/>
  <c r="Q61" i="25"/>
  <c r="P72" i="25"/>
  <c r="L79" i="25"/>
  <c r="F92" i="25"/>
  <c r="Y46" i="25"/>
  <c r="Y48" i="25"/>
  <c r="Q62" i="25"/>
  <c r="P73" i="25"/>
  <c r="P75" i="25"/>
  <c r="U102" i="25"/>
  <c r="U100" i="25"/>
  <c r="U97" i="25"/>
  <c r="U99" i="25"/>
  <c r="U98" i="25"/>
  <c r="A105" i="25"/>
  <c r="P70" i="25"/>
  <c r="W83" i="25"/>
  <c r="W84" i="25"/>
  <c r="P102" i="25"/>
  <c r="P100" i="25"/>
  <c r="P99" i="25"/>
  <c r="P95" i="25"/>
  <c r="U115" i="25"/>
  <c r="U113" i="25"/>
  <c r="O108" i="25"/>
  <c r="O110" i="25"/>
  <c r="O114" i="25"/>
  <c r="O115" i="25"/>
  <c r="O111" i="25"/>
  <c r="H52" i="25"/>
  <c r="U47" i="25" s="1"/>
  <c r="G65" i="25"/>
  <c r="T62" i="25" s="1"/>
  <c r="F78" i="25"/>
  <c r="E91" i="25"/>
  <c r="X124" i="25"/>
  <c r="D131" i="25"/>
  <c r="O135" i="25"/>
  <c r="O139" i="25"/>
  <c r="S127" i="25"/>
  <c r="S124" i="25"/>
  <c r="S128" i="25"/>
  <c r="S126" i="25"/>
  <c r="E169" i="25"/>
  <c r="E170" i="25"/>
  <c r="Y186" i="25"/>
  <c r="Y187" i="25"/>
  <c r="Y188" i="25"/>
  <c r="Y189" i="25"/>
  <c r="Y193" i="25"/>
  <c r="Y190" i="25"/>
  <c r="Y192" i="25"/>
  <c r="Y191" i="25"/>
  <c r="H78" i="25"/>
  <c r="G91" i="25"/>
  <c r="T88" i="25" s="1"/>
  <c r="O125" i="25"/>
  <c r="O127" i="25"/>
  <c r="X128" i="25"/>
  <c r="X123" i="25"/>
  <c r="X121" i="25"/>
  <c r="F156" i="25"/>
  <c r="F157" i="25"/>
  <c r="C52" i="25"/>
  <c r="P50" i="25" s="1"/>
  <c r="K52" i="25"/>
  <c r="B65" i="25"/>
  <c r="O57" i="25" s="1"/>
  <c r="J65" i="25"/>
  <c r="W59" i="25" s="1"/>
  <c r="A78" i="25"/>
  <c r="N71" i="25" s="1"/>
  <c r="I78" i="25"/>
  <c r="V75" i="25" s="1"/>
  <c r="H91" i="25"/>
  <c r="U89" i="25" s="1"/>
  <c r="X122" i="25"/>
  <c r="S125" i="25"/>
  <c r="W126" i="25"/>
  <c r="W124" i="25"/>
  <c r="W123" i="25"/>
  <c r="W121" i="25"/>
  <c r="W122" i="25"/>
  <c r="P122" i="25"/>
  <c r="P123" i="25"/>
  <c r="L131" i="25"/>
  <c r="E143" i="25"/>
  <c r="E144" i="25"/>
  <c r="W141" i="25"/>
  <c r="W138" i="25"/>
  <c r="W140" i="25"/>
  <c r="W134" i="25"/>
  <c r="W137" i="25"/>
  <c r="H157" i="25"/>
  <c r="H156" i="25"/>
  <c r="N126" i="25"/>
  <c r="N121" i="25"/>
  <c r="N122" i="25"/>
  <c r="N127" i="25"/>
  <c r="N125" i="25"/>
  <c r="G144" i="25"/>
  <c r="G143" i="25"/>
  <c r="O128" i="25"/>
  <c r="O121" i="25"/>
  <c r="O126" i="25"/>
  <c r="O124" i="25"/>
  <c r="W139" i="25"/>
  <c r="B104" i="25"/>
  <c r="O102" i="25" s="1"/>
  <c r="J104" i="25"/>
  <c r="G117" i="25"/>
  <c r="T110" i="25" s="1"/>
  <c r="E130" i="25"/>
  <c r="R122" i="25" s="1"/>
  <c r="P128" i="25"/>
  <c r="P125" i="25"/>
  <c r="S139" i="25"/>
  <c r="S137" i="25"/>
  <c r="S134" i="25"/>
  <c r="S135" i="25"/>
  <c r="K170" i="25"/>
  <c r="O151" i="25"/>
  <c r="O149" i="25"/>
  <c r="O148" i="25"/>
  <c r="O154" i="25"/>
  <c r="U176" i="25"/>
  <c r="B183" i="25"/>
  <c r="D104" i="25"/>
  <c r="Q99" i="25" s="1"/>
  <c r="L104" i="25"/>
  <c r="A117" i="25"/>
  <c r="N108" i="25" s="1"/>
  <c r="I117" i="25"/>
  <c r="V113" i="25" s="1"/>
  <c r="P127" i="25"/>
  <c r="I130" i="25"/>
  <c r="S140" i="25"/>
  <c r="P148" i="25"/>
  <c r="P150" i="25"/>
  <c r="P154" i="25"/>
  <c r="P147" i="25"/>
  <c r="P153" i="25"/>
  <c r="P152" i="25"/>
  <c r="J183" i="25"/>
  <c r="J182" i="25"/>
  <c r="V175" i="25"/>
  <c r="V180" i="25"/>
  <c r="V178" i="25"/>
  <c r="V176" i="25"/>
  <c r="V173" i="25"/>
  <c r="V179" i="25"/>
  <c r="V174" i="25"/>
  <c r="U191" i="25"/>
  <c r="U187" i="25"/>
  <c r="U186" i="25"/>
  <c r="F104" i="25"/>
  <c r="S97" i="25" s="1"/>
  <c r="C117" i="25"/>
  <c r="P114" i="25" s="1"/>
  <c r="K117" i="25"/>
  <c r="X114" i="25" s="1"/>
  <c r="O140" i="25"/>
  <c r="O138" i="25"/>
  <c r="O141" i="25"/>
  <c r="R154" i="25"/>
  <c r="R152" i="25"/>
  <c r="R150" i="25"/>
  <c r="R149" i="25"/>
  <c r="R148" i="25"/>
  <c r="R153" i="25"/>
  <c r="R151" i="25"/>
  <c r="W165" i="25"/>
  <c r="U189" i="25"/>
  <c r="Q186" i="25"/>
  <c r="Q187" i="25"/>
  <c r="Q188" i="25"/>
  <c r="Q192" i="25"/>
  <c r="Q191" i="25"/>
  <c r="Q189" i="25"/>
  <c r="Q193" i="25"/>
  <c r="G104" i="25"/>
  <c r="T95" i="25" s="1"/>
  <c r="D117" i="25"/>
  <c r="Q114" i="25" s="1"/>
  <c r="L117" i="25"/>
  <c r="Y112" i="25" s="1"/>
  <c r="C144" i="25"/>
  <c r="C143" i="25"/>
  <c r="K143" i="25"/>
  <c r="K144" i="25"/>
  <c r="Y153" i="25"/>
  <c r="Y151" i="25"/>
  <c r="X154" i="25"/>
  <c r="X152" i="25"/>
  <c r="X150" i="25"/>
  <c r="Y148" i="25"/>
  <c r="C170" i="25"/>
  <c r="C169" i="25"/>
  <c r="V177" i="25"/>
  <c r="Q190" i="25"/>
  <c r="N173" i="25"/>
  <c r="N179" i="25"/>
  <c r="G130" i="25"/>
  <c r="T127" i="25" s="1"/>
  <c r="U137" i="25"/>
  <c r="U139" i="25"/>
  <c r="Y147" i="25"/>
  <c r="Q151" i="25"/>
  <c r="G156" i="25"/>
  <c r="T153" i="25" s="1"/>
  <c r="Y161" i="25"/>
  <c r="O160" i="25"/>
  <c r="O162" i="25"/>
  <c r="O166" i="25"/>
  <c r="O161" i="25"/>
  <c r="O165" i="25"/>
  <c r="P175" i="25"/>
  <c r="X177" i="25"/>
  <c r="P180" i="25"/>
  <c r="E195" i="25"/>
  <c r="E196" i="25"/>
  <c r="H130" i="25"/>
  <c r="U124" i="25" s="1"/>
  <c r="Q152" i="25"/>
  <c r="W147" i="25"/>
  <c r="W152" i="25"/>
  <c r="W150" i="25"/>
  <c r="Q162" i="25"/>
  <c r="Q167" i="25"/>
  <c r="Q165" i="25"/>
  <c r="Q163" i="25"/>
  <c r="Q166" i="25"/>
  <c r="X174" i="25"/>
  <c r="F195" i="25"/>
  <c r="F196" i="25"/>
  <c r="X153" i="25"/>
  <c r="X148" i="25"/>
  <c r="Y149" i="25"/>
  <c r="W160" i="25"/>
  <c r="W162" i="25"/>
  <c r="W163" i="25"/>
  <c r="W167" i="25"/>
  <c r="W164" i="25"/>
  <c r="W161" i="25"/>
  <c r="W166" i="25"/>
  <c r="T193" i="25"/>
  <c r="T191" i="25"/>
  <c r="T189" i="25"/>
  <c r="T186" i="25"/>
  <c r="T187" i="25"/>
  <c r="O153" i="25"/>
  <c r="O147" i="25"/>
  <c r="O152" i="25"/>
  <c r="O150" i="25"/>
  <c r="Y160" i="25"/>
  <c r="N175" i="25"/>
  <c r="N180" i="25"/>
  <c r="N178" i="25"/>
  <c r="N176" i="25"/>
  <c r="N177" i="25"/>
  <c r="N174" i="25"/>
  <c r="P173" i="25"/>
  <c r="P178" i="25"/>
  <c r="U190" i="25"/>
  <c r="U141" i="25"/>
  <c r="Q149" i="25"/>
  <c r="Q154" i="25"/>
  <c r="F169" i="25"/>
  <c r="F170" i="25"/>
  <c r="X179" i="25"/>
  <c r="X176" i="25"/>
  <c r="X180" i="25"/>
  <c r="X173" i="25"/>
  <c r="A143" i="25"/>
  <c r="I143" i="25"/>
  <c r="U193" i="25"/>
  <c r="D143" i="25"/>
  <c r="Q138" i="25" s="1"/>
  <c r="L143" i="25"/>
  <c r="Y138" i="25" s="1"/>
  <c r="G183" i="25"/>
  <c r="U188" i="25"/>
  <c r="Y162" i="25"/>
  <c r="Y167" i="25"/>
  <c r="Y165" i="25"/>
  <c r="Y163" i="25"/>
  <c r="A156" i="25"/>
  <c r="I156" i="25"/>
  <c r="G169" i="25"/>
  <c r="T166" i="25" s="1"/>
  <c r="D182" i="25"/>
  <c r="Q177" i="25" s="1"/>
  <c r="L182" i="25"/>
  <c r="Y180" i="25" s="1"/>
  <c r="A195" i="25"/>
  <c r="N188" i="25" s="1"/>
  <c r="I195" i="25"/>
  <c r="V191" i="25" s="1"/>
  <c r="H169" i="25"/>
  <c r="U161" i="25" s="1"/>
  <c r="E182" i="25"/>
  <c r="R178" i="25" s="1"/>
  <c r="B195" i="25"/>
  <c r="O188" i="25" s="1"/>
  <c r="J195" i="25"/>
  <c r="W191" i="25" s="1"/>
  <c r="A169" i="25"/>
  <c r="N164" i="25" s="1"/>
  <c r="I169" i="25"/>
  <c r="V166" i="25" s="1"/>
  <c r="F182" i="25"/>
  <c r="S177" i="25" s="1"/>
  <c r="C195" i="25"/>
  <c r="P191" i="25" s="1"/>
  <c r="K195" i="25"/>
  <c r="X189" i="25" s="1"/>
  <c r="AF251" i="26" l="1"/>
  <c r="AI251" i="26" s="1"/>
  <c r="R259" i="26"/>
  <c r="X259" i="26"/>
  <c r="AB253" i="26"/>
  <c r="AC252" i="26"/>
  <c r="AC253" i="26"/>
  <c r="P259" i="26"/>
  <c r="V141" i="28"/>
  <c r="AF44" i="28"/>
  <c r="U36" i="28"/>
  <c r="R43" i="28"/>
  <c r="V22" i="28"/>
  <c r="Q24" i="28"/>
  <c r="R48" i="28"/>
  <c r="W246" i="28"/>
  <c r="AG253" i="28"/>
  <c r="AH253" i="28" s="1"/>
  <c r="T259" i="28"/>
  <c r="AF239" i="28"/>
  <c r="AI239" i="28" s="1"/>
  <c r="X246" i="28"/>
  <c r="Y142" i="28"/>
  <c r="Y116" i="28"/>
  <c r="R46" i="28"/>
  <c r="S35" i="28"/>
  <c r="T23" i="28"/>
  <c r="N37" i="28"/>
  <c r="Q19" i="28"/>
  <c r="AG214" i="28"/>
  <c r="AH214" i="28" s="1"/>
  <c r="AB225" i="28"/>
  <c r="AC238" i="28"/>
  <c r="AF240" i="28"/>
  <c r="S259" i="28"/>
  <c r="Q207" i="28"/>
  <c r="AB201" i="28"/>
  <c r="O220" i="28"/>
  <c r="S173" i="28"/>
  <c r="W180" i="28"/>
  <c r="X176" i="28"/>
  <c r="N179" i="28"/>
  <c r="X142" i="28"/>
  <c r="R112" i="28"/>
  <c r="P112" i="28"/>
  <c r="S36" i="28"/>
  <c r="U30" i="28"/>
  <c r="U33" i="28"/>
  <c r="Y11" i="28"/>
  <c r="P7" i="28"/>
  <c r="U11" i="28"/>
  <c r="T7" i="28"/>
  <c r="Q17" i="28"/>
  <c r="AF214" i="28"/>
  <c r="AI214" i="28" s="1"/>
  <c r="AG251" i="28"/>
  <c r="AH251" i="28" s="1"/>
  <c r="AB226" i="28"/>
  <c r="AC213" i="28"/>
  <c r="AG213" i="28"/>
  <c r="AH213" i="28" s="1"/>
  <c r="S176" i="28"/>
  <c r="R178" i="28"/>
  <c r="O173" i="28"/>
  <c r="T168" i="28"/>
  <c r="P150" i="28"/>
  <c r="U37" i="28"/>
  <c r="S31" i="28"/>
  <c r="Y9" i="28"/>
  <c r="R23" i="28"/>
  <c r="N19" i="28"/>
  <c r="T6" i="28"/>
  <c r="V11" i="28"/>
  <c r="P220" i="28"/>
  <c r="Q246" i="28"/>
  <c r="AC252" i="28"/>
  <c r="AG252" i="28"/>
  <c r="AH252" i="28" s="1"/>
  <c r="S178" i="28"/>
  <c r="S134" i="28"/>
  <c r="R47" i="28"/>
  <c r="N98" i="28"/>
  <c r="R82" i="28"/>
  <c r="Y7" i="28"/>
  <c r="R19" i="28"/>
  <c r="N18" i="28"/>
  <c r="U73" i="28"/>
  <c r="T19" i="28"/>
  <c r="W259" i="28"/>
  <c r="R220" i="28"/>
  <c r="U165" i="28"/>
  <c r="S138" i="28"/>
  <c r="Q174" i="28"/>
  <c r="R49" i="28"/>
  <c r="W8" i="28"/>
  <c r="R18" i="28"/>
  <c r="N23" i="28"/>
  <c r="Y30" i="28"/>
  <c r="Y155" i="28"/>
  <c r="R207" i="28"/>
  <c r="AB212" i="28"/>
  <c r="W220" i="28"/>
  <c r="P233" i="28"/>
  <c r="P193" i="28"/>
  <c r="X207" i="28"/>
  <c r="R76" i="28"/>
  <c r="R72" i="28"/>
  <c r="P43" i="28"/>
  <c r="P51" i="28" s="1"/>
  <c r="P49" i="28"/>
  <c r="W176" i="27"/>
  <c r="X124" i="27"/>
  <c r="X128" i="27"/>
  <c r="S33" i="27"/>
  <c r="P220" i="27"/>
  <c r="AG214" i="27"/>
  <c r="AH214" i="27" s="1"/>
  <c r="R246" i="27"/>
  <c r="R187" i="27"/>
  <c r="X121" i="27"/>
  <c r="U24" i="27"/>
  <c r="S35" i="27"/>
  <c r="X126" i="27"/>
  <c r="X125" i="27"/>
  <c r="Q36" i="27"/>
  <c r="Q50" i="27"/>
  <c r="S37" i="27"/>
  <c r="S38" i="27" s="1"/>
  <c r="S34" i="27"/>
  <c r="P190" i="27"/>
  <c r="S30" i="27"/>
  <c r="AB214" i="27"/>
  <c r="S175" i="27"/>
  <c r="V100" i="27"/>
  <c r="S36" i="27"/>
  <c r="AF253" i="27"/>
  <c r="U166" i="27"/>
  <c r="V179" i="27"/>
  <c r="AG212" i="27"/>
  <c r="AH212" i="27" s="1"/>
  <c r="N259" i="27"/>
  <c r="N261" i="27" s="1"/>
  <c r="W187" i="27"/>
  <c r="U176" i="27"/>
  <c r="Y166" i="27"/>
  <c r="Q149" i="27"/>
  <c r="S111" i="27"/>
  <c r="U61" i="27"/>
  <c r="R73" i="27"/>
  <c r="V148" i="27"/>
  <c r="X220" i="27"/>
  <c r="AC239" i="27"/>
  <c r="R180" i="27"/>
  <c r="U189" i="27"/>
  <c r="V154" i="27"/>
  <c r="Q166" i="27"/>
  <c r="S113" i="27"/>
  <c r="O75" i="27"/>
  <c r="U58" i="27"/>
  <c r="R70" i="27"/>
  <c r="X31" i="27"/>
  <c r="V147" i="27"/>
  <c r="U164" i="27"/>
  <c r="X179" i="27"/>
  <c r="V96" i="27"/>
  <c r="S115" i="27"/>
  <c r="P111" i="27"/>
  <c r="T60" i="27"/>
  <c r="U56" i="27"/>
  <c r="R72" i="27"/>
  <c r="R77" i="27" s="1"/>
  <c r="Y9" i="27"/>
  <c r="V259" i="27"/>
  <c r="P113" i="27"/>
  <c r="U59" i="27"/>
  <c r="R74" i="27"/>
  <c r="S48" i="27"/>
  <c r="T259" i="27"/>
  <c r="R76" i="27"/>
  <c r="X18" i="27"/>
  <c r="S178" i="27"/>
  <c r="P110" i="27"/>
  <c r="W58" i="27"/>
  <c r="R75" i="27"/>
  <c r="R71" i="27"/>
  <c r="V18" i="27"/>
  <c r="U57" i="27"/>
  <c r="S180" i="27"/>
  <c r="V153" i="27"/>
  <c r="N64" i="27"/>
  <c r="U60" i="27"/>
  <c r="U190" i="26"/>
  <c r="W161" i="26"/>
  <c r="N114" i="26"/>
  <c r="Q84" i="26"/>
  <c r="V56" i="26"/>
  <c r="O233" i="26"/>
  <c r="U192" i="26"/>
  <c r="W163" i="26"/>
  <c r="N109" i="26"/>
  <c r="W24" i="26"/>
  <c r="V60" i="26"/>
  <c r="AB238" i="26"/>
  <c r="P220" i="26"/>
  <c r="AG226" i="26"/>
  <c r="AH226" i="26" s="1"/>
  <c r="S186" i="26"/>
  <c r="W165" i="26"/>
  <c r="N111" i="26"/>
  <c r="V62" i="26"/>
  <c r="AG227" i="26"/>
  <c r="AH227" i="26" s="1"/>
  <c r="W167" i="26"/>
  <c r="S99" i="26"/>
  <c r="N113" i="26"/>
  <c r="V59" i="26"/>
  <c r="AB226" i="26"/>
  <c r="X176" i="26"/>
  <c r="N186" i="26"/>
  <c r="N115" i="26"/>
  <c r="V61" i="26"/>
  <c r="N233" i="26"/>
  <c r="W166" i="26"/>
  <c r="N108" i="26"/>
  <c r="V63" i="26"/>
  <c r="AB214" i="26"/>
  <c r="W162" i="26"/>
  <c r="V10" i="26"/>
  <c r="AB199" i="26"/>
  <c r="AF239" i="26"/>
  <c r="AF212" i="26"/>
  <c r="U163" i="26"/>
  <c r="V135" i="26"/>
  <c r="N161" i="26"/>
  <c r="V111" i="26"/>
  <c r="R88" i="26"/>
  <c r="N124" i="26"/>
  <c r="O98" i="26"/>
  <c r="Q57" i="26"/>
  <c r="AF56" i="26" s="1"/>
  <c r="Q62" i="26"/>
  <c r="V84" i="26"/>
  <c r="O125" i="26"/>
  <c r="Y31" i="26"/>
  <c r="AG212" i="26"/>
  <c r="AH212" i="26" s="1"/>
  <c r="AG213" i="26"/>
  <c r="AH213" i="26" s="1"/>
  <c r="AG214" i="26"/>
  <c r="AH214" i="26" s="1"/>
  <c r="N246" i="26"/>
  <c r="N248" i="26" s="1"/>
  <c r="AF238" i="26"/>
  <c r="U246" i="26"/>
  <c r="U248" i="26" s="1"/>
  <c r="R82" i="26"/>
  <c r="Y161" i="26"/>
  <c r="V137" i="26"/>
  <c r="X113" i="26"/>
  <c r="V113" i="26"/>
  <c r="S75" i="26"/>
  <c r="N127" i="26"/>
  <c r="O100" i="26"/>
  <c r="V88" i="26"/>
  <c r="Y36" i="26"/>
  <c r="P88" i="26"/>
  <c r="N85" i="26"/>
  <c r="V17" i="26"/>
  <c r="T207" i="26"/>
  <c r="T209" i="26" s="1"/>
  <c r="T233" i="26"/>
  <c r="AC226" i="26"/>
  <c r="AC225" i="26"/>
  <c r="AC227" i="26"/>
  <c r="AF225" i="26"/>
  <c r="AG252" i="26"/>
  <c r="AH252" i="26" s="1"/>
  <c r="AG251" i="26"/>
  <c r="AH251" i="26" s="1"/>
  <c r="AG253" i="26"/>
  <c r="AH253" i="26" s="1"/>
  <c r="AF252" i="26"/>
  <c r="AI252" i="26" s="1"/>
  <c r="X246" i="26"/>
  <c r="X248" i="26" s="1"/>
  <c r="AB240" i="26"/>
  <c r="AG225" i="26"/>
  <c r="AH225" i="26" s="1"/>
  <c r="AF227" i="26"/>
  <c r="AI227" i="26" s="1"/>
  <c r="Y180" i="26"/>
  <c r="V139" i="26"/>
  <c r="T179" i="26"/>
  <c r="V115" i="26"/>
  <c r="N128" i="26"/>
  <c r="V73" i="26"/>
  <c r="V86" i="26"/>
  <c r="N89" i="26"/>
  <c r="Y30" i="26"/>
  <c r="N142" i="26"/>
  <c r="S179" i="26"/>
  <c r="N207" i="26"/>
  <c r="AC240" i="26"/>
  <c r="AC238" i="26"/>
  <c r="AF253" i="26"/>
  <c r="U188" i="26"/>
  <c r="W189" i="26"/>
  <c r="S164" i="26"/>
  <c r="V141" i="26"/>
  <c r="T173" i="26"/>
  <c r="V95" i="26"/>
  <c r="N126" i="26"/>
  <c r="N73" i="26"/>
  <c r="T49" i="26"/>
  <c r="Q59" i="26"/>
  <c r="X82" i="26"/>
  <c r="V83" i="26"/>
  <c r="Y33" i="26"/>
  <c r="S174" i="26"/>
  <c r="S181" i="26" s="1"/>
  <c r="S183" i="26" s="1"/>
  <c r="N259" i="26"/>
  <c r="R207" i="26"/>
  <c r="R209" i="26" s="1"/>
  <c r="X220" i="26"/>
  <c r="X222" i="26" s="1"/>
  <c r="O259" i="26"/>
  <c r="O261" i="26" s="1"/>
  <c r="AB239" i="26"/>
  <c r="AF213" i="26"/>
  <c r="AI213" i="26" s="1"/>
  <c r="Y160" i="26"/>
  <c r="N75" i="26"/>
  <c r="Y86" i="26"/>
  <c r="AG83" i="26"/>
  <c r="AH83" i="26" s="1"/>
  <c r="V176" i="26"/>
  <c r="V140" i="26"/>
  <c r="V164" i="26"/>
  <c r="V114" i="26"/>
  <c r="V100" i="26"/>
  <c r="N70" i="26"/>
  <c r="Q63" i="26"/>
  <c r="V85" i="26"/>
  <c r="Y37" i="26"/>
  <c r="O90" i="26"/>
  <c r="O92" i="26" s="1"/>
  <c r="X207" i="26"/>
  <c r="AF214" i="26"/>
  <c r="AI214" i="26" s="1"/>
  <c r="AE214" i="26" s="1"/>
  <c r="AN214" i="26" s="1"/>
  <c r="F52" i="31" s="1"/>
  <c r="AB213" i="26"/>
  <c r="W233" i="26"/>
  <c r="W234" i="26" s="1"/>
  <c r="AB227" i="26"/>
  <c r="AG238" i="26"/>
  <c r="AH238" i="26" s="1"/>
  <c r="AG240" i="26"/>
  <c r="AH240" i="26" s="1"/>
  <c r="AG239" i="26"/>
  <c r="AH239" i="26" s="1"/>
  <c r="AB252" i="26"/>
  <c r="AN252" i="26" s="1"/>
  <c r="F60" i="31" s="1"/>
  <c r="AF240" i="26"/>
  <c r="R127" i="26"/>
  <c r="V98" i="26"/>
  <c r="R89" i="26"/>
  <c r="Q61" i="26"/>
  <c r="R38" i="26"/>
  <c r="U180" i="26"/>
  <c r="V136" i="26"/>
  <c r="S101" i="26"/>
  <c r="V165" i="26"/>
  <c r="V102" i="26"/>
  <c r="N123" i="26"/>
  <c r="N129" i="26" s="1"/>
  <c r="Q58" i="26"/>
  <c r="P34" i="26"/>
  <c r="Y32" i="26"/>
  <c r="AG84" i="26"/>
  <c r="AH84" i="26" s="1"/>
  <c r="AB212" i="26"/>
  <c r="AB225" i="26"/>
  <c r="W246" i="26"/>
  <c r="AC212" i="26"/>
  <c r="AC214" i="26"/>
  <c r="AC213" i="26"/>
  <c r="AF226" i="26"/>
  <c r="AI226" i="26" s="1"/>
  <c r="AE226" i="26" s="1"/>
  <c r="AN226" i="26" s="1"/>
  <c r="F54" i="31" s="1"/>
  <c r="R155" i="25"/>
  <c r="V181" i="25"/>
  <c r="N129" i="25"/>
  <c r="X115" i="25"/>
  <c r="S136" i="25"/>
  <c r="V200" i="25"/>
  <c r="Y206" i="25"/>
  <c r="Y212" i="25"/>
  <c r="W227" i="25"/>
  <c r="Q240" i="25"/>
  <c r="W252" i="25"/>
  <c r="V51" i="25"/>
  <c r="AG201" i="25"/>
  <c r="AH201" i="25" s="1"/>
  <c r="N218" i="25"/>
  <c r="O228" i="25"/>
  <c r="U109" i="25"/>
  <c r="U19" i="25"/>
  <c r="V204" i="25"/>
  <c r="N214" i="25"/>
  <c r="V232" i="25"/>
  <c r="S228" i="25"/>
  <c r="P241" i="25"/>
  <c r="S253" i="25"/>
  <c r="Y166" i="25"/>
  <c r="Y168" i="25" s="1"/>
  <c r="T151" i="25"/>
  <c r="T31" i="25"/>
  <c r="U204" i="25"/>
  <c r="O217" i="25"/>
  <c r="X229" i="25"/>
  <c r="V110" i="25"/>
  <c r="N60" i="25"/>
  <c r="U199" i="25"/>
  <c r="T215" i="25"/>
  <c r="X228" i="25"/>
  <c r="U164" i="25"/>
  <c r="P186" i="25"/>
  <c r="U8" i="25"/>
  <c r="V109" i="25"/>
  <c r="T34" i="25"/>
  <c r="N63" i="25"/>
  <c r="Y58" i="25"/>
  <c r="AG200" i="25"/>
  <c r="AH200" i="25" s="1"/>
  <c r="S216" i="25"/>
  <c r="P227" i="25"/>
  <c r="AG82" i="25"/>
  <c r="AH82" i="25" s="1"/>
  <c r="N57" i="25"/>
  <c r="O142" i="25"/>
  <c r="S239" i="25"/>
  <c r="X111" i="25"/>
  <c r="W63" i="25"/>
  <c r="T21" i="25"/>
  <c r="AG17" i="25"/>
  <c r="AH17" i="25" s="1"/>
  <c r="U135" i="25"/>
  <c r="Y205" i="25"/>
  <c r="U226" i="25"/>
  <c r="Q251" i="25"/>
  <c r="Q45" i="25"/>
  <c r="V177" i="28"/>
  <c r="R180" i="28"/>
  <c r="W174" i="28"/>
  <c r="V179" i="28"/>
  <c r="O176" i="28"/>
  <c r="N180" i="28"/>
  <c r="O180" i="28"/>
  <c r="Y178" i="28"/>
  <c r="N175" i="28"/>
  <c r="O174" i="28"/>
  <c r="N177" i="28"/>
  <c r="V178" i="28"/>
  <c r="V180" i="28"/>
  <c r="V173" i="28"/>
  <c r="W186" i="28"/>
  <c r="W190" i="28"/>
  <c r="W187" i="28"/>
  <c r="W192" i="28"/>
  <c r="X193" i="28"/>
  <c r="R188" i="28"/>
  <c r="W189" i="28"/>
  <c r="R187" i="28"/>
  <c r="W191" i="28"/>
  <c r="Y191" i="28"/>
  <c r="N190" i="28"/>
  <c r="Q189" i="28"/>
  <c r="T186" i="28"/>
  <c r="S189" i="28"/>
  <c r="O189" i="28"/>
  <c r="Q192" i="28"/>
  <c r="S207" i="28"/>
  <c r="S209" i="28" s="1"/>
  <c r="P207" i="28"/>
  <c r="V207" i="28"/>
  <c r="N208" i="28"/>
  <c r="AC199" i="28"/>
  <c r="AF199" i="28"/>
  <c r="Y207" i="28"/>
  <c r="Y209" i="28" s="1"/>
  <c r="AB199" i="28"/>
  <c r="AC200" i="28"/>
  <c r="Y220" i="28"/>
  <c r="N220" i="28"/>
  <c r="N222" i="28" s="1"/>
  <c r="S220" i="28"/>
  <c r="AC214" i="28"/>
  <c r="AC212" i="28"/>
  <c r="AB214" i="28"/>
  <c r="S233" i="28"/>
  <c r="V235" i="28"/>
  <c r="AF225" i="28"/>
  <c r="U233" i="28"/>
  <c r="U235" i="28" s="1"/>
  <c r="AC225" i="28"/>
  <c r="W233" i="28"/>
  <c r="Y233" i="28"/>
  <c r="N233" i="28"/>
  <c r="N234" i="28" s="1"/>
  <c r="AC227" i="28"/>
  <c r="Y246" i="28"/>
  <c r="Y248" i="28" s="1"/>
  <c r="AF238" i="28"/>
  <c r="AG238" i="28"/>
  <c r="AH238" i="28" s="1"/>
  <c r="T246" i="28"/>
  <c r="T248" i="28" s="1"/>
  <c r="AC239" i="28"/>
  <c r="AC240" i="28"/>
  <c r="S246" i="28"/>
  <c r="AG240" i="28"/>
  <c r="AH240" i="28" s="1"/>
  <c r="P246" i="28"/>
  <c r="P248" i="28" s="1"/>
  <c r="N246" i="28"/>
  <c r="V246" i="28"/>
  <c r="V247" i="28" s="1"/>
  <c r="S261" i="28"/>
  <c r="S260" i="28"/>
  <c r="V259" i="28"/>
  <c r="P259" i="28"/>
  <c r="AF251" i="28"/>
  <c r="AI251" i="28" s="1"/>
  <c r="O259" i="28"/>
  <c r="O261" i="28" s="1"/>
  <c r="N259" i="28"/>
  <c r="N261" i="28" s="1"/>
  <c r="AF253" i="28"/>
  <c r="AI253" i="28" s="1"/>
  <c r="AF252" i="28"/>
  <c r="AI252" i="28" s="1"/>
  <c r="Y259" i="28"/>
  <c r="X259" i="28"/>
  <c r="AB253" i="28"/>
  <c r="AB251" i="28"/>
  <c r="AE251" i="28" s="1"/>
  <c r="AN251" i="28" s="1"/>
  <c r="E59" i="31" s="1"/>
  <c r="R259" i="28"/>
  <c r="Q261" i="28"/>
  <c r="Q260" i="28"/>
  <c r="W261" i="28"/>
  <c r="W260" i="28"/>
  <c r="T260" i="28"/>
  <c r="T261" i="28"/>
  <c r="AB252" i="28"/>
  <c r="AE252" i="28" s="1"/>
  <c r="AN252" i="28" s="1"/>
  <c r="E60" i="31" s="1"/>
  <c r="U259" i="28"/>
  <c r="V261" i="28"/>
  <c r="V260" i="28"/>
  <c r="P261" i="28"/>
  <c r="P260" i="28"/>
  <c r="Y247" i="28"/>
  <c r="W248" i="28"/>
  <c r="W247" i="28"/>
  <c r="T247" i="28"/>
  <c r="AB238" i="28"/>
  <c r="R246" i="28"/>
  <c r="P247" i="28"/>
  <c r="V248" i="28"/>
  <c r="AB239" i="28"/>
  <c r="U246" i="28"/>
  <c r="O248" i="28"/>
  <c r="O247" i="28"/>
  <c r="Q248" i="28"/>
  <c r="Q247" i="28"/>
  <c r="X248" i="28"/>
  <c r="X247" i="28"/>
  <c r="U234" i="28"/>
  <c r="Q235" i="28"/>
  <c r="Q234" i="28"/>
  <c r="T233" i="28"/>
  <c r="AF226" i="28"/>
  <c r="R234" i="28"/>
  <c r="R235" i="28"/>
  <c r="AG225" i="28"/>
  <c r="AH225" i="28" s="1"/>
  <c r="AG227" i="28"/>
  <c r="AH227" i="28" s="1"/>
  <c r="O233" i="28"/>
  <c r="AG226" i="28"/>
  <c r="AH226" i="28" s="1"/>
  <c r="W235" i="28"/>
  <c r="W234" i="28"/>
  <c r="Y235" i="28"/>
  <c r="Y234" i="28"/>
  <c r="N235" i="28"/>
  <c r="X233" i="28"/>
  <c r="AB227" i="28"/>
  <c r="AI227" i="28"/>
  <c r="P235" i="28"/>
  <c r="P234" i="28"/>
  <c r="X222" i="28"/>
  <c r="X221" i="28"/>
  <c r="R222" i="28"/>
  <c r="R221" i="28"/>
  <c r="Y222" i="28"/>
  <c r="Y221" i="28"/>
  <c r="W222" i="28"/>
  <c r="W221" i="28"/>
  <c r="N221" i="28"/>
  <c r="S222" i="28"/>
  <c r="S221" i="28"/>
  <c r="Q220" i="28"/>
  <c r="AF212" i="28"/>
  <c r="AI212" i="28" s="1"/>
  <c r="AE212" i="28" s="1"/>
  <c r="AN212" i="28" s="1"/>
  <c r="E50" i="31" s="1"/>
  <c r="AB213" i="28"/>
  <c r="U220" i="28"/>
  <c r="AF213" i="28"/>
  <c r="AI213" i="28" s="1"/>
  <c r="T220" i="28"/>
  <c r="AE214" i="28"/>
  <c r="AN214" i="28" s="1"/>
  <c r="E52" i="31" s="1"/>
  <c r="O222" i="28"/>
  <c r="O221" i="28"/>
  <c r="P222" i="28"/>
  <c r="P221" i="28"/>
  <c r="S208" i="28"/>
  <c r="V209" i="28"/>
  <c r="V208" i="28"/>
  <c r="T209" i="28"/>
  <c r="T208" i="28"/>
  <c r="AG199" i="28"/>
  <c r="AH199" i="28" s="1"/>
  <c r="O207" i="28"/>
  <c r="AG200" i="28"/>
  <c r="AH200" i="28" s="1"/>
  <c r="AG201" i="28"/>
  <c r="AH201" i="28" s="1"/>
  <c r="W207" i="28"/>
  <c r="AF201" i="28"/>
  <c r="AI201" i="28" s="1"/>
  <c r="AE201" i="28" s="1"/>
  <c r="AN201" i="28" s="1"/>
  <c r="E31" i="31" s="1"/>
  <c r="AB200" i="28"/>
  <c r="U207" i="28"/>
  <c r="X208" i="28"/>
  <c r="X209" i="28"/>
  <c r="R208" i="28"/>
  <c r="R209" i="28"/>
  <c r="Q209" i="28"/>
  <c r="Q208" i="28"/>
  <c r="V164" i="28"/>
  <c r="U166" i="28"/>
  <c r="O160" i="28"/>
  <c r="U167" i="28"/>
  <c r="Y162" i="28"/>
  <c r="U162" i="28"/>
  <c r="U160" i="28"/>
  <c r="AF161" i="28"/>
  <c r="Q162" i="28"/>
  <c r="O167" i="28"/>
  <c r="S168" i="28"/>
  <c r="P161" i="28"/>
  <c r="O164" i="28"/>
  <c r="P164" i="28"/>
  <c r="R165" i="28"/>
  <c r="O163" i="28"/>
  <c r="V160" i="28"/>
  <c r="U164" i="28"/>
  <c r="O165" i="28"/>
  <c r="Y157" i="28"/>
  <c r="Y156" i="28"/>
  <c r="W154" i="28"/>
  <c r="S153" i="28"/>
  <c r="S152" i="28"/>
  <c r="S151" i="28"/>
  <c r="S150" i="28"/>
  <c r="U153" i="28"/>
  <c r="U155" i="28" s="1"/>
  <c r="X151" i="28"/>
  <c r="P147" i="28"/>
  <c r="P151" i="28"/>
  <c r="N139" i="28"/>
  <c r="R136" i="28"/>
  <c r="N141" i="28"/>
  <c r="AB136" i="28"/>
  <c r="T134" i="28"/>
  <c r="R134" i="28"/>
  <c r="N136" i="28"/>
  <c r="R135" i="28"/>
  <c r="Q135" i="28"/>
  <c r="AF134" i="28" s="1"/>
  <c r="N138" i="28"/>
  <c r="R137" i="28"/>
  <c r="P134" i="28"/>
  <c r="P138" i="28"/>
  <c r="P140" i="28"/>
  <c r="N140" i="28"/>
  <c r="R139" i="28"/>
  <c r="X126" i="28"/>
  <c r="Y128" i="28"/>
  <c r="O127" i="28"/>
  <c r="U122" i="28"/>
  <c r="S126" i="28"/>
  <c r="S123" i="28"/>
  <c r="S122" i="28"/>
  <c r="R114" i="28"/>
  <c r="R111" i="28"/>
  <c r="X115" i="28"/>
  <c r="W113" i="28"/>
  <c r="N110" i="28"/>
  <c r="N114" i="28"/>
  <c r="N112" i="28"/>
  <c r="X111" i="28"/>
  <c r="W110" i="28"/>
  <c r="V116" i="28"/>
  <c r="P115" i="28"/>
  <c r="X108" i="28"/>
  <c r="W111" i="28"/>
  <c r="X114" i="28"/>
  <c r="R108" i="28"/>
  <c r="P108" i="28"/>
  <c r="N108" i="28"/>
  <c r="N95" i="28"/>
  <c r="Y103" i="28"/>
  <c r="O99" i="28"/>
  <c r="O98" i="28"/>
  <c r="Q102" i="28"/>
  <c r="O101" i="28"/>
  <c r="O100" i="28"/>
  <c r="N100" i="28"/>
  <c r="Q96" i="28"/>
  <c r="V98" i="28"/>
  <c r="V101" i="28"/>
  <c r="V97" i="28"/>
  <c r="V100" i="28"/>
  <c r="V99" i="28"/>
  <c r="V96" i="28"/>
  <c r="O97" i="28"/>
  <c r="N97" i="28"/>
  <c r="O96" i="28"/>
  <c r="T102" i="28"/>
  <c r="T100" i="28"/>
  <c r="T101" i="28"/>
  <c r="R86" i="28"/>
  <c r="R87" i="28"/>
  <c r="O85" i="28"/>
  <c r="R89" i="28"/>
  <c r="N84" i="28"/>
  <c r="R83" i="28"/>
  <c r="T84" i="28"/>
  <c r="T88" i="28"/>
  <c r="T86" i="28"/>
  <c r="O82" i="28"/>
  <c r="O86" i="28"/>
  <c r="N86" i="28"/>
  <c r="P69" i="28"/>
  <c r="U72" i="28"/>
  <c r="N77" i="28"/>
  <c r="W73" i="28"/>
  <c r="P70" i="28"/>
  <c r="U76" i="28"/>
  <c r="P73" i="28"/>
  <c r="U71" i="28"/>
  <c r="S76" i="28"/>
  <c r="S71" i="28"/>
  <c r="S74" i="28"/>
  <c r="P71" i="28"/>
  <c r="U70" i="28"/>
  <c r="W74" i="28"/>
  <c r="T70" i="28"/>
  <c r="P75" i="28"/>
  <c r="O73" i="28"/>
  <c r="Q76" i="28"/>
  <c r="Q71" i="28"/>
  <c r="Q74" i="28"/>
  <c r="Q70" i="28"/>
  <c r="Q72" i="28"/>
  <c r="P72" i="28"/>
  <c r="P59" i="28"/>
  <c r="V57" i="28"/>
  <c r="W59" i="28"/>
  <c r="Q58" i="28"/>
  <c r="N62" i="28"/>
  <c r="N56" i="28"/>
  <c r="N64" i="28" s="1"/>
  <c r="X61" i="28"/>
  <c r="W63" i="28"/>
  <c r="X60" i="28"/>
  <c r="X63" i="28"/>
  <c r="W58" i="28"/>
  <c r="R56" i="28"/>
  <c r="X58" i="28"/>
  <c r="V59" i="28"/>
  <c r="V64" i="28" s="1"/>
  <c r="W57" i="28"/>
  <c r="Q62" i="28"/>
  <c r="O62" i="28"/>
  <c r="O57" i="28"/>
  <c r="Y64" i="28"/>
  <c r="X56" i="28"/>
  <c r="V61" i="28"/>
  <c r="P58" i="28"/>
  <c r="AC57" i="28" s="1"/>
  <c r="W56" i="28"/>
  <c r="X62" i="28"/>
  <c r="W60" i="28"/>
  <c r="P60" i="28"/>
  <c r="Y50" i="28"/>
  <c r="AC45" i="28"/>
  <c r="Y49" i="28"/>
  <c r="S43" i="28"/>
  <c r="S47" i="28"/>
  <c r="S44" i="28"/>
  <c r="S50" i="28"/>
  <c r="S46" i="28"/>
  <c r="S49" i="28"/>
  <c r="V51" i="28"/>
  <c r="R45" i="28"/>
  <c r="S45" i="28"/>
  <c r="S48" i="28"/>
  <c r="T51" i="28"/>
  <c r="T52" i="28" s="1"/>
  <c r="R50" i="28"/>
  <c r="R51" i="28" s="1"/>
  <c r="Y32" i="28"/>
  <c r="Q31" i="28"/>
  <c r="V34" i="28"/>
  <c r="X33" i="28"/>
  <c r="V36" i="28"/>
  <c r="X31" i="28"/>
  <c r="X30" i="28"/>
  <c r="R36" i="28"/>
  <c r="R32" i="28"/>
  <c r="R31" i="28"/>
  <c r="R34" i="28"/>
  <c r="X36" i="28"/>
  <c r="Q36" i="28"/>
  <c r="X37" i="28"/>
  <c r="Q30" i="28"/>
  <c r="V33" i="28"/>
  <c r="V37" i="28"/>
  <c r="S37" i="28"/>
  <c r="X34" i="28"/>
  <c r="Y33" i="28"/>
  <c r="V32" i="28"/>
  <c r="T20" i="28"/>
  <c r="T22" i="28"/>
  <c r="N21" i="28"/>
  <c r="P20" i="28"/>
  <c r="Y25" i="28"/>
  <c r="T18" i="28"/>
  <c r="S19" i="28"/>
  <c r="R20" i="28"/>
  <c r="O22" i="28"/>
  <c r="T17" i="28"/>
  <c r="R24" i="28"/>
  <c r="N20" i="28"/>
  <c r="X6" i="28"/>
  <c r="N11" i="28"/>
  <c r="X11" i="28"/>
  <c r="N5" i="28"/>
  <c r="X5" i="28"/>
  <c r="N9" i="28"/>
  <c r="Q4" i="28"/>
  <c r="X9" i="28"/>
  <c r="O6" i="28"/>
  <c r="N10" i="28"/>
  <c r="Q8" i="28"/>
  <c r="P8" i="28"/>
  <c r="Q11" i="28"/>
  <c r="P11" i="28"/>
  <c r="Q9" i="28"/>
  <c r="U207" i="27"/>
  <c r="S207" i="27"/>
  <c r="AC214" i="27"/>
  <c r="Y220" i="27"/>
  <c r="Y222" i="27" s="1"/>
  <c r="V233" i="27"/>
  <c r="V234" i="27" s="1"/>
  <c r="AC226" i="27"/>
  <c r="X233" i="27"/>
  <c r="X235" i="27" s="1"/>
  <c r="Q233" i="27"/>
  <c r="Q234" i="27" s="1"/>
  <c r="P233" i="27"/>
  <c r="P235" i="27" s="1"/>
  <c r="R233" i="27"/>
  <c r="R234" i="27" s="1"/>
  <c r="N233" i="27"/>
  <c r="N235" i="27" s="1"/>
  <c r="AF226" i="27"/>
  <c r="AF225" i="27"/>
  <c r="AC238" i="27"/>
  <c r="N246" i="27"/>
  <c r="N248" i="27" s="1"/>
  <c r="AF239" i="27"/>
  <c r="AI239" i="27" s="1"/>
  <c r="X246" i="27"/>
  <c r="X248" i="27" s="1"/>
  <c r="P246" i="27"/>
  <c r="P248" i="27" s="1"/>
  <c r="AC240" i="27"/>
  <c r="S259" i="27"/>
  <c r="S261" i="27" s="1"/>
  <c r="AF252" i="27"/>
  <c r="X259" i="27"/>
  <c r="AB253" i="27"/>
  <c r="U259" i="27"/>
  <c r="AB252" i="27"/>
  <c r="Y259" i="27"/>
  <c r="AB251" i="27"/>
  <c r="R259" i="27"/>
  <c r="AG253" i="27"/>
  <c r="AH253" i="27" s="1"/>
  <c r="O259" i="27"/>
  <c r="AG251" i="27"/>
  <c r="AH251" i="27" s="1"/>
  <c r="AG252" i="27"/>
  <c r="AH252" i="27" s="1"/>
  <c r="V261" i="27"/>
  <c r="V260" i="27"/>
  <c r="N260" i="27"/>
  <c r="W259" i="27"/>
  <c r="T261" i="27"/>
  <c r="T260" i="27"/>
  <c r="Q259" i="27"/>
  <c r="AF251" i="27"/>
  <c r="AI251" i="27" s="1"/>
  <c r="P259" i="27"/>
  <c r="AC251" i="27"/>
  <c r="AC252" i="27"/>
  <c r="AC253" i="27"/>
  <c r="R248" i="27"/>
  <c r="R247" i="27"/>
  <c r="Q248" i="27"/>
  <c r="Q247" i="27"/>
  <c r="O248" i="27"/>
  <c r="O247" i="27"/>
  <c r="S246" i="27"/>
  <c r="AF240" i="27"/>
  <c r="AI240" i="27" s="1"/>
  <c r="W246" i="27"/>
  <c r="U246" i="27"/>
  <c r="AB239" i="27"/>
  <c r="V247" i="27"/>
  <c r="V248" i="27"/>
  <c r="AB238" i="27"/>
  <c r="Y246" i="27"/>
  <c r="T246" i="27"/>
  <c r="AB240" i="27"/>
  <c r="P247" i="27"/>
  <c r="AI238" i="27"/>
  <c r="R235" i="27"/>
  <c r="V235" i="27"/>
  <c r="S234" i="27"/>
  <c r="S235" i="27"/>
  <c r="Q235" i="27"/>
  <c r="P234" i="27"/>
  <c r="Y233" i="27"/>
  <c r="AC227" i="27"/>
  <c r="T233" i="27"/>
  <c r="AB227" i="27"/>
  <c r="AG227" i="27"/>
  <c r="AH227" i="27" s="1"/>
  <c r="AG226" i="27"/>
  <c r="AH226" i="27" s="1"/>
  <c r="AG225" i="27"/>
  <c r="AH225" i="27" s="1"/>
  <c r="O233" i="27"/>
  <c r="AC225" i="27"/>
  <c r="AB225" i="27"/>
  <c r="U233" i="27"/>
  <c r="AB226" i="27"/>
  <c r="AF227" i="27"/>
  <c r="AI227" i="27" s="1"/>
  <c r="W233" i="27"/>
  <c r="P222" i="27"/>
  <c r="P221" i="27"/>
  <c r="X222" i="27"/>
  <c r="X221" i="27"/>
  <c r="O222" i="27"/>
  <c r="O221" i="27"/>
  <c r="V220" i="27"/>
  <c r="AC213" i="27"/>
  <c r="AC212" i="27"/>
  <c r="S220" i="27"/>
  <c r="AB212" i="27"/>
  <c r="R220" i="27"/>
  <c r="AF214" i="27"/>
  <c r="W220" i="27"/>
  <c r="Q220" i="27"/>
  <c r="AF212" i="27"/>
  <c r="AI212" i="27" s="1"/>
  <c r="U220" i="27"/>
  <c r="AB213" i="27"/>
  <c r="AF213" i="27"/>
  <c r="AI213" i="27" s="1"/>
  <c r="T220" i="27"/>
  <c r="N220" i="27"/>
  <c r="AF200" i="27"/>
  <c r="V207" i="27"/>
  <c r="V209" i="27" s="1"/>
  <c r="N207" i="27"/>
  <c r="N209" i="27" s="1"/>
  <c r="AB201" i="27"/>
  <c r="X207" i="27"/>
  <c r="X209" i="27" s="1"/>
  <c r="T207" i="27"/>
  <c r="T209" i="27" s="1"/>
  <c r="U209" i="27"/>
  <c r="U208" i="27"/>
  <c r="N208" i="27"/>
  <c r="AB199" i="27"/>
  <c r="R207" i="27"/>
  <c r="O207" i="27"/>
  <c r="AG199" i="27"/>
  <c r="AH199" i="27" s="1"/>
  <c r="AG200" i="27"/>
  <c r="AH200" i="27" s="1"/>
  <c r="AG201" i="27"/>
  <c r="AH201" i="27" s="1"/>
  <c r="AB200" i="27"/>
  <c r="AF201" i="27"/>
  <c r="W207" i="27"/>
  <c r="AF199" i="27"/>
  <c r="Q207" i="27"/>
  <c r="Y207" i="27"/>
  <c r="P207" i="27"/>
  <c r="AC199" i="27"/>
  <c r="AC200" i="27"/>
  <c r="AC201" i="27"/>
  <c r="S209" i="27"/>
  <c r="S208" i="27"/>
  <c r="W190" i="27"/>
  <c r="W191" i="27"/>
  <c r="X188" i="27"/>
  <c r="W188" i="27"/>
  <c r="P192" i="27"/>
  <c r="O193" i="27"/>
  <c r="T189" i="27"/>
  <c r="S189" i="27"/>
  <c r="Q192" i="27"/>
  <c r="R193" i="27"/>
  <c r="P179" i="27"/>
  <c r="N179" i="27"/>
  <c r="Y179" i="27"/>
  <c r="Y174" i="27"/>
  <c r="S173" i="27"/>
  <c r="Y173" i="27"/>
  <c r="S177" i="27"/>
  <c r="S179" i="27"/>
  <c r="Y177" i="27"/>
  <c r="S176" i="27"/>
  <c r="U179" i="27"/>
  <c r="S166" i="27"/>
  <c r="R166" i="27"/>
  <c r="P160" i="27"/>
  <c r="N163" i="27"/>
  <c r="U167" i="27"/>
  <c r="U162" i="27"/>
  <c r="U161" i="27"/>
  <c r="V150" i="27"/>
  <c r="V152" i="27"/>
  <c r="N139" i="27"/>
  <c r="Q138" i="27"/>
  <c r="T137" i="27"/>
  <c r="X134" i="27"/>
  <c r="X138" i="27"/>
  <c r="P126" i="27"/>
  <c r="V116" i="27"/>
  <c r="S109" i="27"/>
  <c r="S108" i="27"/>
  <c r="S112" i="27"/>
  <c r="S114" i="27"/>
  <c r="S103" i="27"/>
  <c r="X102" i="27"/>
  <c r="T98" i="27"/>
  <c r="P96" i="27"/>
  <c r="O99" i="27"/>
  <c r="R96" i="27"/>
  <c r="U85" i="27"/>
  <c r="S82" i="27"/>
  <c r="V90" i="27"/>
  <c r="X83" i="27"/>
  <c r="N83" i="27"/>
  <c r="N84" i="27"/>
  <c r="N88" i="27"/>
  <c r="S71" i="27"/>
  <c r="V73" i="27"/>
  <c r="S73" i="27"/>
  <c r="T75" i="27"/>
  <c r="T74" i="27"/>
  <c r="W69" i="27"/>
  <c r="O58" i="27"/>
  <c r="V63" i="27"/>
  <c r="S59" i="27"/>
  <c r="S61" i="27"/>
  <c r="X61" i="27"/>
  <c r="S63" i="27"/>
  <c r="V56" i="27"/>
  <c r="S58" i="27"/>
  <c r="O61" i="27"/>
  <c r="V58" i="27"/>
  <c r="S56" i="27"/>
  <c r="V59" i="27"/>
  <c r="S57" i="27"/>
  <c r="Y60" i="27"/>
  <c r="Y64" i="27" s="1"/>
  <c r="R50" i="27"/>
  <c r="P50" i="27"/>
  <c r="Y47" i="27"/>
  <c r="V48" i="27"/>
  <c r="X46" i="27"/>
  <c r="N50" i="27"/>
  <c r="N43" i="27"/>
  <c r="R43" i="27"/>
  <c r="R47" i="27"/>
  <c r="W35" i="27"/>
  <c r="O34" i="27"/>
  <c r="N30" i="27"/>
  <c r="U37" i="27"/>
  <c r="R36" i="27"/>
  <c r="U32" i="27"/>
  <c r="Y20" i="27"/>
  <c r="T24" i="27"/>
  <c r="N24" i="27"/>
  <c r="S24" i="27"/>
  <c r="Q20" i="27"/>
  <c r="W19" i="27"/>
  <c r="P21" i="27"/>
  <c r="O19" i="27"/>
  <c r="V11" i="27"/>
  <c r="W5" i="27"/>
  <c r="T4" i="27"/>
  <c r="O11" i="27"/>
  <c r="R4" i="27"/>
  <c r="P5" i="27"/>
  <c r="N11" i="27"/>
  <c r="U10" i="27"/>
  <c r="S220" i="26"/>
  <c r="V220" i="26"/>
  <c r="V221" i="26" s="1"/>
  <c r="W220" i="26"/>
  <c r="W221" i="26" s="1"/>
  <c r="U220" i="26"/>
  <c r="U222" i="26" s="1"/>
  <c r="Q220" i="26"/>
  <c r="Q222" i="26" s="1"/>
  <c r="N220" i="26"/>
  <c r="N221" i="26" s="1"/>
  <c r="S233" i="26"/>
  <c r="S234" i="26" s="1"/>
  <c r="R233" i="26"/>
  <c r="R234" i="26" s="1"/>
  <c r="V233" i="26"/>
  <c r="V234" i="26" s="1"/>
  <c r="U233" i="26"/>
  <c r="U235" i="26" s="1"/>
  <c r="Q246" i="26"/>
  <c r="Q247" i="26" s="1"/>
  <c r="S246" i="26"/>
  <c r="S248" i="26" s="1"/>
  <c r="P246" i="26"/>
  <c r="P248" i="26" s="1"/>
  <c r="R246" i="26"/>
  <c r="R247" i="26" s="1"/>
  <c r="U259" i="26"/>
  <c r="U260" i="26" s="1"/>
  <c r="V259" i="26"/>
  <c r="V261" i="26" s="1"/>
  <c r="W259" i="26"/>
  <c r="W261" i="26" s="1"/>
  <c r="T259" i="26"/>
  <c r="T261" i="26" s="1"/>
  <c r="S259" i="26"/>
  <c r="S261" i="26" s="1"/>
  <c r="N261" i="26"/>
  <c r="N260" i="26"/>
  <c r="Q259" i="26"/>
  <c r="R261" i="26"/>
  <c r="R260" i="26"/>
  <c r="X261" i="26"/>
  <c r="X260" i="26"/>
  <c r="Y259" i="26"/>
  <c r="S247" i="26"/>
  <c r="N247" i="26"/>
  <c r="W248" i="26"/>
  <c r="W247" i="26"/>
  <c r="V248" i="26"/>
  <c r="V247" i="26"/>
  <c r="Q248" i="26"/>
  <c r="U247" i="26"/>
  <c r="O246" i="26"/>
  <c r="T246" i="26"/>
  <c r="P247" i="26"/>
  <c r="Y246" i="26"/>
  <c r="S235" i="26"/>
  <c r="V235" i="26"/>
  <c r="T234" i="26"/>
  <c r="T235" i="26"/>
  <c r="X233" i="26"/>
  <c r="N235" i="26"/>
  <c r="N234" i="26"/>
  <c r="O235" i="26"/>
  <c r="O234" i="26"/>
  <c r="R235" i="26"/>
  <c r="P233" i="26"/>
  <c r="Q233" i="26"/>
  <c r="Y233" i="26"/>
  <c r="X221" i="26"/>
  <c r="W222" i="26"/>
  <c r="S222" i="26"/>
  <c r="S221" i="26"/>
  <c r="R220" i="26"/>
  <c r="P222" i="26"/>
  <c r="P221" i="26"/>
  <c r="T221" i="26"/>
  <c r="T222" i="26"/>
  <c r="O220" i="26"/>
  <c r="Y220" i="26"/>
  <c r="N208" i="26"/>
  <c r="N209" i="26"/>
  <c r="V207" i="26"/>
  <c r="V209" i="26" s="1"/>
  <c r="P207" i="26"/>
  <c r="P209" i="26" s="1"/>
  <c r="AC200" i="26"/>
  <c r="O207" i="26"/>
  <c r="O209" i="26" s="1"/>
  <c r="AB201" i="26"/>
  <c r="S207" i="26"/>
  <c r="S209" i="26" s="1"/>
  <c r="W207" i="26"/>
  <c r="AF201" i="26"/>
  <c r="AB200" i="26"/>
  <c r="U207" i="26"/>
  <c r="AC199" i="26"/>
  <c r="AG201" i="26"/>
  <c r="AH201" i="26" s="1"/>
  <c r="AC201" i="26"/>
  <c r="X209" i="26"/>
  <c r="X208" i="26"/>
  <c r="AG199" i="26"/>
  <c r="AH199" i="26" s="1"/>
  <c r="Q207" i="26"/>
  <c r="AF199" i="26"/>
  <c r="AG200" i="26"/>
  <c r="AH200" i="26" s="1"/>
  <c r="Y207" i="26"/>
  <c r="P187" i="26"/>
  <c r="T190" i="26"/>
  <c r="P193" i="26"/>
  <c r="V186" i="26"/>
  <c r="R188" i="26"/>
  <c r="V190" i="26"/>
  <c r="N190" i="26"/>
  <c r="Y192" i="26"/>
  <c r="R192" i="26"/>
  <c r="W192" i="26"/>
  <c r="V192" i="26"/>
  <c r="N188" i="26"/>
  <c r="Y190" i="26"/>
  <c r="Y187" i="26"/>
  <c r="U187" i="26"/>
  <c r="S192" i="26"/>
  <c r="R189" i="26"/>
  <c r="R173" i="26"/>
  <c r="X175" i="26"/>
  <c r="V179" i="26"/>
  <c r="X179" i="26"/>
  <c r="N175" i="26"/>
  <c r="P175" i="26"/>
  <c r="U175" i="26"/>
  <c r="N176" i="26"/>
  <c r="R176" i="26"/>
  <c r="P173" i="26"/>
  <c r="U179" i="26"/>
  <c r="O180" i="26"/>
  <c r="P180" i="26"/>
  <c r="P177" i="26"/>
  <c r="Y179" i="26"/>
  <c r="Y178" i="26"/>
  <c r="W168" i="26"/>
  <c r="AF162" i="26"/>
  <c r="X162" i="26"/>
  <c r="U165" i="26"/>
  <c r="O160" i="26"/>
  <c r="V166" i="26"/>
  <c r="P166" i="26"/>
  <c r="U162" i="26"/>
  <c r="R161" i="26"/>
  <c r="O162" i="26"/>
  <c r="S162" i="26"/>
  <c r="V160" i="26"/>
  <c r="U161" i="26"/>
  <c r="S160" i="26"/>
  <c r="V163" i="26"/>
  <c r="Y165" i="26"/>
  <c r="V167" i="26"/>
  <c r="U166" i="26"/>
  <c r="Y164" i="26"/>
  <c r="N164" i="26"/>
  <c r="W153" i="26"/>
  <c r="V155" i="26"/>
  <c r="O153" i="26"/>
  <c r="O151" i="26"/>
  <c r="N144" i="26"/>
  <c r="N143" i="26"/>
  <c r="P136" i="26"/>
  <c r="Q134" i="26"/>
  <c r="W136" i="26"/>
  <c r="T141" i="26"/>
  <c r="W138" i="26"/>
  <c r="T135" i="26"/>
  <c r="P134" i="26"/>
  <c r="W140" i="26"/>
  <c r="R135" i="26"/>
  <c r="O136" i="26"/>
  <c r="R138" i="26"/>
  <c r="O138" i="26"/>
  <c r="R140" i="26"/>
  <c r="R125" i="26"/>
  <c r="S126" i="26"/>
  <c r="R128" i="26"/>
  <c r="X115" i="26"/>
  <c r="S116" i="26"/>
  <c r="S118" i="26" s="1"/>
  <c r="Q111" i="26"/>
  <c r="P113" i="26"/>
  <c r="N116" i="26"/>
  <c r="O108" i="26"/>
  <c r="O113" i="26"/>
  <c r="Q110" i="26"/>
  <c r="Y108" i="26"/>
  <c r="Q113" i="26"/>
  <c r="V112" i="26"/>
  <c r="V110" i="26"/>
  <c r="P112" i="26"/>
  <c r="Y112" i="26"/>
  <c r="R108" i="26"/>
  <c r="T115" i="26"/>
  <c r="V116" i="26"/>
  <c r="V117" i="26" s="1"/>
  <c r="R114" i="26"/>
  <c r="T109" i="26"/>
  <c r="U99" i="26"/>
  <c r="V101" i="26"/>
  <c r="Y101" i="26"/>
  <c r="U101" i="26"/>
  <c r="Y98" i="26"/>
  <c r="Y95" i="26"/>
  <c r="Y100" i="26"/>
  <c r="V97" i="26"/>
  <c r="Q102" i="26"/>
  <c r="Y97" i="26"/>
  <c r="Y102" i="26"/>
  <c r="N103" i="26"/>
  <c r="N104" i="26" s="1"/>
  <c r="W99" i="26"/>
  <c r="V96" i="26"/>
  <c r="V103" i="26" s="1"/>
  <c r="Y99" i="26"/>
  <c r="S100" i="26"/>
  <c r="U98" i="26"/>
  <c r="Q97" i="26"/>
  <c r="W98" i="26"/>
  <c r="U85" i="26"/>
  <c r="U89" i="26"/>
  <c r="X83" i="26"/>
  <c r="Q83" i="26"/>
  <c r="N84" i="26"/>
  <c r="U84" i="26"/>
  <c r="X87" i="26"/>
  <c r="Q86" i="26"/>
  <c r="P87" i="26"/>
  <c r="AG82" i="26"/>
  <c r="AH82" i="26" s="1"/>
  <c r="Y83" i="26"/>
  <c r="P82" i="26"/>
  <c r="Q70" i="26"/>
  <c r="V71" i="26"/>
  <c r="P72" i="26"/>
  <c r="T72" i="26"/>
  <c r="Q75" i="26"/>
  <c r="T74" i="26"/>
  <c r="P71" i="26"/>
  <c r="T73" i="26"/>
  <c r="V64" i="26"/>
  <c r="N64" i="26"/>
  <c r="S47" i="26"/>
  <c r="U43" i="26"/>
  <c r="U49" i="26"/>
  <c r="R50" i="26"/>
  <c r="R47" i="26"/>
  <c r="V47" i="26"/>
  <c r="W43" i="26"/>
  <c r="V45" i="26"/>
  <c r="W50" i="26"/>
  <c r="Q45" i="26"/>
  <c r="V43" i="26"/>
  <c r="W44" i="26"/>
  <c r="Q46" i="26"/>
  <c r="T43" i="26"/>
  <c r="Y51" i="26"/>
  <c r="Q48" i="26"/>
  <c r="T35" i="26"/>
  <c r="U31" i="26"/>
  <c r="T30" i="26"/>
  <c r="U34" i="26"/>
  <c r="T34" i="26"/>
  <c r="V35" i="26"/>
  <c r="O33" i="26"/>
  <c r="U36" i="26"/>
  <c r="N32" i="26"/>
  <c r="O35" i="26"/>
  <c r="Y38" i="26"/>
  <c r="V37" i="26"/>
  <c r="P36" i="26"/>
  <c r="V32" i="26"/>
  <c r="W32" i="26"/>
  <c r="T31" i="26"/>
  <c r="P31" i="26"/>
  <c r="V30" i="26"/>
  <c r="V34" i="26"/>
  <c r="S20" i="26"/>
  <c r="W17" i="26"/>
  <c r="X22" i="26"/>
  <c r="S22" i="26"/>
  <c r="W23" i="26"/>
  <c r="X19" i="26"/>
  <c r="S24" i="26"/>
  <c r="S19" i="26"/>
  <c r="X18" i="26"/>
  <c r="P22" i="26"/>
  <c r="Q22" i="26"/>
  <c r="P19" i="26"/>
  <c r="Y21" i="26"/>
  <c r="Q19" i="26"/>
  <c r="P18" i="26"/>
  <c r="V24" i="26"/>
  <c r="Y19" i="26"/>
  <c r="Q18" i="26"/>
  <c r="V23" i="26"/>
  <c r="S21" i="26"/>
  <c r="P6" i="26"/>
  <c r="V4" i="26"/>
  <c r="Y7" i="26"/>
  <c r="R5" i="26"/>
  <c r="U10" i="26"/>
  <c r="U8" i="26"/>
  <c r="P5" i="26"/>
  <c r="X9" i="26"/>
  <c r="V9" i="26"/>
  <c r="R6" i="26"/>
  <c r="P7" i="26"/>
  <c r="R11" i="26"/>
  <c r="O9" i="26"/>
  <c r="Y6" i="26"/>
  <c r="O207" i="25"/>
  <c r="O209" i="25" s="1"/>
  <c r="V207" i="25"/>
  <c r="N199" i="25"/>
  <c r="U205" i="25"/>
  <c r="S202" i="25"/>
  <c r="Y200" i="25"/>
  <c r="W204" i="25"/>
  <c r="AG199" i="25"/>
  <c r="AH199" i="25" s="1"/>
  <c r="R206" i="25"/>
  <c r="S201" i="25"/>
  <c r="W206" i="25"/>
  <c r="Q203" i="25"/>
  <c r="R203" i="25"/>
  <c r="S203" i="25"/>
  <c r="P205" i="25"/>
  <c r="Q205" i="25"/>
  <c r="R205" i="25"/>
  <c r="S205" i="25"/>
  <c r="N205" i="25"/>
  <c r="U200" i="25"/>
  <c r="R202" i="25"/>
  <c r="S200" i="25"/>
  <c r="W205" i="25"/>
  <c r="R200" i="25"/>
  <c r="U206" i="25"/>
  <c r="T204" i="25"/>
  <c r="Y203" i="25"/>
  <c r="P187" i="25"/>
  <c r="V190" i="25"/>
  <c r="P190" i="25"/>
  <c r="X191" i="25"/>
  <c r="X188" i="25"/>
  <c r="P188" i="25"/>
  <c r="W186" i="25"/>
  <c r="X190" i="25"/>
  <c r="V186" i="25"/>
  <c r="T192" i="25"/>
  <c r="W192" i="25"/>
  <c r="X192" i="25"/>
  <c r="V188" i="25"/>
  <c r="P189" i="25"/>
  <c r="V187" i="25"/>
  <c r="Y194" i="25"/>
  <c r="Y196" i="25" s="1"/>
  <c r="T190" i="25"/>
  <c r="U177" i="25"/>
  <c r="Q178" i="25"/>
  <c r="U178" i="25"/>
  <c r="Q176" i="25"/>
  <c r="U180" i="25"/>
  <c r="Q175" i="25"/>
  <c r="U175" i="25"/>
  <c r="U181" i="25" s="1"/>
  <c r="X175" i="25"/>
  <c r="X178" i="25"/>
  <c r="Q173" i="25"/>
  <c r="U174" i="25"/>
  <c r="U173" i="25"/>
  <c r="N181" i="25"/>
  <c r="U160" i="25"/>
  <c r="U165" i="25"/>
  <c r="O163" i="25"/>
  <c r="O167" i="25"/>
  <c r="O164" i="25"/>
  <c r="AG162" i="25" s="1"/>
  <c r="AH162" i="25" s="1"/>
  <c r="T164" i="25"/>
  <c r="Q164" i="25"/>
  <c r="N163" i="25"/>
  <c r="Q161" i="25"/>
  <c r="N167" i="25"/>
  <c r="N166" i="25"/>
  <c r="U252" i="25"/>
  <c r="O253" i="25"/>
  <c r="N255" i="25"/>
  <c r="T252" i="25"/>
  <c r="U254" i="25"/>
  <c r="O255" i="25"/>
  <c r="N257" i="25"/>
  <c r="T251" i="25"/>
  <c r="U256" i="25"/>
  <c r="O257" i="25"/>
  <c r="N254" i="25"/>
  <c r="T254" i="25"/>
  <c r="U258" i="25"/>
  <c r="O252" i="25"/>
  <c r="N256" i="25"/>
  <c r="T253" i="25"/>
  <c r="Y251" i="25"/>
  <c r="W253" i="25"/>
  <c r="W259" i="25" s="1"/>
  <c r="V255" i="25"/>
  <c r="S254" i="25"/>
  <c r="Y257" i="25"/>
  <c r="W255" i="25"/>
  <c r="V257" i="25"/>
  <c r="S256" i="25"/>
  <c r="Y253" i="25"/>
  <c r="W257" i="25"/>
  <c r="V252" i="25"/>
  <c r="S258" i="25"/>
  <c r="N241" i="25"/>
  <c r="X240" i="25"/>
  <c r="Q242" i="25"/>
  <c r="P238" i="25"/>
  <c r="R243" i="25"/>
  <c r="X241" i="25"/>
  <c r="X246" i="25" s="1"/>
  <c r="V246" i="25"/>
  <c r="U245" i="25"/>
  <c r="S238" i="25"/>
  <c r="R245" i="25"/>
  <c r="X238" i="25"/>
  <c r="Q239" i="25"/>
  <c r="U238" i="25"/>
  <c r="S241" i="25"/>
  <c r="R242" i="25"/>
  <c r="Y244" i="25"/>
  <c r="Q245" i="25"/>
  <c r="T245" i="25"/>
  <c r="S243" i="25"/>
  <c r="R244" i="25"/>
  <c r="Y238" i="25"/>
  <c r="P242" i="25"/>
  <c r="T238" i="25"/>
  <c r="X239" i="25"/>
  <c r="S240" i="25"/>
  <c r="R239" i="25"/>
  <c r="Y239" i="25"/>
  <c r="P239" i="25"/>
  <c r="T240" i="25"/>
  <c r="X242" i="25"/>
  <c r="Y245" i="25"/>
  <c r="P240" i="25"/>
  <c r="T239" i="25"/>
  <c r="R228" i="25"/>
  <c r="P229" i="25"/>
  <c r="W229" i="25"/>
  <c r="O230" i="25"/>
  <c r="N225" i="25"/>
  <c r="V225" i="25"/>
  <c r="R225" i="25"/>
  <c r="P231" i="25"/>
  <c r="W231" i="25"/>
  <c r="O225" i="25"/>
  <c r="N227" i="25"/>
  <c r="V229" i="25"/>
  <c r="Q225" i="25"/>
  <c r="Q233" i="25" s="1"/>
  <c r="P228" i="25"/>
  <c r="P233" i="25" s="1"/>
  <c r="W228" i="25"/>
  <c r="N229" i="25"/>
  <c r="V226" i="25"/>
  <c r="X227" i="25"/>
  <c r="P230" i="25"/>
  <c r="W225" i="25"/>
  <c r="N231" i="25"/>
  <c r="O229" i="25"/>
  <c r="O231" i="25"/>
  <c r="V228" i="25"/>
  <c r="V231" i="25"/>
  <c r="X225" i="25"/>
  <c r="U228" i="25"/>
  <c r="O226" i="25"/>
  <c r="Y218" i="25"/>
  <c r="V216" i="25"/>
  <c r="O212" i="25"/>
  <c r="S213" i="25"/>
  <c r="N216" i="25"/>
  <c r="V215" i="25"/>
  <c r="T213" i="25"/>
  <c r="U213" i="25"/>
  <c r="N213" i="25"/>
  <c r="U217" i="25"/>
  <c r="T216" i="25"/>
  <c r="N215" i="25"/>
  <c r="W218" i="25"/>
  <c r="T217" i="25"/>
  <c r="R215" i="25"/>
  <c r="N217" i="25"/>
  <c r="O214" i="25"/>
  <c r="O220" i="25" s="1"/>
  <c r="S215" i="25"/>
  <c r="R219" i="25"/>
  <c r="N219" i="25"/>
  <c r="O218" i="25"/>
  <c r="S219" i="25"/>
  <c r="R254" i="25"/>
  <c r="Y255" i="25"/>
  <c r="Q255" i="25"/>
  <c r="R256" i="25"/>
  <c r="Q257" i="25"/>
  <c r="X251" i="25"/>
  <c r="X258" i="25"/>
  <c r="X256" i="25"/>
  <c r="X254" i="25"/>
  <c r="X252" i="25"/>
  <c r="X257" i="25"/>
  <c r="X255" i="25"/>
  <c r="X253" i="25"/>
  <c r="Q252" i="25"/>
  <c r="R251" i="25"/>
  <c r="Y252" i="25"/>
  <c r="Q253" i="25"/>
  <c r="U251" i="25"/>
  <c r="W254" i="25"/>
  <c r="O254" i="25"/>
  <c r="V256" i="25"/>
  <c r="N258" i="25"/>
  <c r="S255" i="25"/>
  <c r="R253" i="25"/>
  <c r="T255" i="25"/>
  <c r="R258" i="25"/>
  <c r="Y254" i="25"/>
  <c r="Q254" i="25"/>
  <c r="U253" i="25"/>
  <c r="W256" i="25"/>
  <c r="O256" i="25"/>
  <c r="V258" i="25"/>
  <c r="N252" i="25"/>
  <c r="S257" i="25"/>
  <c r="R255" i="25"/>
  <c r="T257" i="25"/>
  <c r="P251" i="25"/>
  <c r="P258" i="25"/>
  <c r="P256" i="25"/>
  <c r="P254" i="25"/>
  <c r="P255" i="25"/>
  <c r="P257" i="25"/>
  <c r="P252" i="25"/>
  <c r="P253" i="25"/>
  <c r="Y256" i="25"/>
  <c r="Q256" i="25"/>
  <c r="U255" i="25"/>
  <c r="W258" i="25"/>
  <c r="O258" i="25"/>
  <c r="V251" i="25"/>
  <c r="N251" i="25"/>
  <c r="N259" i="25" s="1"/>
  <c r="S251" i="25"/>
  <c r="R257" i="25"/>
  <c r="T256" i="25"/>
  <c r="O238" i="25"/>
  <c r="O245" i="25"/>
  <c r="O243" i="25"/>
  <c r="O241" i="25"/>
  <c r="O244" i="25"/>
  <c r="O242" i="25"/>
  <c r="O240" i="25"/>
  <c r="O239" i="25"/>
  <c r="N239" i="25"/>
  <c r="Y240" i="25"/>
  <c r="U241" i="25"/>
  <c r="T241" i="25"/>
  <c r="S245" i="25"/>
  <c r="N242" i="25"/>
  <c r="R240" i="25"/>
  <c r="R246" i="25" s="1"/>
  <c r="X244" i="25"/>
  <c r="Y242" i="25"/>
  <c r="Q238" i="25"/>
  <c r="P244" i="25"/>
  <c r="U243" i="25"/>
  <c r="T243" i="25"/>
  <c r="N243" i="25"/>
  <c r="U239" i="25"/>
  <c r="AB239" i="25" s="1"/>
  <c r="S242" i="25"/>
  <c r="N245" i="25"/>
  <c r="R241" i="25"/>
  <c r="X243" i="25"/>
  <c r="Y241" i="25"/>
  <c r="Q241" i="25"/>
  <c r="P243" i="25"/>
  <c r="U240" i="25"/>
  <c r="T242" i="25"/>
  <c r="N238" i="25"/>
  <c r="V248" i="25"/>
  <c r="V247" i="25"/>
  <c r="U242" i="25"/>
  <c r="W246" i="25"/>
  <c r="AF240" i="25"/>
  <c r="Y227" i="25"/>
  <c r="T232" i="25"/>
  <c r="S232" i="25"/>
  <c r="R227" i="25"/>
  <c r="Y231" i="25"/>
  <c r="Q229" i="25"/>
  <c r="X231" i="25"/>
  <c r="U230" i="25"/>
  <c r="T228" i="25"/>
  <c r="AF225" i="25"/>
  <c r="T230" i="25"/>
  <c r="S230" i="25"/>
  <c r="Y229" i="25"/>
  <c r="Q227" i="25"/>
  <c r="T225" i="25"/>
  <c r="S225" i="25"/>
  <c r="R229" i="25"/>
  <c r="Y225" i="25"/>
  <c r="Q231" i="25"/>
  <c r="X226" i="25"/>
  <c r="P226" i="25"/>
  <c r="U232" i="25"/>
  <c r="W226" i="25"/>
  <c r="O227" i="25"/>
  <c r="AG225" i="25" s="1"/>
  <c r="AH225" i="25" s="1"/>
  <c r="T226" i="25"/>
  <c r="S227" i="25"/>
  <c r="R231" i="25"/>
  <c r="Y226" i="25"/>
  <c r="Q226" i="25"/>
  <c r="U225" i="25"/>
  <c r="T227" i="25"/>
  <c r="S229" i="25"/>
  <c r="R230" i="25"/>
  <c r="Y228" i="25"/>
  <c r="Q228" i="25"/>
  <c r="X230" i="25"/>
  <c r="U227" i="25"/>
  <c r="W230" i="25"/>
  <c r="T229" i="25"/>
  <c r="S231" i="25"/>
  <c r="R232" i="25"/>
  <c r="Y230" i="25"/>
  <c r="Q230" i="25"/>
  <c r="U229" i="25"/>
  <c r="O233" i="25"/>
  <c r="AG226" i="25"/>
  <c r="AH226" i="25" s="1"/>
  <c r="AG227" i="25"/>
  <c r="AH227" i="25" s="1"/>
  <c r="Q212" i="25"/>
  <c r="P214" i="25"/>
  <c r="W214" i="25"/>
  <c r="R217" i="25"/>
  <c r="Y216" i="25"/>
  <c r="Q214" i="25"/>
  <c r="P213" i="25"/>
  <c r="V218" i="25"/>
  <c r="U215" i="25"/>
  <c r="W216" i="25"/>
  <c r="O216" i="25"/>
  <c r="T212" i="25"/>
  <c r="S217" i="25"/>
  <c r="P216" i="25"/>
  <c r="R212" i="25"/>
  <c r="Y213" i="25"/>
  <c r="Q218" i="25"/>
  <c r="P218" i="25"/>
  <c r="V217" i="25"/>
  <c r="U219" i="25"/>
  <c r="W213" i="25"/>
  <c r="O213" i="25"/>
  <c r="T219" i="25"/>
  <c r="S214" i="25"/>
  <c r="Q216" i="25"/>
  <c r="R214" i="25"/>
  <c r="Y214" i="25"/>
  <c r="Q213" i="25"/>
  <c r="P215" i="25"/>
  <c r="V219" i="25"/>
  <c r="U212" i="25"/>
  <c r="W215" i="25"/>
  <c r="O215" i="25"/>
  <c r="T214" i="25"/>
  <c r="S212" i="25"/>
  <c r="R216" i="25"/>
  <c r="Y215" i="25"/>
  <c r="Q215" i="25"/>
  <c r="P217" i="25"/>
  <c r="V212" i="25"/>
  <c r="U214" i="25"/>
  <c r="W217" i="25"/>
  <c r="R218" i="25"/>
  <c r="Y217" i="25"/>
  <c r="Q217" i="25"/>
  <c r="P219" i="25"/>
  <c r="V213" i="25"/>
  <c r="U216" i="25"/>
  <c r="W219" i="25"/>
  <c r="X220" i="25"/>
  <c r="Q201" i="25"/>
  <c r="T200" i="25"/>
  <c r="X203" i="25"/>
  <c r="P201" i="25"/>
  <c r="X201" i="25"/>
  <c r="Q199" i="25"/>
  <c r="U202" i="25"/>
  <c r="R201" i="25"/>
  <c r="T202" i="25"/>
  <c r="S199" i="25"/>
  <c r="S207" i="25" s="1"/>
  <c r="Y201" i="25"/>
  <c r="X205" i="25"/>
  <c r="P203" i="25"/>
  <c r="Q200" i="25"/>
  <c r="T199" i="25"/>
  <c r="X202" i="25"/>
  <c r="AB201" i="25" s="1"/>
  <c r="P202" i="25"/>
  <c r="P200" i="25"/>
  <c r="Q202" i="25"/>
  <c r="U201" i="25"/>
  <c r="AB200" i="25" s="1"/>
  <c r="R204" i="25"/>
  <c r="T201" i="25"/>
  <c r="S204" i="25"/>
  <c r="Y202" i="25"/>
  <c r="X204" i="25"/>
  <c r="P204" i="25"/>
  <c r="O208" i="25"/>
  <c r="V209" i="25"/>
  <c r="V208" i="25"/>
  <c r="Q204" i="25"/>
  <c r="T203" i="25"/>
  <c r="X206" i="25"/>
  <c r="P206" i="25"/>
  <c r="X200" i="25"/>
  <c r="W207" i="25"/>
  <c r="AF201" i="25"/>
  <c r="AI201" i="25" s="1"/>
  <c r="T148" i="25"/>
  <c r="Q153" i="25"/>
  <c r="Q150" i="25"/>
  <c r="Q148" i="25"/>
  <c r="Q147" i="25"/>
  <c r="T147" i="25"/>
  <c r="X147" i="25"/>
  <c r="P151" i="25"/>
  <c r="P149" i="25"/>
  <c r="AC147" i="25" s="1"/>
  <c r="X151" i="25"/>
  <c r="W148" i="25"/>
  <c r="W151" i="25"/>
  <c r="W149" i="25"/>
  <c r="W154" i="25"/>
  <c r="T149" i="25"/>
  <c r="Y150" i="25"/>
  <c r="Y154" i="25"/>
  <c r="Y155" i="25" s="1"/>
  <c r="Y152" i="25"/>
  <c r="AG135" i="25"/>
  <c r="AH135" i="25" s="1"/>
  <c r="AG136" i="25"/>
  <c r="AH136" i="25" s="1"/>
  <c r="U138" i="25"/>
  <c r="AG134" i="25"/>
  <c r="AH134" i="25" s="1"/>
  <c r="W136" i="25"/>
  <c r="W135" i="25"/>
  <c r="U140" i="25"/>
  <c r="U134" i="25"/>
  <c r="S138" i="25"/>
  <c r="S142" i="25" s="1"/>
  <c r="R125" i="25"/>
  <c r="T123" i="25"/>
  <c r="W125" i="25"/>
  <c r="W128" i="25"/>
  <c r="W127" i="25"/>
  <c r="R127" i="25"/>
  <c r="T125" i="25"/>
  <c r="T128" i="25"/>
  <c r="X126" i="25"/>
  <c r="X127" i="25"/>
  <c r="X125" i="25"/>
  <c r="U125" i="25"/>
  <c r="T124" i="25"/>
  <c r="U122" i="25"/>
  <c r="U127" i="25"/>
  <c r="S122" i="25"/>
  <c r="S123" i="25"/>
  <c r="S121" i="25"/>
  <c r="P124" i="25"/>
  <c r="P126" i="25"/>
  <c r="P121" i="25"/>
  <c r="U128" i="25"/>
  <c r="O123" i="25"/>
  <c r="O122" i="25"/>
  <c r="AG123" i="25" s="1"/>
  <c r="AH123" i="25" s="1"/>
  <c r="X113" i="25"/>
  <c r="V115" i="25"/>
  <c r="R114" i="25"/>
  <c r="X112" i="25"/>
  <c r="R113" i="25"/>
  <c r="T114" i="25"/>
  <c r="R115" i="25"/>
  <c r="T111" i="25"/>
  <c r="Q108" i="25"/>
  <c r="R109" i="25"/>
  <c r="S108" i="25"/>
  <c r="S116" i="25" s="1"/>
  <c r="T113" i="25"/>
  <c r="Q112" i="25"/>
  <c r="R108" i="25"/>
  <c r="W111" i="25"/>
  <c r="AF110" i="25" s="1"/>
  <c r="V108" i="25"/>
  <c r="P96" i="25"/>
  <c r="P101" i="25"/>
  <c r="T98" i="25"/>
  <c r="X99" i="25"/>
  <c r="X98" i="25"/>
  <c r="X96" i="25"/>
  <c r="X97" i="25"/>
  <c r="T97" i="25"/>
  <c r="T96" i="25"/>
  <c r="Q89" i="25"/>
  <c r="AG84" i="25"/>
  <c r="AH84" i="25" s="1"/>
  <c r="AG83" i="25"/>
  <c r="AH83" i="25" s="1"/>
  <c r="T86" i="25"/>
  <c r="Q88" i="25"/>
  <c r="Q84" i="25"/>
  <c r="Q86" i="25"/>
  <c r="Y90" i="25"/>
  <c r="Y91" i="25" s="1"/>
  <c r="Q82" i="25"/>
  <c r="Q83" i="25"/>
  <c r="P69" i="25"/>
  <c r="R57" i="25"/>
  <c r="V61" i="25"/>
  <c r="Q57" i="25"/>
  <c r="Q56" i="25"/>
  <c r="Q58" i="25"/>
  <c r="Q63" i="25"/>
  <c r="W60" i="25"/>
  <c r="R59" i="25"/>
  <c r="V56" i="25"/>
  <c r="R60" i="25"/>
  <c r="V58" i="25"/>
  <c r="W58" i="25"/>
  <c r="W56" i="25"/>
  <c r="W61" i="25"/>
  <c r="R61" i="25"/>
  <c r="V59" i="25"/>
  <c r="Y63" i="25"/>
  <c r="Y64" i="25" s="1"/>
  <c r="W57" i="25"/>
  <c r="R56" i="25"/>
  <c r="R62" i="25"/>
  <c r="N61" i="25"/>
  <c r="S56" i="25"/>
  <c r="S64" i="25" s="1"/>
  <c r="R58" i="25"/>
  <c r="V53" i="25"/>
  <c r="V52" i="25"/>
  <c r="P49" i="25"/>
  <c r="T44" i="25"/>
  <c r="U48" i="25"/>
  <c r="P47" i="25"/>
  <c r="T43" i="25"/>
  <c r="U45" i="25"/>
  <c r="O48" i="25"/>
  <c r="O47" i="25"/>
  <c r="O49" i="25"/>
  <c r="O43" i="25"/>
  <c r="Y51" i="25"/>
  <c r="T47" i="25"/>
  <c r="U44" i="25"/>
  <c r="T49" i="25"/>
  <c r="W43" i="25"/>
  <c r="W47" i="25"/>
  <c r="W49" i="25"/>
  <c r="W45" i="25"/>
  <c r="T50" i="25"/>
  <c r="O45" i="25"/>
  <c r="N43" i="25"/>
  <c r="N49" i="25"/>
  <c r="T46" i="25"/>
  <c r="N50" i="25"/>
  <c r="O33" i="25"/>
  <c r="T37" i="25"/>
  <c r="T36" i="25"/>
  <c r="O37" i="25"/>
  <c r="O32" i="25"/>
  <c r="V38" i="25"/>
  <c r="N36" i="25"/>
  <c r="T33" i="25"/>
  <c r="O30" i="25"/>
  <c r="N37" i="25"/>
  <c r="O31" i="25"/>
  <c r="Q20" i="25"/>
  <c r="W23" i="25"/>
  <c r="Q22" i="25"/>
  <c r="Y25" i="25"/>
  <c r="Q24" i="25"/>
  <c r="AG19" i="25"/>
  <c r="AH19" i="25" s="1"/>
  <c r="AG18" i="25"/>
  <c r="AH18" i="25" s="1"/>
  <c r="Q23" i="25"/>
  <c r="W22" i="25"/>
  <c r="W19" i="25"/>
  <c r="Q19" i="25"/>
  <c r="W21" i="25"/>
  <c r="W18" i="25"/>
  <c r="T18" i="25"/>
  <c r="W17" i="25"/>
  <c r="W25" i="25" s="1"/>
  <c r="W20" i="25"/>
  <c r="U7" i="25"/>
  <c r="U11" i="25"/>
  <c r="Y10" i="25"/>
  <c r="Y7" i="25"/>
  <c r="Y9" i="25"/>
  <c r="U9" i="25"/>
  <c r="T147" i="28"/>
  <c r="T148" i="28"/>
  <c r="T149" i="28"/>
  <c r="T152" i="28"/>
  <c r="T150" i="28"/>
  <c r="T151" i="28"/>
  <c r="T153" i="28"/>
  <c r="P87" i="28"/>
  <c r="P89" i="28"/>
  <c r="P85" i="28"/>
  <c r="P84" i="28"/>
  <c r="U176" i="28"/>
  <c r="Y144" i="28"/>
  <c r="Y143" i="28"/>
  <c r="Q142" i="28"/>
  <c r="S108" i="28"/>
  <c r="S110" i="28"/>
  <c r="S115" i="28"/>
  <c r="S113" i="28"/>
  <c r="S111" i="28"/>
  <c r="S109" i="28"/>
  <c r="S112" i="28"/>
  <c r="S114" i="28"/>
  <c r="P83" i="28"/>
  <c r="T61" i="28"/>
  <c r="T56" i="28"/>
  <c r="T63" i="28"/>
  <c r="T59" i="28"/>
  <c r="T58" i="28"/>
  <c r="T129" i="28"/>
  <c r="AF122" i="28"/>
  <c r="T62" i="28"/>
  <c r="R128" i="28"/>
  <c r="R122" i="28"/>
  <c r="R123" i="28"/>
  <c r="R127" i="28"/>
  <c r="R121" i="28"/>
  <c r="R125" i="28"/>
  <c r="R124" i="28"/>
  <c r="R126" i="28"/>
  <c r="S84" i="28"/>
  <c r="S89" i="28"/>
  <c r="S87" i="28"/>
  <c r="S85" i="28"/>
  <c r="S82" i="28"/>
  <c r="S88" i="28"/>
  <c r="S86" i="28"/>
  <c r="S83" i="28"/>
  <c r="O44" i="28"/>
  <c r="O45" i="28"/>
  <c r="O48" i="28"/>
  <c r="O47" i="28"/>
  <c r="O50" i="28"/>
  <c r="O49" i="28"/>
  <c r="O43" i="28"/>
  <c r="O46" i="28"/>
  <c r="P30" i="28"/>
  <c r="P31" i="28"/>
  <c r="P32" i="28"/>
  <c r="P33" i="28"/>
  <c r="P35" i="28"/>
  <c r="P37" i="28"/>
  <c r="P36" i="28"/>
  <c r="P34" i="28"/>
  <c r="X45" i="28"/>
  <c r="X50" i="28"/>
  <c r="X48" i="28"/>
  <c r="X46" i="28"/>
  <c r="X44" i="28"/>
  <c r="X43" i="28"/>
  <c r="X47" i="28"/>
  <c r="X49" i="28"/>
  <c r="X73" i="28"/>
  <c r="X71" i="28"/>
  <c r="X70" i="28"/>
  <c r="X75" i="28"/>
  <c r="X72" i="28"/>
  <c r="X76" i="28"/>
  <c r="X74" i="28"/>
  <c r="X69" i="28"/>
  <c r="X20" i="28"/>
  <c r="W22" i="28"/>
  <c r="R7" i="28"/>
  <c r="N163" i="28"/>
  <c r="X167" i="28"/>
  <c r="X160" i="28"/>
  <c r="X165" i="28"/>
  <c r="X163" i="28"/>
  <c r="X164" i="28"/>
  <c r="S191" i="28"/>
  <c r="N165" i="28"/>
  <c r="O191" i="28"/>
  <c r="O151" i="28"/>
  <c r="Y180" i="28"/>
  <c r="X175" i="28"/>
  <c r="AC173" i="28"/>
  <c r="AC174" i="28"/>
  <c r="AC175" i="28"/>
  <c r="P181" i="28"/>
  <c r="Y193" i="28"/>
  <c r="Q177" i="28"/>
  <c r="X188" i="28"/>
  <c r="P187" i="28"/>
  <c r="V136" i="28"/>
  <c r="P125" i="28"/>
  <c r="X144" i="28"/>
  <c r="X143" i="28"/>
  <c r="N192" i="28"/>
  <c r="U178" i="28"/>
  <c r="R167" i="28"/>
  <c r="X153" i="28"/>
  <c r="T138" i="28"/>
  <c r="Y160" i="28"/>
  <c r="Q160" i="28"/>
  <c r="U121" i="28"/>
  <c r="S99" i="28"/>
  <c r="P82" i="28"/>
  <c r="V73" i="28"/>
  <c r="V70" i="28"/>
  <c r="V76" i="28"/>
  <c r="Y43" i="28"/>
  <c r="Y44" i="28"/>
  <c r="U24" i="28"/>
  <c r="U20" i="28"/>
  <c r="U56" i="28"/>
  <c r="U57" i="28"/>
  <c r="U58" i="28"/>
  <c r="U63" i="28"/>
  <c r="U60" i="28"/>
  <c r="U62" i="28"/>
  <c r="U61" i="28"/>
  <c r="U59" i="28"/>
  <c r="AF82" i="28"/>
  <c r="Q90" i="28"/>
  <c r="U21" i="28"/>
  <c r="O77" i="28"/>
  <c r="AG69" i="28"/>
  <c r="AH69" i="28" s="1"/>
  <c r="AG71" i="28"/>
  <c r="AH71" i="28" s="1"/>
  <c r="AG70" i="28"/>
  <c r="AH70" i="28" s="1"/>
  <c r="V118" i="28"/>
  <c r="V117" i="28"/>
  <c r="O8" i="28"/>
  <c r="V24" i="28"/>
  <c r="AC69" i="28"/>
  <c r="AC70" i="28"/>
  <c r="AC71" i="28"/>
  <c r="P77" i="28"/>
  <c r="U5" i="28"/>
  <c r="R63" i="28"/>
  <c r="N33" i="28"/>
  <c r="X22" i="28"/>
  <c r="P22" i="28"/>
  <c r="V53" i="28"/>
  <c r="V52" i="28"/>
  <c r="W24" i="28"/>
  <c r="O24" i="28"/>
  <c r="R10" i="28"/>
  <c r="P163" i="28"/>
  <c r="P165" i="28"/>
  <c r="P160" i="28"/>
  <c r="P167" i="28"/>
  <c r="S177" i="28"/>
  <c r="X166" i="28"/>
  <c r="T190" i="28"/>
  <c r="S193" i="28"/>
  <c r="V166" i="28"/>
  <c r="N167" i="28"/>
  <c r="R190" i="28"/>
  <c r="S141" i="28"/>
  <c r="S137" i="28"/>
  <c r="S139" i="28"/>
  <c r="S135" i="28"/>
  <c r="W173" i="28"/>
  <c r="O177" i="28"/>
  <c r="W193" i="28"/>
  <c r="O193" i="28"/>
  <c r="O153" i="28"/>
  <c r="Q128" i="28"/>
  <c r="Y175" i="28"/>
  <c r="X174" i="28"/>
  <c r="N162" i="28"/>
  <c r="Y187" i="28"/>
  <c r="Q179" i="28"/>
  <c r="X187" i="28"/>
  <c r="P188" i="28"/>
  <c r="T170" i="28"/>
  <c r="T169" i="28"/>
  <c r="V135" i="28"/>
  <c r="N135" i="28"/>
  <c r="P122" i="28"/>
  <c r="V174" i="28"/>
  <c r="N176" i="28"/>
  <c r="P149" i="28"/>
  <c r="U137" i="28"/>
  <c r="N189" i="28"/>
  <c r="U175" i="28"/>
  <c r="R161" i="28"/>
  <c r="X154" i="28"/>
  <c r="Y164" i="28"/>
  <c r="Q164" i="28"/>
  <c r="O162" i="28"/>
  <c r="U126" i="28"/>
  <c r="P86" i="28"/>
  <c r="V154" i="28"/>
  <c r="V149" i="28"/>
  <c r="V152" i="28"/>
  <c r="V150" i="28"/>
  <c r="V148" i="28"/>
  <c r="V153" i="28"/>
  <c r="V147" i="28"/>
  <c r="V151" i="28"/>
  <c r="X113" i="28"/>
  <c r="W112" i="28"/>
  <c r="V86" i="28"/>
  <c r="W69" i="28"/>
  <c r="W75" i="28"/>
  <c r="U49" i="28"/>
  <c r="U47" i="28"/>
  <c r="U43" i="28"/>
  <c r="U45" i="28"/>
  <c r="U44" i="28"/>
  <c r="U46" i="28"/>
  <c r="U48" i="28"/>
  <c r="U50" i="28"/>
  <c r="W71" i="28"/>
  <c r="T74" i="28"/>
  <c r="T75" i="28"/>
  <c r="T73" i="28"/>
  <c r="T76" i="28"/>
  <c r="T72" i="28"/>
  <c r="R138" i="28"/>
  <c r="V71" i="28"/>
  <c r="U82" i="28"/>
  <c r="U83" i="28"/>
  <c r="U89" i="28"/>
  <c r="U85" i="28"/>
  <c r="U87" i="28"/>
  <c r="U86" i="28"/>
  <c r="U84" i="28"/>
  <c r="U88" i="28"/>
  <c r="N43" i="28"/>
  <c r="N44" i="28"/>
  <c r="N50" i="28"/>
  <c r="N48" i="28"/>
  <c r="N46" i="28"/>
  <c r="N47" i="28"/>
  <c r="N49" i="28"/>
  <c r="N45" i="28"/>
  <c r="V5" i="28"/>
  <c r="V6" i="28"/>
  <c r="R88" i="28"/>
  <c r="AB69" i="28"/>
  <c r="R77" i="28"/>
  <c r="T5" i="28"/>
  <c r="T9" i="28"/>
  <c r="U23" i="28"/>
  <c r="Q10" i="28"/>
  <c r="Y47" i="28"/>
  <c r="T24" i="28"/>
  <c r="X7" i="28"/>
  <c r="Q103" i="28"/>
  <c r="AF95" i="28"/>
  <c r="S17" i="28"/>
  <c r="W11" i="28"/>
  <c r="O11" i="28"/>
  <c r="V19" i="28"/>
  <c r="V9" i="28"/>
  <c r="U9" i="28"/>
  <c r="N22" i="28"/>
  <c r="R59" i="28"/>
  <c r="V31" i="28"/>
  <c r="N35" i="28"/>
  <c r="X24" i="28"/>
  <c r="P24" i="28"/>
  <c r="T4" i="28"/>
  <c r="U69" i="28"/>
  <c r="W19" i="28"/>
  <c r="O19" i="28"/>
  <c r="R6" i="28"/>
  <c r="R153" i="28"/>
  <c r="R151" i="28"/>
  <c r="R154" i="28"/>
  <c r="R147" i="28"/>
  <c r="R148" i="28"/>
  <c r="R152" i="28"/>
  <c r="R150" i="28"/>
  <c r="P162" i="28"/>
  <c r="Y121" i="28"/>
  <c r="Y122" i="28"/>
  <c r="Y123" i="28"/>
  <c r="Y124" i="28"/>
  <c r="Y127" i="28"/>
  <c r="Y126" i="28"/>
  <c r="T192" i="28"/>
  <c r="S188" i="28"/>
  <c r="V163" i="28"/>
  <c r="R192" i="28"/>
  <c r="W177" i="28"/>
  <c r="O179" i="28"/>
  <c r="O188" i="28"/>
  <c r="W168" i="28"/>
  <c r="AF162" i="28"/>
  <c r="O150" i="28"/>
  <c r="R115" i="28"/>
  <c r="R113" i="28"/>
  <c r="Y174" i="28"/>
  <c r="X173" i="28"/>
  <c r="P110" i="28"/>
  <c r="P109" i="28"/>
  <c r="P113" i="28"/>
  <c r="P111" i="28"/>
  <c r="Y186" i="28"/>
  <c r="Q173" i="28"/>
  <c r="X186" i="28"/>
  <c r="P186" i="28"/>
  <c r="R149" i="28"/>
  <c r="V134" i="28"/>
  <c r="N134" i="28"/>
  <c r="P121" i="28"/>
  <c r="V176" i="28"/>
  <c r="N178" i="28"/>
  <c r="U136" i="28"/>
  <c r="U110" i="28"/>
  <c r="U108" i="28"/>
  <c r="U109" i="28"/>
  <c r="U112" i="28"/>
  <c r="U111" i="28"/>
  <c r="U115" i="28"/>
  <c r="U113" i="28"/>
  <c r="U114" i="28"/>
  <c r="N191" i="28"/>
  <c r="U174" i="28"/>
  <c r="R160" i="28"/>
  <c r="P152" i="28"/>
  <c r="T109" i="28"/>
  <c r="T115" i="28"/>
  <c r="T113" i="28"/>
  <c r="T111" i="28"/>
  <c r="T108" i="28"/>
  <c r="T114" i="28"/>
  <c r="T112" i="28"/>
  <c r="T110" i="28"/>
  <c r="Y166" i="28"/>
  <c r="Q166" i="28"/>
  <c r="O166" i="28"/>
  <c r="AG161" i="28" s="1"/>
  <c r="AH161" i="28" s="1"/>
  <c r="R109" i="28"/>
  <c r="AB108" i="28" s="1"/>
  <c r="R102" i="28"/>
  <c r="P88" i="28"/>
  <c r="X110" i="28"/>
  <c r="V88" i="28"/>
  <c r="W72" i="28"/>
  <c r="W70" i="28"/>
  <c r="T71" i="28"/>
  <c r="R140" i="28"/>
  <c r="R142" i="28" s="1"/>
  <c r="P6" i="28"/>
  <c r="P4" i="28"/>
  <c r="P10" i="28"/>
  <c r="X101" i="28"/>
  <c r="X97" i="28"/>
  <c r="X102" i="28"/>
  <c r="X100" i="28"/>
  <c r="X98" i="28"/>
  <c r="X99" i="28"/>
  <c r="X96" i="28"/>
  <c r="X95" i="28"/>
  <c r="N8" i="28"/>
  <c r="N6" i="28"/>
  <c r="AF108" i="28"/>
  <c r="Q116" i="28"/>
  <c r="R85" i="28"/>
  <c r="R90" i="28" s="1"/>
  <c r="Y6" i="28"/>
  <c r="Q6" i="28"/>
  <c r="X10" i="28"/>
  <c r="S21" i="28"/>
  <c r="W5" i="28"/>
  <c r="O5" i="28"/>
  <c r="V18" i="28"/>
  <c r="R21" i="28"/>
  <c r="V7" i="28"/>
  <c r="N4" i="28"/>
  <c r="U7" i="28"/>
  <c r="N24" i="28"/>
  <c r="AF56" i="28"/>
  <c r="Q64" i="28"/>
  <c r="R58" i="28"/>
  <c r="V30" i="28"/>
  <c r="V38" i="28" s="1"/>
  <c r="N32" i="28"/>
  <c r="X19" i="28"/>
  <c r="P19" i="28"/>
  <c r="T10" i="28"/>
  <c r="U75" i="28"/>
  <c r="W18" i="28"/>
  <c r="O18" i="28"/>
  <c r="R8" i="28"/>
  <c r="Q125" i="28"/>
  <c r="Q126" i="28"/>
  <c r="Q127" i="28"/>
  <c r="Q121" i="28"/>
  <c r="Q122" i="28"/>
  <c r="Q124" i="28"/>
  <c r="T154" i="28"/>
  <c r="S186" i="28"/>
  <c r="V165" i="28"/>
  <c r="T141" i="28"/>
  <c r="T137" i="28"/>
  <c r="N128" i="28"/>
  <c r="N127" i="28"/>
  <c r="N124" i="28"/>
  <c r="N126" i="28"/>
  <c r="N121" i="28"/>
  <c r="N125" i="28"/>
  <c r="N123" i="28"/>
  <c r="N122" i="28"/>
  <c r="W179" i="28"/>
  <c r="Q194" i="28"/>
  <c r="AF186" i="28"/>
  <c r="O186" i="28"/>
  <c r="W151" i="28"/>
  <c r="U95" i="28"/>
  <c r="U102" i="28"/>
  <c r="U96" i="28"/>
  <c r="U97" i="28"/>
  <c r="U98" i="28"/>
  <c r="U100" i="28"/>
  <c r="S95" i="28"/>
  <c r="S97" i="28"/>
  <c r="S96" i="28"/>
  <c r="S102" i="28"/>
  <c r="S100" i="28"/>
  <c r="S98" i="28"/>
  <c r="Q176" i="28"/>
  <c r="X190" i="28"/>
  <c r="P190" i="28"/>
  <c r="X152" i="28"/>
  <c r="V138" i="28"/>
  <c r="P126" i="28"/>
  <c r="U101" i="28"/>
  <c r="N193" i="28"/>
  <c r="U177" i="28"/>
  <c r="R164" i="28"/>
  <c r="Y161" i="28"/>
  <c r="Q161" i="28"/>
  <c r="X83" i="28"/>
  <c r="N154" i="28"/>
  <c r="N149" i="28"/>
  <c r="N152" i="28"/>
  <c r="N150" i="28"/>
  <c r="N148" i="28"/>
  <c r="N147" i="28"/>
  <c r="N151" i="28"/>
  <c r="N153" i="28"/>
  <c r="O115" i="28"/>
  <c r="Y45" i="28"/>
  <c r="AG135" i="28"/>
  <c r="AH135" i="28" s="1"/>
  <c r="AG136" i="28"/>
  <c r="AH136" i="28" s="1"/>
  <c r="O142" i="28"/>
  <c r="AG134" i="28"/>
  <c r="AH134" i="28" s="1"/>
  <c r="S18" i="28"/>
  <c r="S23" i="28"/>
  <c r="W9" i="28"/>
  <c r="O9" i="28"/>
  <c r="V17" i="28"/>
  <c r="U4" i="28"/>
  <c r="R60" i="28"/>
  <c r="N31" i="28"/>
  <c r="X18" i="28"/>
  <c r="P18" i="28"/>
  <c r="W17" i="28"/>
  <c r="O17" i="28"/>
  <c r="U22" i="28"/>
  <c r="R11" i="28"/>
  <c r="O148" i="28"/>
  <c r="O147" i="28"/>
  <c r="O149" i="28"/>
  <c r="R173" i="28"/>
  <c r="R174" i="28"/>
  <c r="T189" i="28"/>
  <c r="R177" i="28"/>
  <c r="U141" i="28"/>
  <c r="U139" i="28"/>
  <c r="S190" i="28"/>
  <c r="W124" i="28"/>
  <c r="W127" i="28"/>
  <c r="W121" i="28"/>
  <c r="W122" i="28"/>
  <c r="W123" i="28"/>
  <c r="W128" i="28"/>
  <c r="W125" i="28"/>
  <c r="AF188" i="28"/>
  <c r="W194" i="28"/>
  <c r="O187" i="28"/>
  <c r="V187" i="28"/>
  <c r="V188" i="28"/>
  <c r="V193" i="28"/>
  <c r="V191" i="28"/>
  <c r="V189" i="28"/>
  <c r="V186" i="28"/>
  <c r="AB187" i="28" s="1"/>
  <c r="V192" i="28"/>
  <c r="V190" i="28"/>
  <c r="U194" i="28"/>
  <c r="W150" i="28"/>
  <c r="O154" i="28"/>
  <c r="Y177" i="28"/>
  <c r="Y188" i="28"/>
  <c r="Q178" i="28"/>
  <c r="X192" i="28"/>
  <c r="P192" i="28"/>
  <c r="X150" i="28"/>
  <c r="V140" i="28"/>
  <c r="U134" i="28"/>
  <c r="W84" i="28"/>
  <c r="W87" i="28"/>
  <c r="W85" i="28"/>
  <c r="W89" i="28"/>
  <c r="N188" i="28"/>
  <c r="U179" i="28"/>
  <c r="R166" i="28"/>
  <c r="T136" i="28"/>
  <c r="V89" i="28"/>
  <c r="V82" i="28"/>
  <c r="V87" i="28"/>
  <c r="V84" i="28"/>
  <c r="V85" i="28"/>
  <c r="Y163" i="28"/>
  <c r="Q163" i="28"/>
  <c r="W134" i="28"/>
  <c r="W135" i="28"/>
  <c r="W136" i="28"/>
  <c r="W141" i="28"/>
  <c r="W139" i="28"/>
  <c r="W137" i="28"/>
  <c r="W140" i="28"/>
  <c r="W138" i="28"/>
  <c r="X82" i="28"/>
  <c r="Q155" i="28"/>
  <c r="AF147" i="28"/>
  <c r="W82" i="28"/>
  <c r="S59" i="28"/>
  <c r="S61" i="28"/>
  <c r="S56" i="28"/>
  <c r="S58" i="28"/>
  <c r="S63" i="28"/>
  <c r="S57" i="28"/>
  <c r="S170" i="28"/>
  <c r="S169" i="28"/>
  <c r="O112" i="28"/>
  <c r="S62" i="28"/>
  <c r="V75" i="28"/>
  <c r="P97" i="28"/>
  <c r="P100" i="28"/>
  <c r="P98" i="28"/>
  <c r="P102" i="28"/>
  <c r="P101" i="28"/>
  <c r="P99" i="28"/>
  <c r="P95" i="28"/>
  <c r="P96" i="28"/>
  <c r="W102" i="28"/>
  <c r="W96" i="28"/>
  <c r="W101" i="28"/>
  <c r="W97" i="28"/>
  <c r="W100" i="28"/>
  <c r="W98" i="28"/>
  <c r="W95" i="28"/>
  <c r="W99" i="28"/>
  <c r="AB43" i="28"/>
  <c r="AF58" i="28"/>
  <c r="W64" i="28"/>
  <c r="S20" i="28"/>
  <c r="W7" i="28"/>
  <c r="O7" i="28"/>
  <c r="V21" i="28"/>
  <c r="R61" i="28"/>
  <c r="U10" i="28"/>
  <c r="R62" i="28"/>
  <c r="N30" i="28"/>
  <c r="X17" i="28"/>
  <c r="P17" i="28"/>
  <c r="T38" i="28"/>
  <c r="AF31" i="28"/>
  <c r="X38" i="28"/>
  <c r="AB32" i="28"/>
  <c r="W21" i="28"/>
  <c r="O21" i="28"/>
  <c r="R9" i="28"/>
  <c r="R95" i="28"/>
  <c r="R100" i="28"/>
  <c r="R98" i="28"/>
  <c r="R97" i="28"/>
  <c r="R96" i="28"/>
  <c r="R99" i="28"/>
  <c r="S147" i="28"/>
  <c r="S148" i="28"/>
  <c r="S149" i="28"/>
  <c r="S175" i="28"/>
  <c r="S174" i="28"/>
  <c r="S180" i="28"/>
  <c r="T191" i="28"/>
  <c r="R179" i="28"/>
  <c r="X123" i="28"/>
  <c r="X125" i="28"/>
  <c r="X124" i="28"/>
  <c r="X121" i="28"/>
  <c r="X128" i="28"/>
  <c r="S192" i="28"/>
  <c r="N164" i="28"/>
  <c r="O126" i="28"/>
  <c r="O123" i="28"/>
  <c r="O125" i="28"/>
  <c r="O121" i="28"/>
  <c r="O128" i="28"/>
  <c r="O124" i="28"/>
  <c r="U163" i="28"/>
  <c r="W176" i="28"/>
  <c r="O178" i="28"/>
  <c r="O190" i="28"/>
  <c r="Y179" i="28"/>
  <c r="Y192" i="28"/>
  <c r="W115" i="28"/>
  <c r="W109" i="28"/>
  <c r="W108" i="28"/>
  <c r="Q180" i="28"/>
  <c r="X189" i="28"/>
  <c r="P189" i="28"/>
  <c r="V137" i="28"/>
  <c r="X122" i="28"/>
  <c r="U99" i="28"/>
  <c r="N173" i="28"/>
  <c r="U138" i="28"/>
  <c r="O87" i="28"/>
  <c r="O89" i="28"/>
  <c r="O83" i="28"/>
  <c r="O84" i="28"/>
  <c r="N187" i="28"/>
  <c r="N194" i="28" s="1"/>
  <c r="R162" i="28"/>
  <c r="X149" i="28"/>
  <c r="P153" i="28"/>
  <c r="AC149" i="28" s="1"/>
  <c r="T139" i="28"/>
  <c r="N87" i="28"/>
  <c r="N83" i="28"/>
  <c r="N89" i="28"/>
  <c r="N82" i="28"/>
  <c r="Y165" i="28"/>
  <c r="Q165" i="28"/>
  <c r="O108" i="28"/>
  <c r="W83" i="28"/>
  <c r="X112" i="28"/>
  <c r="W86" i="28"/>
  <c r="S136" i="28"/>
  <c r="Y75" i="28"/>
  <c r="Y73" i="28"/>
  <c r="Y72" i="28"/>
  <c r="Y74" i="28"/>
  <c r="Y70" i="28"/>
  <c r="Y76" i="28"/>
  <c r="Y69" i="28"/>
  <c r="Y71" i="28"/>
  <c r="T57" i="28"/>
  <c r="S33" i="28"/>
  <c r="S30" i="28"/>
  <c r="S32" i="28"/>
  <c r="AB30" i="28" s="1"/>
  <c r="V69" i="28"/>
  <c r="W38" i="28"/>
  <c r="AF32" i="28"/>
  <c r="U34" i="28"/>
  <c r="U38" i="28" s="1"/>
  <c r="P52" i="28"/>
  <c r="P53" i="28"/>
  <c r="U19" i="28"/>
  <c r="Y5" i="28"/>
  <c r="Q5" i="28"/>
  <c r="X8" i="28"/>
  <c r="X12" i="28" s="1"/>
  <c r="P5" i="28"/>
  <c r="S22" i="28"/>
  <c r="W4" i="28"/>
  <c r="O10" i="28"/>
  <c r="V23" i="28"/>
  <c r="R22" i="28"/>
  <c r="V8" i="28"/>
  <c r="Y105" i="28"/>
  <c r="Y104" i="28"/>
  <c r="U6" i="28"/>
  <c r="N34" i="28"/>
  <c r="X21" i="28"/>
  <c r="P21" i="28"/>
  <c r="T11" i="28"/>
  <c r="Y27" i="28"/>
  <c r="Y26" i="28"/>
  <c r="W23" i="28"/>
  <c r="O23" i="28"/>
  <c r="AF17" i="28"/>
  <c r="Q25" i="28"/>
  <c r="R4" i="28"/>
  <c r="Y10" i="28"/>
  <c r="R193" i="28"/>
  <c r="R191" i="28"/>
  <c r="R186" i="28"/>
  <c r="V162" i="28"/>
  <c r="V161" i="28"/>
  <c r="AB161" i="28" s="1"/>
  <c r="W148" i="28"/>
  <c r="W149" i="28"/>
  <c r="W147" i="28"/>
  <c r="X162" i="28"/>
  <c r="T193" i="28"/>
  <c r="R176" i="28"/>
  <c r="P123" i="28"/>
  <c r="P127" i="28"/>
  <c r="P124" i="28"/>
  <c r="X180" i="28"/>
  <c r="X178" i="28"/>
  <c r="N166" i="28"/>
  <c r="W178" i="28"/>
  <c r="U124" i="28"/>
  <c r="U128" i="28"/>
  <c r="U123" i="28"/>
  <c r="U125" i="28"/>
  <c r="T173" i="28"/>
  <c r="T174" i="28"/>
  <c r="T180" i="28"/>
  <c r="T178" i="28"/>
  <c r="T176" i="28"/>
  <c r="T175" i="28"/>
  <c r="T179" i="28"/>
  <c r="T177" i="28"/>
  <c r="W153" i="28"/>
  <c r="Y176" i="28"/>
  <c r="X179" i="28"/>
  <c r="Y189" i="28"/>
  <c r="O110" i="28"/>
  <c r="O109" i="28"/>
  <c r="O113" i="28"/>
  <c r="O111" i="28"/>
  <c r="X84" i="28"/>
  <c r="X85" i="28"/>
  <c r="X87" i="28"/>
  <c r="X89" i="28"/>
  <c r="U140" i="28"/>
  <c r="U173" i="28"/>
  <c r="X147" i="28"/>
  <c r="T135" i="28"/>
  <c r="Y118" i="28"/>
  <c r="Y117" i="28"/>
  <c r="O168" i="28"/>
  <c r="T103" i="28"/>
  <c r="X88" i="28"/>
  <c r="W88" i="28"/>
  <c r="T60" i="28"/>
  <c r="Y82" i="28"/>
  <c r="Y83" i="28"/>
  <c r="Y84" i="28"/>
  <c r="Y85" i="28"/>
  <c r="Y87" i="28"/>
  <c r="Y88" i="28"/>
  <c r="Y89" i="28"/>
  <c r="Y86" i="28"/>
  <c r="Y46" i="28"/>
  <c r="V72" i="28"/>
  <c r="AB58" i="28"/>
  <c r="O38" i="28"/>
  <c r="AG30" i="28"/>
  <c r="AH30" i="28" s="1"/>
  <c r="AG31" i="28"/>
  <c r="AH31" i="28" s="1"/>
  <c r="AG32" i="28"/>
  <c r="AH32" i="28" s="1"/>
  <c r="W44" i="28"/>
  <c r="W45" i="28"/>
  <c r="W43" i="28"/>
  <c r="W46" i="28"/>
  <c r="W48" i="28"/>
  <c r="W47" i="28"/>
  <c r="W50" i="28"/>
  <c r="W49" i="28"/>
  <c r="Q51" i="28"/>
  <c r="AF43" i="28"/>
  <c r="O64" i="28"/>
  <c r="AG57" i="28"/>
  <c r="AH57" i="28" s="1"/>
  <c r="AG56" i="28"/>
  <c r="AH56" i="28" s="1"/>
  <c r="AG58" i="28"/>
  <c r="AH58" i="28" s="1"/>
  <c r="U18" i="28"/>
  <c r="W10" i="28"/>
  <c r="T53" i="28"/>
  <c r="W149" i="27"/>
  <c r="W148" i="27"/>
  <c r="W153" i="27"/>
  <c r="W167" i="27"/>
  <c r="W165" i="27"/>
  <c r="W163" i="27"/>
  <c r="W166" i="27"/>
  <c r="W164" i="27"/>
  <c r="W161" i="27"/>
  <c r="W162" i="27"/>
  <c r="O149" i="27"/>
  <c r="O148" i="27"/>
  <c r="O153" i="27"/>
  <c r="P186" i="27"/>
  <c r="V166" i="27"/>
  <c r="N165" i="27"/>
  <c r="W193" i="27"/>
  <c r="O188" i="27"/>
  <c r="R175" i="27"/>
  <c r="O150" i="27"/>
  <c r="U191" i="27"/>
  <c r="X176" i="27"/>
  <c r="P176" i="27"/>
  <c r="S163" i="27"/>
  <c r="Q153" i="27"/>
  <c r="T191" i="27"/>
  <c r="W178" i="27"/>
  <c r="O178" i="27"/>
  <c r="R163" i="27"/>
  <c r="S191" i="27"/>
  <c r="V176" i="27"/>
  <c r="N176" i="27"/>
  <c r="Y163" i="27"/>
  <c r="Q163" i="27"/>
  <c r="W151" i="27"/>
  <c r="R186" i="27"/>
  <c r="X162" i="27"/>
  <c r="P164" i="27"/>
  <c r="W147" i="27"/>
  <c r="Y190" i="27"/>
  <c r="Q189" i="27"/>
  <c r="N141" i="27"/>
  <c r="Q122" i="27"/>
  <c r="X11" i="27"/>
  <c r="X8" i="27"/>
  <c r="X10" i="27"/>
  <c r="X4" i="27"/>
  <c r="X7" i="27"/>
  <c r="X5" i="27"/>
  <c r="X6" i="27"/>
  <c r="T178" i="27"/>
  <c r="T176" i="27"/>
  <c r="T179" i="27"/>
  <c r="T177" i="27"/>
  <c r="T173" i="27"/>
  <c r="T175" i="27"/>
  <c r="T180" i="27"/>
  <c r="V164" i="27"/>
  <c r="T153" i="27"/>
  <c r="T151" i="27"/>
  <c r="T147" i="27"/>
  <c r="T149" i="27"/>
  <c r="T150" i="27"/>
  <c r="T148" i="27"/>
  <c r="T152" i="27"/>
  <c r="O167" i="27"/>
  <c r="O165" i="27"/>
  <c r="O163" i="27"/>
  <c r="O166" i="27"/>
  <c r="O164" i="27"/>
  <c r="O161" i="27"/>
  <c r="O162" i="27"/>
  <c r="X152" i="27"/>
  <c r="X153" i="27"/>
  <c r="X151" i="27"/>
  <c r="X147" i="27"/>
  <c r="X148" i="27"/>
  <c r="X149" i="27"/>
  <c r="X150" i="27"/>
  <c r="X186" i="27"/>
  <c r="V163" i="27"/>
  <c r="N167" i="27"/>
  <c r="O187" i="27"/>
  <c r="R174" i="27"/>
  <c r="V140" i="27"/>
  <c r="V138" i="27"/>
  <c r="V134" i="27"/>
  <c r="U193" i="27"/>
  <c r="X178" i="27"/>
  <c r="P178" i="27"/>
  <c r="S165" i="27"/>
  <c r="Y151" i="27"/>
  <c r="T193" i="27"/>
  <c r="W180" i="27"/>
  <c r="O180" i="27"/>
  <c r="R165" i="27"/>
  <c r="S193" i="27"/>
  <c r="V178" i="27"/>
  <c r="N178" i="27"/>
  <c r="Y165" i="27"/>
  <c r="Q165" i="27"/>
  <c r="O151" i="27"/>
  <c r="R190" i="27"/>
  <c r="O147" i="27"/>
  <c r="Y192" i="27"/>
  <c r="Q154" i="27"/>
  <c r="V193" i="27"/>
  <c r="P59" i="27"/>
  <c r="P62" i="27"/>
  <c r="P60" i="27"/>
  <c r="P56" i="27"/>
  <c r="P57" i="27"/>
  <c r="P58" i="27"/>
  <c r="P63" i="27"/>
  <c r="P61" i="27"/>
  <c r="Q173" i="27"/>
  <c r="Q174" i="27"/>
  <c r="Q175" i="27"/>
  <c r="Q180" i="27"/>
  <c r="Q178" i="27"/>
  <c r="Q176" i="27"/>
  <c r="Q179" i="27"/>
  <c r="Q177" i="27"/>
  <c r="X165" i="27"/>
  <c r="X163" i="27"/>
  <c r="Y152" i="27"/>
  <c r="Y150" i="27"/>
  <c r="Y153" i="27"/>
  <c r="P152" i="27"/>
  <c r="P153" i="27"/>
  <c r="P151" i="27"/>
  <c r="P147" i="27"/>
  <c r="P148" i="27"/>
  <c r="P150" i="27"/>
  <c r="P149" i="27"/>
  <c r="X190" i="27"/>
  <c r="V165" i="27"/>
  <c r="N162" i="27"/>
  <c r="R189" i="27"/>
  <c r="U178" i="27"/>
  <c r="X167" i="27"/>
  <c r="N137" i="27"/>
  <c r="N134" i="27"/>
  <c r="N140" i="27"/>
  <c r="N136" i="27"/>
  <c r="U188" i="27"/>
  <c r="X180" i="27"/>
  <c r="P180" i="27"/>
  <c r="S167" i="27"/>
  <c r="Q151" i="27"/>
  <c r="T188" i="27"/>
  <c r="W175" i="27"/>
  <c r="O175" i="27"/>
  <c r="R167" i="27"/>
  <c r="S188" i="27"/>
  <c r="V180" i="27"/>
  <c r="N180" i="27"/>
  <c r="Y167" i="27"/>
  <c r="Q167" i="27"/>
  <c r="Y148" i="27"/>
  <c r="R192" i="27"/>
  <c r="X160" i="27"/>
  <c r="N148" i="27"/>
  <c r="N147" i="27"/>
  <c r="N152" i="27"/>
  <c r="N149" i="27"/>
  <c r="N154" i="27"/>
  <c r="N153" i="27"/>
  <c r="N151" i="27"/>
  <c r="N150" i="27"/>
  <c r="Y141" i="27"/>
  <c r="Y134" i="27"/>
  <c r="Y139" i="27"/>
  <c r="Y135" i="27"/>
  <c r="Y138" i="27"/>
  <c r="Y136" i="27"/>
  <c r="Y137" i="27"/>
  <c r="Y140" i="27"/>
  <c r="V137" i="27"/>
  <c r="N138" i="27"/>
  <c r="O47" i="27"/>
  <c r="O43" i="27"/>
  <c r="O44" i="27"/>
  <c r="O45" i="27"/>
  <c r="O50" i="27"/>
  <c r="O46" i="27"/>
  <c r="O49" i="27"/>
  <c r="S151" i="27"/>
  <c r="S148" i="27"/>
  <c r="S149" i="27"/>
  <c r="S152" i="27"/>
  <c r="S150" i="27"/>
  <c r="S154" i="27"/>
  <c r="S147" i="27"/>
  <c r="P163" i="27"/>
  <c r="P167" i="27"/>
  <c r="P165" i="27"/>
  <c r="Q150" i="27"/>
  <c r="Q152" i="27"/>
  <c r="X192" i="27"/>
  <c r="P189" i="27"/>
  <c r="V167" i="27"/>
  <c r="Y154" i="27"/>
  <c r="O190" i="27"/>
  <c r="R177" i="27"/>
  <c r="X154" i="27"/>
  <c r="Y127" i="27"/>
  <c r="Y123" i="27"/>
  <c r="Y124" i="27"/>
  <c r="Y126" i="27"/>
  <c r="Y121" i="27"/>
  <c r="Y128" i="27"/>
  <c r="Y122" i="27"/>
  <c r="U187" i="27"/>
  <c r="X175" i="27"/>
  <c r="P175" i="27"/>
  <c r="S162" i="27"/>
  <c r="T141" i="27"/>
  <c r="T140" i="27"/>
  <c r="T138" i="27"/>
  <c r="T134" i="27"/>
  <c r="T135" i="27"/>
  <c r="T136" i="27"/>
  <c r="T187" i="27"/>
  <c r="W174" i="27"/>
  <c r="O174" i="27"/>
  <c r="R162" i="27"/>
  <c r="S141" i="27"/>
  <c r="S139" i="27"/>
  <c r="S137" i="27"/>
  <c r="S138" i="27"/>
  <c r="S134" i="27"/>
  <c r="S135" i="27"/>
  <c r="S136" i="27"/>
  <c r="S140" i="27"/>
  <c r="S187" i="27"/>
  <c r="V175" i="27"/>
  <c r="N175" i="27"/>
  <c r="Y162" i="27"/>
  <c r="Q162" i="27"/>
  <c r="Q148" i="27"/>
  <c r="U175" i="27"/>
  <c r="X164" i="27"/>
  <c r="T154" i="27"/>
  <c r="Q188" i="27"/>
  <c r="V139" i="27"/>
  <c r="W160" i="27"/>
  <c r="O48" i="27"/>
  <c r="U148" i="27"/>
  <c r="U152" i="27"/>
  <c r="U150" i="27"/>
  <c r="U154" i="27"/>
  <c r="U149" i="27"/>
  <c r="U151" i="27"/>
  <c r="U147" i="27"/>
  <c r="U153" i="27"/>
  <c r="R151" i="27"/>
  <c r="R148" i="27"/>
  <c r="R149" i="27"/>
  <c r="R152" i="27"/>
  <c r="R150" i="27"/>
  <c r="R153" i="27"/>
  <c r="R147" i="27"/>
  <c r="X189" i="27"/>
  <c r="P191" i="27"/>
  <c r="V162" i="27"/>
  <c r="O192" i="27"/>
  <c r="R179" i="27"/>
  <c r="P154" i="27"/>
  <c r="Q127" i="27"/>
  <c r="Q124" i="27"/>
  <c r="Q128" i="27"/>
  <c r="Q126" i="27"/>
  <c r="Q125" i="27"/>
  <c r="Q123" i="27"/>
  <c r="U186" i="27"/>
  <c r="X174" i="27"/>
  <c r="P174" i="27"/>
  <c r="S161" i="27"/>
  <c r="W128" i="27"/>
  <c r="W127" i="27"/>
  <c r="W125" i="27"/>
  <c r="W122" i="27"/>
  <c r="W123" i="27"/>
  <c r="W124" i="27"/>
  <c r="W126" i="27"/>
  <c r="W121" i="27"/>
  <c r="T186" i="27"/>
  <c r="W173" i="27"/>
  <c r="O173" i="27"/>
  <c r="R161" i="27"/>
  <c r="S186" i="27"/>
  <c r="V174" i="27"/>
  <c r="N174" i="27"/>
  <c r="Y161" i="27"/>
  <c r="Q161" i="27"/>
  <c r="R136" i="27"/>
  <c r="R137" i="27"/>
  <c r="R140" i="27"/>
  <c r="R138" i="27"/>
  <c r="R134" i="27"/>
  <c r="R141" i="27"/>
  <c r="R139" i="27"/>
  <c r="U174" i="27"/>
  <c r="X166" i="27"/>
  <c r="T126" i="27"/>
  <c r="T121" i="27"/>
  <c r="T122" i="27"/>
  <c r="T123" i="27"/>
  <c r="T125" i="27"/>
  <c r="T127" i="27"/>
  <c r="T124" i="27"/>
  <c r="T128" i="27"/>
  <c r="Q187" i="27"/>
  <c r="V141" i="27"/>
  <c r="P187" i="27"/>
  <c r="O160" i="27"/>
  <c r="P87" i="27"/>
  <c r="P82" i="27"/>
  <c r="P85" i="27"/>
  <c r="P88" i="27"/>
  <c r="P86" i="27"/>
  <c r="P83" i="27"/>
  <c r="P84" i="27"/>
  <c r="Y30" i="27"/>
  <c r="Y32" i="27"/>
  <c r="Y37" i="27"/>
  <c r="Y35" i="27"/>
  <c r="Y33" i="27"/>
  <c r="Y36" i="27"/>
  <c r="Y31" i="27"/>
  <c r="W150" i="27"/>
  <c r="O176" i="27"/>
  <c r="AC160" i="27"/>
  <c r="Y193" i="27"/>
  <c r="Y191" i="27"/>
  <c r="X191" i="27"/>
  <c r="P193" i="27"/>
  <c r="N164" i="27"/>
  <c r="W192" i="27"/>
  <c r="O189" i="27"/>
  <c r="R176" i="27"/>
  <c r="W152" i="27"/>
  <c r="W154" i="27"/>
  <c r="U190" i="27"/>
  <c r="X173" i="27"/>
  <c r="P173" i="27"/>
  <c r="S160" i="27"/>
  <c r="O124" i="27"/>
  <c r="O123" i="27"/>
  <c r="AG122" i="27" s="1"/>
  <c r="AH122" i="27" s="1"/>
  <c r="O125" i="27"/>
  <c r="O127" i="27"/>
  <c r="O126" i="27"/>
  <c r="O128" i="27"/>
  <c r="O122" i="27"/>
  <c r="T190" i="27"/>
  <c r="W177" i="27"/>
  <c r="O177" i="27"/>
  <c r="R160" i="27"/>
  <c r="N122" i="27"/>
  <c r="N125" i="27"/>
  <c r="N123" i="27"/>
  <c r="N124" i="27"/>
  <c r="N126" i="27"/>
  <c r="N127" i="27"/>
  <c r="N128" i="27"/>
  <c r="S190" i="27"/>
  <c r="V173" i="27"/>
  <c r="N173" i="27"/>
  <c r="Y160" i="27"/>
  <c r="Q160" i="27"/>
  <c r="U126" i="27"/>
  <c r="U122" i="27"/>
  <c r="U123" i="27"/>
  <c r="U121" i="27"/>
  <c r="U125" i="27"/>
  <c r="U128" i="27"/>
  <c r="U127" i="27"/>
  <c r="U173" i="27"/>
  <c r="P162" i="27"/>
  <c r="Y188" i="27"/>
  <c r="V136" i="27"/>
  <c r="T168" i="27"/>
  <c r="AF161" i="27"/>
  <c r="U140" i="27"/>
  <c r="U138" i="27"/>
  <c r="U134" i="27"/>
  <c r="U135" i="27"/>
  <c r="U136" i="27"/>
  <c r="U139" i="27"/>
  <c r="U137" i="27"/>
  <c r="P89" i="27"/>
  <c r="Q193" i="27"/>
  <c r="Q191" i="27"/>
  <c r="X193" i="27"/>
  <c r="V160" i="27"/>
  <c r="N166" i="27"/>
  <c r="W189" i="27"/>
  <c r="AF188" i="27" s="1"/>
  <c r="O191" i="27"/>
  <c r="R178" i="27"/>
  <c r="U165" i="27"/>
  <c r="U168" i="27" s="1"/>
  <c r="O152" i="27"/>
  <c r="O154" i="27"/>
  <c r="V192" i="27"/>
  <c r="V186" i="27"/>
  <c r="V187" i="27"/>
  <c r="V188" i="27"/>
  <c r="V191" i="27"/>
  <c r="V189" i="27"/>
  <c r="N190" i="27"/>
  <c r="N192" i="27"/>
  <c r="N186" i="27"/>
  <c r="N187" i="27"/>
  <c r="N188" i="27"/>
  <c r="N191" i="27"/>
  <c r="N189" i="27"/>
  <c r="R188" i="27"/>
  <c r="U177" i="27"/>
  <c r="P161" i="27"/>
  <c r="Y149" i="27"/>
  <c r="Y187" i="27"/>
  <c r="Q190" i="27"/>
  <c r="AF186" i="27" s="1"/>
  <c r="V135" i="27"/>
  <c r="R154" i="27"/>
  <c r="R83" i="27"/>
  <c r="R87" i="27"/>
  <c r="R85" i="27"/>
  <c r="R89" i="27"/>
  <c r="R82" i="27"/>
  <c r="R84" i="27"/>
  <c r="R88" i="27"/>
  <c r="R86" i="27"/>
  <c r="X9" i="27"/>
  <c r="R129" i="27"/>
  <c r="W100" i="27"/>
  <c r="W98" i="27"/>
  <c r="W102" i="27"/>
  <c r="W97" i="27"/>
  <c r="Y82" i="27"/>
  <c r="Y84" i="27"/>
  <c r="Y85" i="27"/>
  <c r="Y86" i="27"/>
  <c r="Y83" i="27"/>
  <c r="U95" i="27"/>
  <c r="U102" i="27"/>
  <c r="U100" i="27"/>
  <c r="U98" i="27"/>
  <c r="U96" i="27"/>
  <c r="V101" i="27"/>
  <c r="N100" i="27"/>
  <c r="Q76" i="27"/>
  <c r="Q72" i="27"/>
  <c r="Q74" i="27"/>
  <c r="P128" i="27"/>
  <c r="R102" i="27"/>
  <c r="T97" i="27"/>
  <c r="O60" i="27"/>
  <c r="S84" i="27"/>
  <c r="Q71" i="27"/>
  <c r="T99" i="27"/>
  <c r="T45" i="27"/>
  <c r="T44" i="27"/>
  <c r="O69" i="27"/>
  <c r="P102" i="27"/>
  <c r="T90" i="27"/>
  <c r="AF83" i="27"/>
  <c r="V50" i="27"/>
  <c r="V74" i="27"/>
  <c r="N75" i="27"/>
  <c r="T47" i="27"/>
  <c r="O31" i="27"/>
  <c r="X47" i="27"/>
  <c r="U82" i="27"/>
  <c r="X89" i="27"/>
  <c r="R61" i="27"/>
  <c r="V46" i="27"/>
  <c r="O35" i="27"/>
  <c r="S76" i="27"/>
  <c r="X62" i="27"/>
  <c r="W36" i="27"/>
  <c r="R19" i="27"/>
  <c r="R24" i="27"/>
  <c r="R22" i="27"/>
  <c r="R20" i="27"/>
  <c r="R23" i="27"/>
  <c r="R21" i="27"/>
  <c r="R17" i="27"/>
  <c r="R18" i="27"/>
  <c r="U33" i="27"/>
  <c r="X85" i="27"/>
  <c r="N45" i="27"/>
  <c r="T36" i="27"/>
  <c r="P46" i="27"/>
  <c r="R31" i="27"/>
  <c r="U20" i="27"/>
  <c r="V6" i="27"/>
  <c r="T20" i="27"/>
  <c r="R5" i="27"/>
  <c r="Y44" i="27"/>
  <c r="V76" i="27"/>
  <c r="X37" i="27"/>
  <c r="S20" i="27"/>
  <c r="Y11" i="27"/>
  <c r="Q5" i="27"/>
  <c r="P18" i="27"/>
  <c r="P8" i="27"/>
  <c r="X24" i="27"/>
  <c r="Y21" i="27"/>
  <c r="Q21" i="27"/>
  <c r="W8" i="27"/>
  <c r="O4" i="27"/>
  <c r="N5" i="27"/>
  <c r="W22" i="27"/>
  <c r="O22" i="27"/>
  <c r="U7" i="27"/>
  <c r="V22" i="27"/>
  <c r="N19" i="27"/>
  <c r="T9" i="27"/>
  <c r="O98" i="27"/>
  <c r="O97" i="27"/>
  <c r="O102" i="27"/>
  <c r="O100" i="27"/>
  <c r="Q82" i="27"/>
  <c r="Q84" i="27"/>
  <c r="Q87" i="27"/>
  <c r="Q85" i="27"/>
  <c r="Q83" i="27"/>
  <c r="Q86" i="27"/>
  <c r="AB109" i="27"/>
  <c r="U116" i="27"/>
  <c r="O95" i="27"/>
  <c r="T58" i="27"/>
  <c r="T56" i="27"/>
  <c r="V98" i="27"/>
  <c r="N102" i="27"/>
  <c r="P121" i="27"/>
  <c r="V118" i="27"/>
  <c r="V117" i="27"/>
  <c r="R97" i="27"/>
  <c r="Q89" i="27"/>
  <c r="S89" i="27"/>
  <c r="Q70" i="27"/>
  <c r="T101" i="27"/>
  <c r="AG135" i="27"/>
  <c r="AH135" i="27" s="1"/>
  <c r="O142" i="27"/>
  <c r="AG136" i="27"/>
  <c r="AH136" i="27" s="1"/>
  <c r="AG134" i="27"/>
  <c r="AH134" i="27" s="1"/>
  <c r="AF70" i="27"/>
  <c r="T77" i="27"/>
  <c r="O73" i="27"/>
  <c r="T57" i="27"/>
  <c r="X98" i="27"/>
  <c r="P97" i="27"/>
  <c r="O71" i="27"/>
  <c r="R63" i="27"/>
  <c r="V70" i="27"/>
  <c r="T49" i="27"/>
  <c r="V30" i="27"/>
  <c r="X49" i="27"/>
  <c r="U83" i="27"/>
  <c r="R58" i="27"/>
  <c r="P43" i="27"/>
  <c r="T33" i="27"/>
  <c r="W63" i="27"/>
  <c r="S70" i="27"/>
  <c r="X59" i="27"/>
  <c r="O32" i="27"/>
  <c r="N66" i="27"/>
  <c r="N65" i="27"/>
  <c r="U35" i="27"/>
  <c r="X84" i="27"/>
  <c r="N44" i="27"/>
  <c r="V37" i="27"/>
  <c r="P48" i="27"/>
  <c r="R34" i="27"/>
  <c r="U22" i="27"/>
  <c r="V8" i="27"/>
  <c r="T22" i="27"/>
  <c r="R9" i="27"/>
  <c r="Y49" i="27"/>
  <c r="X32" i="27"/>
  <c r="S22" i="27"/>
  <c r="Y5" i="27"/>
  <c r="Q9" i="27"/>
  <c r="P17" i="27"/>
  <c r="P11" i="27"/>
  <c r="X19" i="27"/>
  <c r="Y23" i="27"/>
  <c r="Q23" i="27"/>
  <c r="W11" i="27"/>
  <c r="O10" i="27"/>
  <c r="N9" i="27"/>
  <c r="W24" i="27"/>
  <c r="O24" i="27"/>
  <c r="U4" i="27"/>
  <c r="V19" i="27"/>
  <c r="N20" i="27"/>
  <c r="T7" i="27"/>
  <c r="Q140" i="27"/>
  <c r="O101" i="27"/>
  <c r="S125" i="27"/>
  <c r="S123" i="27"/>
  <c r="S127" i="27"/>
  <c r="S124" i="27"/>
  <c r="S126" i="27"/>
  <c r="S121" i="27"/>
  <c r="S128" i="27"/>
  <c r="S122" i="27"/>
  <c r="Y109" i="27"/>
  <c r="Y115" i="27"/>
  <c r="Y113" i="27"/>
  <c r="Y111" i="27"/>
  <c r="Y114" i="27"/>
  <c r="Y110" i="27"/>
  <c r="Y112" i="27"/>
  <c r="Y108" i="27"/>
  <c r="V102" i="27"/>
  <c r="W134" i="27"/>
  <c r="W136" i="27"/>
  <c r="W141" i="27"/>
  <c r="W139" i="27"/>
  <c r="W137" i="27"/>
  <c r="W135" i="27"/>
  <c r="W140" i="27"/>
  <c r="W138" i="27"/>
  <c r="P124" i="27"/>
  <c r="N108" i="27"/>
  <c r="N109" i="27"/>
  <c r="N110" i="27"/>
  <c r="N115" i="27"/>
  <c r="N113" i="27"/>
  <c r="N111" i="27"/>
  <c r="N114" i="27"/>
  <c r="N112" i="27"/>
  <c r="R99" i="27"/>
  <c r="Q75" i="27"/>
  <c r="T100" i="27"/>
  <c r="W73" i="27"/>
  <c r="O72" i="27"/>
  <c r="T62" i="27"/>
  <c r="X97" i="27"/>
  <c r="P95" i="27"/>
  <c r="Q30" i="27"/>
  <c r="Q31" i="27"/>
  <c r="T37" i="27"/>
  <c r="V75" i="27"/>
  <c r="R59" i="27"/>
  <c r="R51" i="27"/>
  <c r="X48" i="27"/>
  <c r="U86" i="27"/>
  <c r="R60" i="27"/>
  <c r="Q33" i="27"/>
  <c r="N31" i="27"/>
  <c r="Y95" i="27"/>
  <c r="Y96" i="27"/>
  <c r="Y97" i="27"/>
  <c r="Y102" i="27"/>
  <c r="Y100" i="27"/>
  <c r="Y98" i="27"/>
  <c r="Y99" i="27"/>
  <c r="Y101" i="27"/>
  <c r="S75" i="27"/>
  <c r="X63" i="27"/>
  <c r="O36" i="27"/>
  <c r="U34" i="27"/>
  <c r="AF43" i="27"/>
  <c r="Q51" i="27"/>
  <c r="X86" i="27"/>
  <c r="X77" i="27"/>
  <c r="V45" i="27"/>
  <c r="N47" i="27"/>
  <c r="P45" i="27"/>
  <c r="R33" i="27"/>
  <c r="U18" i="27"/>
  <c r="V5" i="27"/>
  <c r="T19" i="27"/>
  <c r="R10" i="27"/>
  <c r="Y43" i="27"/>
  <c r="X30" i="27"/>
  <c r="P38" i="27"/>
  <c r="AC32" i="27"/>
  <c r="AC31" i="27"/>
  <c r="AC30" i="27"/>
  <c r="S19" i="27"/>
  <c r="Y7" i="27"/>
  <c r="Q7" i="27"/>
  <c r="P23" i="27"/>
  <c r="W37" i="27"/>
  <c r="P9" i="27"/>
  <c r="X17" i="27"/>
  <c r="Y22" i="27"/>
  <c r="Q22" i="27"/>
  <c r="W9" i="27"/>
  <c r="O5" i="27"/>
  <c r="N7" i="27"/>
  <c r="W18" i="27"/>
  <c r="O18" i="27"/>
  <c r="U9" i="27"/>
  <c r="V17" i="27"/>
  <c r="N18" i="27"/>
  <c r="T10" i="27"/>
  <c r="Q135" i="27"/>
  <c r="Q141" i="27"/>
  <c r="Q134" i="27"/>
  <c r="Q139" i="27"/>
  <c r="W114" i="27"/>
  <c r="W112" i="27"/>
  <c r="W109" i="27"/>
  <c r="W110" i="27"/>
  <c r="W115" i="27"/>
  <c r="W113" i="27"/>
  <c r="W111" i="27"/>
  <c r="W108" i="27"/>
  <c r="X129" i="27"/>
  <c r="Q136" i="27"/>
  <c r="W96" i="27"/>
  <c r="V97" i="27"/>
  <c r="N95" i="27"/>
  <c r="U99" i="27"/>
  <c r="R101" i="27"/>
  <c r="Y71" i="27"/>
  <c r="U50" i="27"/>
  <c r="U48" i="27"/>
  <c r="U46" i="27"/>
  <c r="U45" i="27"/>
  <c r="T102" i="27"/>
  <c r="W75" i="27"/>
  <c r="O74" i="27"/>
  <c r="W59" i="27"/>
  <c r="X96" i="27"/>
  <c r="P99" i="27"/>
  <c r="P142" i="27"/>
  <c r="AC134" i="27"/>
  <c r="AC135" i="27"/>
  <c r="AC136" i="27"/>
  <c r="W89" i="27"/>
  <c r="W87" i="27"/>
  <c r="W82" i="27"/>
  <c r="W88" i="27"/>
  <c r="W83" i="27"/>
  <c r="W86" i="27"/>
  <c r="W84" i="27"/>
  <c r="W85" i="27"/>
  <c r="U44" i="27"/>
  <c r="V35" i="27"/>
  <c r="V31" i="27"/>
  <c r="V71" i="27"/>
  <c r="T46" i="27"/>
  <c r="X50" i="27"/>
  <c r="U84" i="27"/>
  <c r="R62" i="27"/>
  <c r="Q35" i="27"/>
  <c r="U30" i="27"/>
  <c r="N35" i="27"/>
  <c r="Q95" i="27"/>
  <c r="Q96" i="27"/>
  <c r="Q97" i="27"/>
  <c r="Q102" i="27"/>
  <c r="Q100" i="27"/>
  <c r="Q98" i="27"/>
  <c r="Q101" i="27"/>
  <c r="Q99" i="27"/>
  <c r="X57" i="27"/>
  <c r="N33" i="27"/>
  <c r="U36" i="27"/>
  <c r="X87" i="27"/>
  <c r="V44" i="27"/>
  <c r="P44" i="27"/>
  <c r="R35" i="27"/>
  <c r="U17" i="27"/>
  <c r="V9" i="27"/>
  <c r="T18" i="27"/>
  <c r="R6" i="27"/>
  <c r="Y46" i="27"/>
  <c r="X34" i="27"/>
  <c r="S18" i="27"/>
  <c r="Y4" i="27"/>
  <c r="Q10" i="27"/>
  <c r="P20" i="27"/>
  <c r="P7" i="27"/>
  <c r="X21" i="27"/>
  <c r="Y24" i="27"/>
  <c r="Q24" i="27"/>
  <c r="W7" i="27"/>
  <c r="O9" i="27"/>
  <c r="N4" i="27"/>
  <c r="W17" i="27"/>
  <c r="O17" i="27"/>
  <c r="U6" i="27"/>
  <c r="V20" i="27"/>
  <c r="N17" i="27"/>
  <c r="T6" i="27"/>
  <c r="W95" i="27"/>
  <c r="Q109" i="27"/>
  <c r="Q115" i="27"/>
  <c r="Q113" i="27"/>
  <c r="Q111" i="27"/>
  <c r="Q112" i="27"/>
  <c r="Q114" i="27"/>
  <c r="Q108" i="27"/>
  <c r="Q110" i="27"/>
  <c r="N99" i="27"/>
  <c r="X108" i="27"/>
  <c r="X110" i="27"/>
  <c r="X115" i="27"/>
  <c r="X113" i="27"/>
  <c r="X111" i="27"/>
  <c r="X114" i="27"/>
  <c r="X112" i="27"/>
  <c r="X109" i="27"/>
  <c r="U101" i="27"/>
  <c r="P123" i="27"/>
  <c r="P114" i="27"/>
  <c r="P109" i="27"/>
  <c r="Y88" i="27"/>
  <c r="N74" i="27"/>
  <c r="N69" i="27"/>
  <c r="N70" i="27"/>
  <c r="W60" i="27"/>
  <c r="N48" i="27"/>
  <c r="N46" i="27"/>
  <c r="Y70" i="27"/>
  <c r="T96" i="27"/>
  <c r="T103" i="27" s="1"/>
  <c r="W72" i="27"/>
  <c r="O76" i="27"/>
  <c r="X95" i="27"/>
  <c r="U43" i="27"/>
  <c r="W33" i="27"/>
  <c r="V34" i="27"/>
  <c r="S105" i="27"/>
  <c r="S104" i="27"/>
  <c r="N72" i="27"/>
  <c r="T48" i="27"/>
  <c r="O37" i="27"/>
  <c r="X45" i="27"/>
  <c r="U87" i="27"/>
  <c r="Q37" i="27"/>
  <c r="O33" i="27"/>
  <c r="X56" i="27"/>
  <c r="N32" i="27"/>
  <c r="X88" i="27"/>
  <c r="V43" i="27"/>
  <c r="N34" i="27"/>
  <c r="R37" i="27"/>
  <c r="U21" i="27"/>
  <c r="V7" i="27"/>
  <c r="T17" i="27"/>
  <c r="R8" i="27"/>
  <c r="Y48" i="27"/>
  <c r="X36" i="27"/>
  <c r="S21" i="27"/>
  <c r="Y10" i="27"/>
  <c r="Q6" i="27"/>
  <c r="P22" i="27"/>
  <c r="P4" i="27"/>
  <c r="X23" i="27"/>
  <c r="Y19" i="27"/>
  <c r="Q19" i="27"/>
  <c r="W4" i="27"/>
  <c r="O7" i="27"/>
  <c r="N10" i="27"/>
  <c r="W21" i="27"/>
  <c r="O21" i="27"/>
  <c r="U8" i="27"/>
  <c r="V21" i="27"/>
  <c r="N21" i="27"/>
  <c r="T8" i="27"/>
  <c r="O114" i="27"/>
  <c r="O112" i="27"/>
  <c r="O109" i="27"/>
  <c r="O110" i="27"/>
  <c r="O115" i="27"/>
  <c r="O113" i="27"/>
  <c r="O111" i="27"/>
  <c r="O108" i="27"/>
  <c r="P98" i="27"/>
  <c r="P100" i="27"/>
  <c r="P127" i="27"/>
  <c r="W99" i="27"/>
  <c r="V95" i="27"/>
  <c r="U97" i="27"/>
  <c r="P125" i="27"/>
  <c r="R98" i="27"/>
  <c r="R103" i="27" s="1"/>
  <c r="Y87" i="27"/>
  <c r="W61" i="27"/>
  <c r="W57" i="27"/>
  <c r="W62" i="27"/>
  <c r="T59" i="27"/>
  <c r="S43" i="27"/>
  <c r="S50" i="27"/>
  <c r="S46" i="27"/>
  <c r="S44" i="27"/>
  <c r="X99" i="27"/>
  <c r="O89" i="27"/>
  <c r="O88" i="27"/>
  <c r="O82" i="27"/>
  <c r="O83" i="27"/>
  <c r="O84" i="27"/>
  <c r="O85" i="27"/>
  <c r="O87" i="27"/>
  <c r="O86" i="27"/>
  <c r="U47" i="27"/>
  <c r="W30" i="27"/>
  <c r="V36" i="27"/>
  <c r="N76" i="27"/>
  <c r="T50" i="27"/>
  <c r="T35" i="27"/>
  <c r="X44" i="27"/>
  <c r="U89" i="27"/>
  <c r="U70" i="27"/>
  <c r="U76" i="27"/>
  <c r="U74" i="27"/>
  <c r="U72" i="27"/>
  <c r="U73" i="27"/>
  <c r="U71" i="27"/>
  <c r="U69" i="27"/>
  <c r="U75" i="27"/>
  <c r="S47" i="27"/>
  <c r="Q32" i="27"/>
  <c r="W31" i="27"/>
  <c r="S72" i="27"/>
  <c r="X58" i="27"/>
  <c r="W32" i="27"/>
  <c r="AC69" i="27"/>
  <c r="AC71" i="27"/>
  <c r="AC70" i="27"/>
  <c r="P77" i="27"/>
  <c r="V47" i="27"/>
  <c r="P47" i="27"/>
  <c r="N36" i="27"/>
  <c r="R32" i="27"/>
  <c r="U23" i="27"/>
  <c r="V4" i="27"/>
  <c r="T21" i="27"/>
  <c r="R11" i="27"/>
  <c r="Y50" i="27"/>
  <c r="X33" i="27"/>
  <c r="S23" i="27"/>
  <c r="Y6" i="27"/>
  <c r="Q8" i="27"/>
  <c r="P24" i="27"/>
  <c r="P10" i="27"/>
  <c r="X20" i="27"/>
  <c r="V33" i="27"/>
  <c r="Y18" i="27"/>
  <c r="Q18" i="27"/>
  <c r="W10" i="27"/>
  <c r="N6" i="27"/>
  <c r="W23" i="27"/>
  <c r="O23" i="27"/>
  <c r="AF45" i="27"/>
  <c r="W51" i="27"/>
  <c r="V23" i="27"/>
  <c r="N23" i="27"/>
  <c r="T11" i="27"/>
  <c r="S85" i="27"/>
  <c r="S83" i="27"/>
  <c r="S86" i="27"/>
  <c r="S87" i="27"/>
  <c r="T114" i="27"/>
  <c r="T112" i="27"/>
  <c r="T108" i="27"/>
  <c r="T109" i="27"/>
  <c r="T111" i="27"/>
  <c r="T110" i="27"/>
  <c r="T115" i="27"/>
  <c r="T113" i="27"/>
  <c r="N97" i="27"/>
  <c r="N96" i="27"/>
  <c r="R110" i="27"/>
  <c r="R114" i="27"/>
  <c r="R112" i="27"/>
  <c r="R113" i="27"/>
  <c r="R111" i="27"/>
  <c r="R109" i="27"/>
  <c r="R115" i="27"/>
  <c r="R108" i="27"/>
  <c r="W101" i="27"/>
  <c r="N98" i="27"/>
  <c r="Y74" i="27"/>
  <c r="Y69" i="27"/>
  <c r="Y76" i="27"/>
  <c r="Y72" i="27"/>
  <c r="W71" i="27"/>
  <c r="W70" i="27"/>
  <c r="R100" i="27"/>
  <c r="Y89" i="27"/>
  <c r="O57" i="27"/>
  <c r="O56" i="27"/>
  <c r="O63" i="27"/>
  <c r="O59" i="27"/>
  <c r="Y75" i="27"/>
  <c r="Q64" i="27"/>
  <c r="AF56" i="27"/>
  <c r="W76" i="27"/>
  <c r="T61" i="27"/>
  <c r="T31" i="27"/>
  <c r="T30" i="27"/>
  <c r="X101" i="27"/>
  <c r="U49" i="27"/>
  <c r="V69" i="27"/>
  <c r="N73" i="27"/>
  <c r="T43" i="27"/>
  <c r="P112" i="27"/>
  <c r="S49" i="27"/>
  <c r="S74" i="27"/>
  <c r="Q69" i="27"/>
  <c r="T34" i="27"/>
  <c r="O6" i="27"/>
  <c r="Q11" i="27"/>
  <c r="U11" i="27"/>
  <c r="X97" i="26"/>
  <c r="X102" i="26"/>
  <c r="X100" i="26"/>
  <c r="X98" i="26"/>
  <c r="X95" i="26"/>
  <c r="X96" i="26"/>
  <c r="X101" i="26"/>
  <c r="X99" i="26"/>
  <c r="W11" i="26"/>
  <c r="N10" i="26"/>
  <c r="X48" i="26"/>
  <c r="W178" i="26"/>
  <c r="X141" i="26"/>
  <c r="X129" i="26"/>
  <c r="O109" i="26"/>
  <c r="X7" i="26"/>
  <c r="N47" i="26"/>
  <c r="W8" i="26"/>
  <c r="O7" i="26"/>
  <c r="W31" i="26"/>
  <c r="W122" i="26"/>
  <c r="O123" i="26"/>
  <c r="U154" i="26"/>
  <c r="U153" i="26"/>
  <c r="U151" i="26"/>
  <c r="U147" i="26"/>
  <c r="U152" i="26"/>
  <c r="U150" i="26"/>
  <c r="U149" i="26"/>
  <c r="U148" i="26"/>
  <c r="R149" i="26"/>
  <c r="R152" i="26"/>
  <c r="R150" i="26"/>
  <c r="R154" i="26"/>
  <c r="R147" i="26"/>
  <c r="R151" i="26"/>
  <c r="R148" i="26"/>
  <c r="R153" i="26"/>
  <c r="R177" i="26"/>
  <c r="O190" i="26"/>
  <c r="Q160" i="26"/>
  <c r="W180" i="26"/>
  <c r="O175" i="26"/>
  <c r="V157" i="26"/>
  <c r="V156" i="26"/>
  <c r="N179" i="26"/>
  <c r="Y141" i="26"/>
  <c r="O165" i="26"/>
  <c r="X149" i="26"/>
  <c r="Y138" i="26"/>
  <c r="P139" i="26"/>
  <c r="S89" i="26"/>
  <c r="S87" i="26"/>
  <c r="S85" i="26"/>
  <c r="Q148" i="26"/>
  <c r="Q149" i="26"/>
  <c r="Q152" i="26"/>
  <c r="Q150" i="26"/>
  <c r="Q153" i="26"/>
  <c r="Q151" i="26"/>
  <c r="Q154" i="26"/>
  <c r="Q147" i="26"/>
  <c r="R70" i="26"/>
  <c r="R71" i="26"/>
  <c r="Y76" i="26"/>
  <c r="Y69" i="26"/>
  <c r="Y70" i="26"/>
  <c r="N162" i="26"/>
  <c r="N105" i="26"/>
  <c r="N24" i="26"/>
  <c r="N22" i="26"/>
  <c r="N19" i="26"/>
  <c r="S86" i="26"/>
  <c r="R75" i="26"/>
  <c r="U18" i="26"/>
  <c r="U19" i="26"/>
  <c r="W112" i="26"/>
  <c r="O99" i="26"/>
  <c r="U56" i="26"/>
  <c r="U57" i="26"/>
  <c r="U58" i="26"/>
  <c r="U63" i="26"/>
  <c r="U61" i="26"/>
  <c r="U59" i="26"/>
  <c r="U62" i="26"/>
  <c r="U60" i="26"/>
  <c r="N37" i="26"/>
  <c r="U21" i="26"/>
  <c r="Y115" i="26"/>
  <c r="O44" i="26"/>
  <c r="X32" i="26"/>
  <c r="N45" i="26"/>
  <c r="N20" i="26"/>
  <c r="W10" i="26"/>
  <c r="W35" i="26"/>
  <c r="W128" i="26"/>
  <c r="O121" i="26"/>
  <c r="N7" i="26"/>
  <c r="Y63" i="26"/>
  <c r="X8" i="26"/>
  <c r="Y9" i="26"/>
  <c r="P77" i="26"/>
  <c r="AC69" i="26"/>
  <c r="AC70" i="26"/>
  <c r="AC71" i="26"/>
  <c r="AF30" i="26"/>
  <c r="Q38" i="26"/>
  <c r="X43" i="26"/>
  <c r="Y60" i="26"/>
  <c r="O176" i="26"/>
  <c r="W113" i="26"/>
  <c r="Y40" i="26"/>
  <c r="Y39" i="26"/>
  <c r="O19" i="26"/>
  <c r="Y62" i="26"/>
  <c r="X6" i="26"/>
  <c r="T193" i="26"/>
  <c r="T191" i="26"/>
  <c r="T189" i="26"/>
  <c r="T188" i="26"/>
  <c r="R179" i="26"/>
  <c r="T192" i="26"/>
  <c r="Q162" i="26"/>
  <c r="S190" i="26"/>
  <c r="P174" i="26"/>
  <c r="U167" i="26"/>
  <c r="W190" i="26"/>
  <c r="O192" i="26"/>
  <c r="Y167" i="26"/>
  <c r="Q164" i="26"/>
  <c r="W175" i="26"/>
  <c r="O178" i="26"/>
  <c r="N187" i="26"/>
  <c r="N174" i="26"/>
  <c r="Y188" i="26"/>
  <c r="O167" i="26"/>
  <c r="T136" i="26"/>
  <c r="R190" i="26"/>
  <c r="X148" i="26"/>
  <c r="Y140" i="26"/>
  <c r="Y186" i="26"/>
  <c r="Y176" i="26"/>
  <c r="S161" i="26"/>
  <c r="X137" i="26"/>
  <c r="P141" i="26"/>
  <c r="R122" i="26"/>
  <c r="T110" i="26"/>
  <c r="T177" i="26"/>
  <c r="Q127" i="26"/>
  <c r="Q122" i="26"/>
  <c r="Q125" i="26"/>
  <c r="Q128" i="26"/>
  <c r="Q126" i="26"/>
  <c r="Q123" i="26"/>
  <c r="Q124" i="26"/>
  <c r="Q121" i="26"/>
  <c r="Q74" i="26"/>
  <c r="Q72" i="26"/>
  <c r="P115" i="26"/>
  <c r="U87" i="26"/>
  <c r="T75" i="26"/>
  <c r="Y72" i="26"/>
  <c r="S88" i="26"/>
  <c r="Q76" i="26"/>
  <c r="V5" i="26"/>
  <c r="V6" i="26"/>
  <c r="R86" i="26"/>
  <c r="R43" i="26"/>
  <c r="R44" i="26"/>
  <c r="V70" i="26"/>
  <c r="W114" i="26"/>
  <c r="P103" i="26"/>
  <c r="AC97" i="26"/>
  <c r="AC96" i="26"/>
  <c r="AC95" i="26"/>
  <c r="W101" i="26"/>
  <c r="O101" i="26"/>
  <c r="W34" i="26"/>
  <c r="U23" i="26"/>
  <c r="Y109" i="26"/>
  <c r="R113" i="26"/>
  <c r="S49" i="26"/>
  <c r="W22" i="26"/>
  <c r="Y18" i="26"/>
  <c r="R45" i="26"/>
  <c r="Q115" i="26"/>
  <c r="X85" i="26"/>
  <c r="N66" i="26"/>
  <c r="N65" i="26"/>
  <c r="O43" i="26"/>
  <c r="X5" i="26"/>
  <c r="R112" i="26"/>
  <c r="Y88" i="26"/>
  <c r="Q88" i="26"/>
  <c r="X31" i="26"/>
  <c r="O34" i="26"/>
  <c r="R8" i="26"/>
  <c r="O36" i="26"/>
  <c r="V31" i="26"/>
  <c r="N87" i="26"/>
  <c r="O58" i="26"/>
  <c r="O63" i="26"/>
  <c r="O61" i="26"/>
  <c r="O59" i="26"/>
  <c r="O56" i="26"/>
  <c r="O57" i="26"/>
  <c r="O62" i="26"/>
  <c r="O60" i="26"/>
  <c r="V44" i="26"/>
  <c r="N44" i="26"/>
  <c r="W21" i="26"/>
  <c r="O5" i="26"/>
  <c r="W37" i="26"/>
  <c r="Q24" i="26"/>
  <c r="P9" i="26"/>
  <c r="W126" i="26"/>
  <c r="O128" i="26"/>
  <c r="U82" i="26"/>
  <c r="T37" i="26"/>
  <c r="V21" i="26"/>
  <c r="V7" i="26"/>
  <c r="N4" i="26"/>
  <c r="Y58" i="26"/>
  <c r="W45" i="26"/>
  <c r="Y8" i="26"/>
  <c r="Y84" i="26"/>
  <c r="T12" i="26"/>
  <c r="AF5" i="26"/>
  <c r="O91" i="26"/>
  <c r="Q44" i="26"/>
  <c r="X46" i="26"/>
  <c r="X24" i="26"/>
  <c r="P24" i="26"/>
  <c r="O189" i="26"/>
  <c r="X139" i="26"/>
  <c r="O71" i="26"/>
  <c r="O76" i="26"/>
  <c r="O74" i="26"/>
  <c r="O72" i="26"/>
  <c r="O69" i="26"/>
  <c r="O73" i="26"/>
  <c r="O70" i="26"/>
  <c r="O75" i="26"/>
  <c r="X63" i="26"/>
  <c r="X61" i="26"/>
  <c r="X59" i="26"/>
  <c r="X57" i="26"/>
  <c r="X58" i="26"/>
  <c r="X60" i="26"/>
  <c r="X62" i="26"/>
  <c r="X56" i="26"/>
  <c r="S152" i="26"/>
  <c r="S150" i="26"/>
  <c r="S154" i="26"/>
  <c r="S148" i="26"/>
  <c r="S149" i="26"/>
  <c r="S147" i="26"/>
  <c r="S151" i="26"/>
  <c r="S153" i="26"/>
  <c r="X153" i="26"/>
  <c r="S35" i="26"/>
  <c r="Y56" i="26"/>
  <c r="U193" i="26"/>
  <c r="U191" i="26"/>
  <c r="U189" i="26"/>
  <c r="R165" i="26"/>
  <c r="R163" i="26"/>
  <c r="R167" i="26"/>
  <c r="X164" i="26"/>
  <c r="R139" i="26"/>
  <c r="R141" i="26"/>
  <c r="R180" i="26"/>
  <c r="Q139" i="26"/>
  <c r="Q137" i="26"/>
  <c r="Q141" i="26"/>
  <c r="S123" i="26"/>
  <c r="S128" i="26"/>
  <c r="S124" i="26"/>
  <c r="S121" i="26"/>
  <c r="S122" i="26"/>
  <c r="W135" i="26"/>
  <c r="W134" i="26"/>
  <c r="W137" i="26"/>
  <c r="W139" i="26"/>
  <c r="R160" i="26"/>
  <c r="P194" i="26"/>
  <c r="AC186" i="26"/>
  <c r="AC187" i="26"/>
  <c r="AC188" i="26"/>
  <c r="W191" i="26"/>
  <c r="O193" i="26"/>
  <c r="Y166" i="26"/>
  <c r="S165" i="26"/>
  <c r="W174" i="26"/>
  <c r="O173" i="26"/>
  <c r="Q136" i="26"/>
  <c r="N192" i="26"/>
  <c r="V178" i="26"/>
  <c r="N178" i="26"/>
  <c r="X110" i="26"/>
  <c r="X109" i="26"/>
  <c r="O164" i="26"/>
  <c r="T138" i="26"/>
  <c r="R96" i="26"/>
  <c r="R102" i="26"/>
  <c r="R100" i="26"/>
  <c r="R95" i="26"/>
  <c r="T160" i="26"/>
  <c r="T161" i="26"/>
  <c r="T162" i="26"/>
  <c r="T167" i="26"/>
  <c r="T165" i="26"/>
  <c r="T163" i="26"/>
  <c r="T166" i="26"/>
  <c r="T164" i="26"/>
  <c r="Q138" i="26"/>
  <c r="Y191" i="26"/>
  <c r="Y175" i="26"/>
  <c r="S166" i="26"/>
  <c r="X134" i="26"/>
  <c r="P140" i="26"/>
  <c r="T99" i="26"/>
  <c r="R87" i="26"/>
  <c r="R85" i="26"/>
  <c r="T112" i="26"/>
  <c r="R99" i="26"/>
  <c r="T174" i="26"/>
  <c r="N166" i="26"/>
  <c r="X108" i="26"/>
  <c r="U83" i="26"/>
  <c r="S62" i="26"/>
  <c r="S60" i="26"/>
  <c r="S56" i="26"/>
  <c r="S57" i="26"/>
  <c r="S59" i="26"/>
  <c r="S63" i="26"/>
  <c r="S58" i="26"/>
  <c r="S61" i="26"/>
  <c r="O115" i="26"/>
  <c r="R74" i="26"/>
  <c r="S134" i="26"/>
  <c r="S135" i="26"/>
  <c r="S136" i="26"/>
  <c r="S141" i="26"/>
  <c r="S139" i="26"/>
  <c r="S137" i="26"/>
  <c r="S140" i="26"/>
  <c r="S138" i="26"/>
  <c r="Y73" i="26"/>
  <c r="U11" i="26"/>
  <c r="U9" i="26"/>
  <c r="U5" i="26"/>
  <c r="V75" i="26"/>
  <c r="N72" i="26"/>
  <c r="W108" i="26"/>
  <c r="O110" i="26"/>
  <c r="W102" i="26"/>
  <c r="O102" i="26"/>
  <c r="U20" i="26"/>
  <c r="O10" i="26"/>
  <c r="Y114" i="26"/>
  <c r="S46" i="26"/>
  <c r="X30" i="26"/>
  <c r="O4" i="26"/>
  <c r="Y23" i="26"/>
  <c r="Y57" i="26"/>
  <c r="Q109" i="26"/>
  <c r="X89" i="26"/>
  <c r="O46" i="26"/>
  <c r="R111" i="26"/>
  <c r="Y85" i="26"/>
  <c r="Q85" i="26"/>
  <c r="X36" i="26"/>
  <c r="P33" i="26"/>
  <c r="P89" i="26"/>
  <c r="O37" i="26"/>
  <c r="V36" i="26"/>
  <c r="T90" i="26"/>
  <c r="AF83" i="26"/>
  <c r="AI83" i="26" s="1"/>
  <c r="N83" i="26"/>
  <c r="V49" i="26"/>
  <c r="N49" i="26"/>
  <c r="N35" i="26"/>
  <c r="O18" i="26"/>
  <c r="W5" i="26"/>
  <c r="V8" i="26"/>
  <c r="W30" i="26"/>
  <c r="R98" i="26"/>
  <c r="W123" i="26"/>
  <c r="O124" i="26"/>
  <c r="W71" i="26"/>
  <c r="W76" i="26"/>
  <c r="W74" i="26"/>
  <c r="W72" i="26"/>
  <c r="W69" i="26"/>
  <c r="W70" i="26"/>
  <c r="W75" i="26"/>
  <c r="W73" i="26"/>
  <c r="T36" i="26"/>
  <c r="N17" i="26"/>
  <c r="N6" i="26"/>
  <c r="R4" i="26"/>
  <c r="R25" i="26"/>
  <c r="W47" i="26"/>
  <c r="N31" i="26"/>
  <c r="Y4" i="26"/>
  <c r="P8" i="26"/>
  <c r="T24" i="26"/>
  <c r="Q50" i="26"/>
  <c r="X45" i="26"/>
  <c r="X17" i="26"/>
  <c r="P17" i="26"/>
  <c r="W176" i="26"/>
  <c r="S31" i="26"/>
  <c r="S30" i="26"/>
  <c r="S33" i="26"/>
  <c r="N43" i="26"/>
  <c r="R178" i="26"/>
  <c r="O191" i="26"/>
  <c r="P138" i="26"/>
  <c r="W90" i="26"/>
  <c r="AF84" i="26"/>
  <c r="AI84" i="26" s="1"/>
  <c r="X180" i="26"/>
  <c r="X178" i="26"/>
  <c r="T154" i="26"/>
  <c r="T153" i="26"/>
  <c r="T151" i="26"/>
  <c r="T149" i="26"/>
  <c r="T152" i="26"/>
  <c r="T150" i="26"/>
  <c r="T148" i="26"/>
  <c r="T147" i="26"/>
  <c r="U178" i="26"/>
  <c r="U176" i="26"/>
  <c r="U173" i="26"/>
  <c r="U174" i="26"/>
  <c r="W151" i="26"/>
  <c r="W147" i="26"/>
  <c r="W148" i="26"/>
  <c r="W149" i="26"/>
  <c r="W150" i="26"/>
  <c r="W152" i="26"/>
  <c r="U124" i="26"/>
  <c r="U121" i="26"/>
  <c r="U123" i="26"/>
  <c r="U125" i="26"/>
  <c r="U122" i="26"/>
  <c r="R175" i="26"/>
  <c r="T125" i="26"/>
  <c r="T123" i="26"/>
  <c r="T128" i="26"/>
  <c r="T124" i="26"/>
  <c r="T127" i="26"/>
  <c r="T122" i="26"/>
  <c r="T121" i="26"/>
  <c r="X173" i="26"/>
  <c r="U164" i="26"/>
  <c r="O137" i="26"/>
  <c r="O141" i="26"/>
  <c r="O134" i="26"/>
  <c r="O139" i="26"/>
  <c r="O135" i="26"/>
  <c r="R164" i="26"/>
  <c r="W193" i="26"/>
  <c r="O188" i="26"/>
  <c r="Q163" i="26"/>
  <c r="X194" i="26"/>
  <c r="AB188" i="26"/>
  <c r="N153" i="26"/>
  <c r="N151" i="26"/>
  <c r="N147" i="26"/>
  <c r="N148" i="26"/>
  <c r="N154" i="26"/>
  <c r="N152" i="26"/>
  <c r="N150" i="26"/>
  <c r="N149" i="26"/>
  <c r="X135" i="26"/>
  <c r="W173" i="26"/>
  <c r="O177" i="26"/>
  <c r="U127" i="26"/>
  <c r="N189" i="26"/>
  <c r="V180" i="26"/>
  <c r="N180" i="26"/>
  <c r="P110" i="26"/>
  <c r="P109" i="26"/>
  <c r="O166" i="26"/>
  <c r="T140" i="26"/>
  <c r="R193" i="26"/>
  <c r="P154" i="26"/>
  <c r="P147" i="26"/>
  <c r="P148" i="26"/>
  <c r="P149" i="26"/>
  <c r="P152" i="26"/>
  <c r="P150" i="26"/>
  <c r="P153" i="26"/>
  <c r="P151" i="26"/>
  <c r="Q140" i="26"/>
  <c r="Y174" i="26"/>
  <c r="X138" i="26"/>
  <c r="T175" i="26"/>
  <c r="R121" i="26"/>
  <c r="S76" i="26"/>
  <c r="S72" i="26"/>
  <c r="S71" i="26"/>
  <c r="U142" i="26"/>
  <c r="T114" i="26"/>
  <c r="R101" i="26"/>
  <c r="T176" i="26"/>
  <c r="N163" i="26"/>
  <c r="X112" i="26"/>
  <c r="V118" i="26"/>
  <c r="T71" i="26"/>
  <c r="T62" i="26"/>
  <c r="T60" i="26"/>
  <c r="T56" i="26"/>
  <c r="T57" i="26"/>
  <c r="T58" i="26"/>
  <c r="T63" i="26"/>
  <c r="T59" i="26"/>
  <c r="T61" i="26"/>
  <c r="S70" i="26"/>
  <c r="T50" i="26"/>
  <c r="T45" i="26"/>
  <c r="T46" i="26"/>
  <c r="T48" i="26"/>
  <c r="S84" i="26"/>
  <c r="R76" i="26"/>
  <c r="R62" i="26"/>
  <c r="R60" i="26"/>
  <c r="R56" i="26"/>
  <c r="R63" i="26"/>
  <c r="R61" i="26"/>
  <c r="R59" i="26"/>
  <c r="R58" i="26"/>
  <c r="R57" i="26"/>
  <c r="Y75" i="26"/>
  <c r="U116" i="26"/>
  <c r="AB109" i="26"/>
  <c r="Q103" i="26"/>
  <c r="AF95" i="26"/>
  <c r="V72" i="26"/>
  <c r="N74" i="26"/>
  <c r="W115" i="26"/>
  <c r="O112" i="26"/>
  <c r="W97" i="26"/>
  <c r="O97" i="26"/>
  <c r="S32" i="26"/>
  <c r="U22" i="26"/>
  <c r="Y17" i="26"/>
  <c r="T19" i="26"/>
  <c r="Y20" i="26"/>
  <c r="P45" i="26"/>
  <c r="P50" i="26"/>
  <c r="P48" i="26"/>
  <c r="P46" i="26"/>
  <c r="P43" i="26"/>
  <c r="P44" i="26"/>
  <c r="P47" i="26"/>
  <c r="P49" i="26"/>
  <c r="Q108" i="26"/>
  <c r="X84" i="26"/>
  <c r="O48" i="26"/>
  <c r="R115" i="26"/>
  <c r="Y87" i="26"/>
  <c r="Q87" i="26"/>
  <c r="X33" i="26"/>
  <c r="P35" i="26"/>
  <c r="P83" i="26"/>
  <c r="O32" i="26"/>
  <c r="N86" i="26"/>
  <c r="X76" i="26"/>
  <c r="X74" i="26"/>
  <c r="X72" i="26"/>
  <c r="X70" i="26"/>
  <c r="X69" i="26"/>
  <c r="X75" i="26"/>
  <c r="X71" i="26"/>
  <c r="X73" i="26"/>
  <c r="V46" i="26"/>
  <c r="N46" i="26"/>
  <c r="O17" i="26"/>
  <c r="W9" i="26"/>
  <c r="X4" i="26"/>
  <c r="Q21" i="26"/>
  <c r="P4" i="26"/>
  <c r="W125" i="26"/>
  <c r="O126" i="26"/>
  <c r="V66" i="26"/>
  <c r="V65" i="26"/>
  <c r="N33" i="26"/>
  <c r="N21" i="26"/>
  <c r="N8" i="26"/>
  <c r="P63" i="26"/>
  <c r="P61" i="26"/>
  <c r="P59" i="26"/>
  <c r="P57" i="26"/>
  <c r="P58" i="26"/>
  <c r="P60" i="26"/>
  <c r="P62" i="26"/>
  <c r="P56" i="26"/>
  <c r="W49" i="26"/>
  <c r="N30" i="26"/>
  <c r="Y10" i="26"/>
  <c r="Y110" i="26"/>
  <c r="Q49" i="26"/>
  <c r="X49" i="26"/>
  <c r="X21" i="26"/>
  <c r="P21" i="26"/>
  <c r="Q166" i="26"/>
  <c r="X147" i="26"/>
  <c r="O47" i="26"/>
  <c r="O174" i="26"/>
  <c r="X154" i="26"/>
  <c r="X11" i="26"/>
  <c r="X50" i="26"/>
  <c r="P178" i="26"/>
  <c r="P176" i="26"/>
  <c r="S188" i="26"/>
  <c r="S187" i="26"/>
  <c r="X161" i="26"/>
  <c r="X167" i="26"/>
  <c r="X160" i="26"/>
  <c r="X163" i="26"/>
  <c r="X165" i="26"/>
  <c r="O147" i="26"/>
  <c r="O148" i="26"/>
  <c r="O149" i="26"/>
  <c r="O152" i="26"/>
  <c r="O150" i="26"/>
  <c r="W186" i="26"/>
  <c r="T187" i="26"/>
  <c r="S191" i="26"/>
  <c r="X177" i="26"/>
  <c r="R166" i="26"/>
  <c r="W188" i="26"/>
  <c r="O187" i="26"/>
  <c r="Q165" i="26"/>
  <c r="W177" i="26"/>
  <c r="U128" i="26"/>
  <c r="N191" i="26"/>
  <c r="N173" i="26"/>
  <c r="S95" i="26"/>
  <c r="S96" i="26"/>
  <c r="S97" i="26"/>
  <c r="O161" i="26"/>
  <c r="T137" i="26"/>
  <c r="P135" i="26"/>
  <c r="AC134" i="26" s="1"/>
  <c r="R186" i="26"/>
  <c r="X150" i="26"/>
  <c r="Y173" i="26"/>
  <c r="AF173" i="26"/>
  <c r="Q181" i="26"/>
  <c r="X140" i="26"/>
  <c r="R137" i="26"/>
  <c r="R123" i="26"/>
  <c r="T111" i="26"/>
  <c r="T178" i="26"/>
  <c r="N165" i="26"/>
  <c r="X114" i="26"/>
  <c r="U86" i="26"/>
  <c r="T70" i="26"/>
  <c r="U48" i="26"/>
  <c r="U46" i="26"/>
  <c r="U50" i="26"/>
  <c r="O111" i="26"/>
  <c r="S69" i="26"/>
  <c r="U35" i="26"/>
  <c r="U32" i="26"/>
  <c r="U33" i="26"/>
  <c r="U37" i="26"/>
  <c r="S83" i="26"/>
  <c r="R69" i="26"/>
  <c r="S44" i="26"/>
  <c r="S45" i="26"/>
  <c r="Q71" i="26"/>
  <c r="V74" i="26"/>
  <c r="N76" i="26"/>
  <c r="W109" i="26"/>
  <c r="W96" i="26"/>
  <c r="O96" i="26"/>
  <c r="S34" i="26"/>
  <c r="U24" i="26"/>
  <c r="U7" i="26"/>
  <c r="Y111" i="26"/>
  <c r="S50" i="26"/>
  <c r="Y22" i="26"/>
  <c r="R46" i="26"/>
  <c r="W20" i="26"/>
  <c r="Q112" i="26"/>
  <c r="X86" i="26"/>
  <c r="O50" i="26"/>
  <c r="R110" i="26"/>
  <c r="Y89" i="26"/>
  <c r="Q89" i="26"/>
  <c r="X35" i="26"/>
  <c r="P37" i="26"/>
  <c r="P84" i="26"/>
  <c r="O31" i="26"/>
  <c r="N88" i="26"/>
  <c r="V48" i="26"/>
  <c r="N48" i="26"/>
  <c r="W19" i="26"/>
  <c r="W7" i="26"/>
  <c r="W36" i="26"/>
  <c r="Q23" i="26"/>
  <c r="P10" i="26"/>
  <c r="W121" i="26"/>
  <c r="O127" i="26"/>
  <c r="U45" i="26"/>
  <c r="N23" i="26"/>
  <c r="N5" i="26"/>
  <c r="Y59" i="26"/>
  <c r="W46" i="26"/>
  <c r="N34" i="26"/>
  <c r="Y11" i="26"/>
  <c r="Q43" i="26"/>
  <c r="X47" i="26"/>
  <c r="X23" i="26"/>
  <c r="P23" i="26"/>
  <c r="T102" i="26"/>
  <c r="T100" i="26"/>
  <c r="T98" i="26"/>
  <c r="T96" i="26"/>
  <c r="T95" i="26"/>
  <c r="T97" i="26"/>
  <c r="P129" i="26"/>
  <c r="AC123" i="26"/>
  <c r="AC122" i="26"/>
  <c r="AC121" i="26"/>
  <c r="N118" i="26"/>
  <c r="N117" i="26"/>
  <c r="O22" i="26"/>
  <c r="O20" i="26"/>
  <c r="O24" i="26"/>
  <c r="U77" i="26"/>
  <c r="W6" i="26"/>
  <c r="W127" i="26"/>
  <c r="AF4" i="26"/>
  <c r="Q12" i="26"/>
  <c r="Y136" i="26"/>
  <c r="Y137" i="26"/>
  <c r="Y139" i="26"/>
  <c r="Y128" i="26"/>
  <c r="Y127" i="26"/>
  <c r="Y126" i="26"/>
  <c r="Y121" i="26"/>
  <c r="Y122" i="26"/>
  <c r="Y124" i="26"/>
  <c r="Y125" i="26"/>
  <c r="Y123" i="26"/>
  <c r="O11" i="26"/>
  <c r="O6" i="26"/>
  <c r="T17" i="26"/>
  <c r="T22" i="26"/>
  <c r="T20" i="26"/>
  <c r="T18" i="26"/>
  <c r="O49" i="26"/>
  <c r="X34" i="26"/>
  <c r="V174" i="26"/>
  <c r="V175" i="26"/>
  <c r="P163" i="26"/>
  <c r="P167" i="26"/>
  <c r="P160" i="26"/>
  <c r="P165" i="26"/>
  <c r="P161" i="26"/>
  <c r="P164" i="26"/>
  <c r="S193" i="26"/>
  <c r="Y163" i="26"/>
  <c r="Q167" i="26"/>
  <c r="U102" i="26"/>
  <c r="U95" i="26"/>
  <c r="U96" i="26"/>
  <c r="U126" i="26"/>
  <c r="V177" i="26"/>
  <c r="T139" i="26"/>
  <c r="S125" i="26"/>
  <c r="R187" i="26"/>
  <c r="X152" i="26"/>
  <c r="Y134" i="26"/>
  <c r="Y142" i="26" s="1"/>
  <c r="Q193" i="26"/>
  <c r="Q191" i="26"/>
  <c r="Q189" i="26"/>
  <c r="Q187" i="26"/>
  <c r="Q190" i="26"/>
  <c r="Q186" i="26"/>
  <c r="Q192" i="26"/>
  <c r="Q188" i="26"/>
  <c r="S163" i="26"/>
  <c r="R136" i="26"/>
  <c r="R126" i="26"/>
  <c r="S98" i="26"/>
  <c r="Y154" i="26"/>
  <c r="Y148" i="26"/>
  <c r="Y149" i="26"/>
  <c r="Y152" i="26"/>
  <c r="Y150" i="26"/>
  <c r="Y153" i="26"/>
  <c r="Y151" i="26"/>
  <c r="Y147" i="26"/>
  <c r="T113" i="26"/>
  <c r="AF109" i="26" s="1"/>
  <c r="P111" i="26"/>
  <c r="T69" i="26"/>
  <c r="U97" i="26"/>
  <c r="S73" i="26"/>
  <c r="V19" i="26"/>
  <c r="V20" i="26"/>
  <c r="S82" i="26"/>
  <c r="R73" i="26"/>
  <c r="R83" i="26"/>
  <c r="Q73" i="26"/>
  <c r="V76" i="26"/>
  <c r="N71" i="26"/>
  <c r="R9" i="26"/>
  <c r="R7" i="26"/>
  <c r="W110" i="26"/>
  <c r="T44" i="26"/>
  <c r="AF44" i="26" s="1"/>
  <c r="S36" i="26"/>
  <c r="U17" i="26"/>
  <c r="U4" i="26"/>
  <c r="S43" i="26"/>
  <c r="T23" i="26"/>
  <c r="R48" i="26"/>
  <c r="P32" i="26"/>
  <c r="Q17" i="26"/>
  <c r="P86" i="26"/>
  <c r="W58" i="26"/>
  <c r="W63" i="26"/>
  <c r="W61" i="26"/>
  <c r="W59" i="26"/>
  <c r="W56" i="26"/>
  <c r="W57" i="26"/>
  <c r="W60" i="26"/>
  <c r="W62" i="26"/>
  <c r="O23" i="26"/>
  <c r="U44" i="26"/>
  <c r="T33" i="26"/>
  <c r="V18" i="26"/>
  <c r="N9" i="26"/>
  <c r="Y53" i="26"/>
  <c r="Y52" i="26"/>
  <c r="R40" i="26"/>
  <c r="R39" i="26"/>
  <c r="W189" i="25"/>
  <c r="W188" i="25"/>
  <c r="W187" i="25"/>
  <c r="W193" i="25"/>
  <c r="T163" i="25"/>
  <c r="T162" i="25"/>
  <c r="T160" i="25"/>
  <c r="T165" i="25"/>
  <c r="T167" i="25"/>
  <c r="T161" i="25"/>
  <c r="O192" i="25"/>
  <c r="X193" i="25"/>
  <c r="P193" i="25"/>
  <c r="V189" i="25"/>
  <c r="N190" i="25"/>
  <c r="V167" i="25"/>
  <c r="R187" i="25"/>
  <c r="R188" i="25"/>
  <c r="R193" i="25"/>
  <c r="R191" i="25"/>
  <c r="R189" i="25"/>
  <c r="R186" i="25"/>
  <c r="R190" i="25"/>
  <c r="R192" i="25"/>
  <c r="R177" i="25"/>
  <c r="Y179" i="25"/>
  <c r="Q179" i="25"/>
  <c r="V193" i="25"/>
  <c r="X110" i="25"/>
  <c r="X108" i="25"/>
  <c r="V183" i="25"/>
  <c r="V182" i="25"/>
  <c r="T109" i="25"/>
  <c r="T108" i="25"/>
  <c r="R121" i="25"/>
  <c r="W142" i="25"/>
  <c r="AF136" i="25"/>
  <c r="AI136" i="25" s="1"/>
  <c r="S151" i="25"/>
  <c r="S147" i="25"/>
  <c r="S154" i="25"/>
  <c r="S152" i="25"/>
  <c r="S150" i="25"/>
  <c r="S153" i="25"/>
  <c r="S149" i="25"/>
  <c r="S148" i="25"/>
  <c r="T85" i="25"/>
  <c r="T87" i="25"/>
  <c r="T89" i="25"/>
  <c r="T84" i="25"/>
  <c r="T126" i="25"/>
  <c r="X109" i="25"/>
  <c r="O144" i="25"/>
  <c r="O143" i="25"/>
  <c r="U111" i="25"/>
  <c r="W62" i="25"/>
  <c r="AF58" i="25" s="1"/>
  <c r="T115" i="25"/>
  <c r="T83" i="25"/>
  <c r="T100" i="25"/>
  <c r="S99" i="25"/>
  <c r="V73" i="25"/>
  <c r="U22" i="25"/>
  <c r="U24" i="25"/>
  <c r="U20" i="25"/>
  <c r="U18" i="25"/>
  <c r="Q110" i="25"/>
  <c r="T69" i="25"/>
  <c r="T71" i="25"/>
  <c r="T70" i="25"/>
  <c r="T75" i="25"/>
  <c r="T74" i="25"/>
  <c r="T73" i="25"/>
  <c r="T72" i="25"/>
  <c r="T76" i="25"/>
  <c r="X38" i="25"/>
  <c r="O9" i="25"/>
  <c r="O5" i="25"/>
  <c r="O8" i="25"/>
  <c r="O6" i="25"/>
  <c r="O10" i="25"/>
  <c r="O11" i="25"/>
  <c r="O4" i="25"/>
  <c r="O7" i="25"/>
  <c r="Y37" i="25"/>
  <c r="U5" i="25"/>
  <c r="V111" i="25"/>
  <c r="N110" i="25"/>
  <c r="V96" i="25"/>
  <c r="V63" i="25"/>
  <c r="N62" i="25"/>
  <c r="R30" i="25"/>
  <c r="R37" i="25"/>
  <c r="R36" i="25"/>
  <c r="R32" i="25"/>
  <c r="R31" i="25"/>
  <c r="R35" i="25"/>
  <c r="R34" i="25"/>
  <c r="R33" i="25"/>
  <c r="O191" i="25"/>
  <c r="O189" i="25"/>
  <c r="O187" i="25"/>
  <c r="O193" i="25"/>
  <c r="V151" i="25"/>
  <c r="V149" i="25"/>
  <c r="V147" i="25"/>
  <c r="V154" i="25"/>
  <c r="V152" i="25"/>
  <c r="V150" i="25"/>
  <c r="V148" i="25"/>
  <c r="T173" i="25"/>
  <c r="T174" i="25"/>
  <c r="T175" i="25"/>
  <c r="T178" i="25"/>
  <c r="T180" i="25"/>
  <c r="T177" i="25"/>
  <c r="T179" i="25"/>
  <c r="T176" i="25"/>
  <c r="Y139" i="25"/>
  <c r="Y137" i="25"/>
  <c r="Y136" i="25"/>
  <c r="Y135" i="25"/>
  <c r="Y134" i="25"/>
  <c r="S164" i="25"/>
  <c r="S167" i="25"/>
  <c r="S161" i="25"/>
  <c r="S166" i="25"/>
  <c r="S160" i="25"/>
  <c r="S163" i="25"/>
  <c r="S165" i="25"/>
  <c r="S162" i="25"/>
  <c r="N192" i="25"/>
  <c r="T194" i="25"/>
  <c r="AF187" i="25"/>
  <c r="R180" i="25"/>
  <c r="V165" i="25"/>
  <c r="R179" i="25"/>
  <c r="AG161" i="25"/>
  <c r="AH161" i="25" s="1"/>
  <c r="O168" i="25"/>
  <c r="AG160" i="25"/>
  <c r="AH160" i="25" s="1"/>
  <c r="N191" i="25"/>
  <c r="P108" i="25"/>
  <c r="P110" i="25"/>
  <c r="P155" i="25"/>
  <c r="X161" i="25"/>
  <c r="X167" i="25"/>
  <c r="X165" i="25"/>
  <c r="X163" i="25"/>
  <c r="X162" i="25"/>
  <c r="X166" i="25"/>
  <c r="X160" i="25"/>
  <c r="X164" i="25"/>
  <c r="W96" i="25"/>
  <c r="W97" i="25"/>
  <c r="W95" i="25"/>
  <c r="N131" i="25"/>
  <c r="N130" i="25"/>
  <c r="U87" i="25"/>
  <c r="U83" i="25"/>
  <c r="U85" i="25"/>
  <c r="U74" i="25"/>
  <c r="U73" i="25"/>
  <c r="U71" i="25"/>
  <c r="W99" i="25"/>
  <c r="R84" i="25"/>
  <c r="R85" i="25"/>
  <c r="R87" i="25"/>
  <c r="R89" i="25"/>
  <c r="R82" i="25"/>
  <c r="R83" i="25"/>
  <c r="U84" i="25"/>
  <c r="O58" i="25"/>
  <c r="O56" i="25"/>
  <c r="S101" i="25"/>
  <c r="V8" i="25"/>
  <c r="V9" i="25"/>
  <c r="V6" i="25"/>
  <c r="V5" i="25"/>
  <c r="V4" i="25"/>
  <c r="V11" i="25"/>
  <c r="V10" i="25"/>
  <c r="W69" i="25"/>
  <c r="W76" i="25"/>
  <c r="W74" i="25"/>
  <c r="W72" i="25"/>
  <c r="W70" i="25"/>
  <c r="W73" i="25"/>
  <c r="W75" i="25"/>
  <c r="W71" i="25"/>
  <c r="N82" i="25"/>
  <c r="N83" i="25"/>
  <c r="N89" i="25"/>
  <c r="N87" i="25"/>
  <c r="N85" i="25"/>
  <c r="N84" i="25"/>
  <c r="N86" i="25"/>
  <c r="N88" i="25"/>
  <c r="AF69" i="25"/>
  <c r="Q77" i="25"/>
  <c r="N113" i="25"/>
  <c r="V100" i="25"/>
  <c r="R8" i="25"/>
  <c r="R6" i="25"/>
  <c r="R7" i="25"/>
  <c r="R11" i="25"/>
  <c r="R9" i="25"/>
  <c r="R4" i="25"/>
  <c r="R10" i="25"/>
  <c r="R5" i="25"/>
  <c r="N151" i="25"/>
  <c r="N149" i="25"/>
  <c r="N148" i="25"/>
  <c r="N147" i="25"/>
  <c r="N154" i="25"/>
  <c r="N152" i="25"/>
  <c r="N150" i="25"/>
  <c r="S174" i="25"/>
  <c r="Q139" i="25"/>
  <c r="Q137" i="25"/>
  <c r="Q136" i="25"/>
  <c r="Q141" i="25"/>
  <c r="Q135" i="25"/>
  <c r="Q134" i="25"/>
  <c r="V161" i="25"/>
  <c r="Y173" i="25"/>
  <c r="X140" i="25"/>
  <c r="X141" i="25"/>
  <c r="X136" i="25"/>
  <c r="X135" i="25"/>
  <c r="X138" i="25"/>
  <c r="X134" i="25"/>
  <c r="X137" i="25"/>
  <c r="X139" i="25"/>
  <c r="Y100" i="25"/>
  <c r="AB97" i="25" s="1"/>
  <c r="Y102" i="25"/>
  <c r="Y98" i="25"/>
  <c r="Y95" i="25"/>
  <c r="Y97" i="25"/>
  <c r="O95" i="25"/>
  <c r="O96" i="25"/>
  <c r="O97" i="25"/>
  <c r="O99" i="25"/>
  <c r="O98" i="25"/>
  <c r="V70" i="25"/>
  <c r="V69" i="25"/>
  <c r="V74" i="25"/>
  <c r="V76" i="25"/>
  <c r="V72" i="25"/>
  <c r="Y141" i="25"/>
  <c r="R167" i="25"/>
  <c r="R165" i="25"/>
  <c r="R163" i="25"/>
  <c r="R160" i="25"/>
  <c r="R161" i="25"/>
  <c r="R162" i="25"/>
  <c r="R164" i="25"/>
  <c r="R166" i="25"/>
  <c r="Q125" i="25"/>
  <c r="Q123" i="25"/>
  <c r="Q122" i="25"/>
  <c r="Q128" i="25"/>
  <c r="Q126" i="25"/>
  <c r="Q124" i="25"/>
  <c r="Q127" i="25"/>
  <c r="Q121" i="25"/>
  <c r="W101" i="25"/>
  <c r="S76" i="25"/>
  <c r="S72" i="25"/>
  <c r="S71" i="25"/>
  <c r="S70" i="25"/>
  <c r="S69" i="25"/>
  <c r="S74" i="25"/>
  <c r="U82" i="25"/>
  <c r="O60" i="25"/>
  <c r="N101" i="25"/>
  <c r="N98" i="25"/>
  <c r="N99" i="25"/>
  <c r="N102" i="25"/>
  <c r="N100" i="25"/>
  <c r="N95" i="25"/>
  <c r="N96" i="25"/>
  <c r="N97" i="25"/>
  <c r="N4" i="25"/>
  <c r="N10" i="25"/>
  <c r="N6" i="25"/>
  <c r="U70" i="25"/>
  <c r="S37" i="25"/>
  <c r="S32" i="25"/>
  <c r="S30" i="25"/>
  <c r="S33" i="25"/>
  <c r="S35" i="25"/>
  <c r="O59" i="25"/>
  <c r="R50" i="25"/>
  <c r="R49" i="25"/>
  <c r="R47" i="25"/>
  <c r="R44" i="25"/>
  <c r="R48" i="25"/>
  <c r="R46" i="25"/>
  <c r="R43" i="25"/>
  <c r="R45" i="25"/>
  <c r="Q51" i="25"/>
  <c r="AF43" i="25"/>
  <c r="R103" i="25"/>
  <c r="U64" i="25"/>
  <c r="V7" i="25"/>
  <c r="Q12" i="25"/>
  <c r="AF4" i="25"/>
  <c r="X56" i="25"/>
  <c r="X63" i="25"/>
  <c r="X61" i="25"/>
  <c r="X59" i="25"/>
  <c r="X58" i="25"/>
  <c r="X57" i="25"/>
  <c r="X62" i="25"/>
  <c r="X60" i="25"/>
  <c r="Q30" i="25"/>
  <c r="N109" i="25"/>
  <c r="N116" i="25" s="1"/>
  <c r="N118" i="25" s="1"/>
  <c r="U38" i="25"/>
  <c r="AB31" i="25"/>
  <c r="T10" i="25"/>
  <c r="T4" i="25"/>
  <c r="T6" i="25"/>
  <c r="T7" i="25"/>
  <c r="T11" i="25"/>
  <c r="T9" i="25"/>
  <c r="T8" i="25"/>
  <c r="T5" i="25"/>
  <c r="V95" i="25"/>
  <c r="S34" i="25"/>
  <c r="N7" i="25"/>
  <c r="U163" i="25"/>
  <c r="U162" i="25"/>
  <c r="U167" i="25"/>
  <c r="S173" i="25"/>
  <c r="X187" i="25"/>
  <c r="AC173" i="25"/>
  <c r="AC174" i="25"/>
  <c r="AC175" i="25"/>
  <c r="P181" i="25"/>
  <c r="AF162" i="25"/>
  <c r="W168" i="25"/>
  <c r="V164" i="25"/>
  <c r="N187" i="25"/>
  <c r="Y176" i="25"/>
  <c r="Q180" i="25"/>
  <c r="P161" i="25"/>
  <c r="P167" i="25"/>
  <c r="P165" i="25"/>
  <c r="P163" i="25"/>
  <c r="P164" i="25"/>
  <c r="P162" i="25"/>
  <c r="P166" i="25"/>
  <c r="P160" i="25"/>
  <c r="U194" i="25"/>
  <c r="Q102" i="25"/>
  <c r="Q100" i="25"/>
  <c r="Q95" i="25"/>
  <c r="Q97" i="25"/>
  <c r="Q98" i="25"/>
  <c r="R123" i="25"/>
  <c r="AF123" i="25"/>
  <c r="W129" i="25"/>
  <c r="N69" i="25"/>
  <c r="N74" i="25"/>
  <c r="N76" i="25"/>
  <c r="N72" i="25"/>
  <c r="N70" i="25"/>
  <c r="Q140" i="25"/>
  <c r="T122" i="25"/>
  <c r="P111" i="25"/>
  <c r="W98" i="25"/>
  <c r="T61" i="25"/>
  <c r="T59" i="25"/>
  <c r="T58" i="25"/>
  <c r="T57" i="25"/>
  <c r="T63" i="25"/>
  <c r="T56" i="25"/>
  <c r="P103" i="25"/>
  <c r="AC96" i="25"/>
  <c r="AC97" i="25"/>
  <c r="AC95" i="25"/>
  <c r="U86" i="25"/>
  <c r="O62" i="25"/>
  <c r="T99" i="25"/>
  <c r="S98" i="25"/>
  <c r="O91" i="25"/>
  <c r="O92" i="25"/>
  <c r="N73" i="25"/>
  <c r="O61" i="25"/>
  <c r="Y110" i="25"/>
  <c r="U75" i="25"/>
  <c r="T22" i="25"/>
  <c r="T19" i="25"/>
  <c r="T24" i="25"/>
  <c r="Y96" i="25"/>
  <c r="Y53" i="25"/>
  <c r="Y52" i="25"/>
  <c r="T82" i="25"/>
  <c r="U103" i="25"/>
  <c r="W32" i="25"/>
  <c r="W37" i="25"/>
  <c r="W35" i="25"/>
  <c r="W33" i="25"/>
  <c r="W30" i="25"/>
  <c r="W31" i="25"/>
  <c r="W34" i="25"/>
  <c r="W36" i="25"/>
  <c r="N11" i="25"/>
  <c r="U76" i="25"/>
  <c r="Y92" i="25"/>
  <c r="Q90" i="25"/>
  <c r="AF82" i="25"/>
  <c r="AI82" i="25" s="1"/>
  <c r="P19" i="25"/>
  <c r="P24" i="25"/>
  <c r="P22" i="25"/>
  <c r="P20" i="25"/>
  <c r="P18" i="25"/>
  <c r="P17" i="25"/>
  <c r="P21" i="25"/>
  <c r="P23" i="25"/>
  <c r="U4" i="25"/>
  <c r="V112" i="25"/>
  <c r="N112" i="25"/>
  <c r="T32" i="25"/>
  <c r="R116" i="25"/>
  <c r="AB108" i="25"/>
  <c r="V98" i="25"/>
  <c r="V57" i="25"/>
  <c r="S36" i="25"/>
  <c r="V82" i="25"/>
  <c r="V83" i="25"/>
  <c r="V89" i="25"/>
  <c r="V87" i="25"/>
  <c r="V85" i="25"/>
  <c r="V86" i="25"/>
  <c r="V88" i="25"/>
  <c r="V84" i="25"/>
  <c r="AC6" i="25"/>
  <c r="AC4" i="25"/>
  <c r="AC5" i="25"/>
  <c r="P12" i="25"/>
  <c r="T17" i="25"/>
  <c r="W190" i="25"/>
  <c r="W194" i="25" s="1"/>
  <c r="V153" i="25"/>
  <c r="X186" i="25"/>
  <c r="P192" i="25"/>
  <c r="P194" i="25" s="1"/>
  <c r="V192" i="25"/>
  <c r="AF149" i="25"/>
  <c r="R176" i="25"/>
  <c r="T154" i="25"/>
  <c r="T152" i="25"/>
  <c r="Y174" i="25"/>
  <c r="Q174" i="25"/>
  <c r="O180" i="25"/>
  <c r="O178" i="25"/>
  <c r="O176" i="25"/>
  <c r="O179" i="25"/>
  <c r="O174" i="25"/>
  <c r="O173" i="25"/>
  <c r="O175" i="25"/>
  <c r="O177" i="25"/>
  <c r="T150" i="25"/>
  <c r="R157" i="25"/>
  <c r="R156" i="25"/>
  <c r="X129" i="25"/>
  <c r="Y99" i="25"/>
  <c r="T121" i="25"/>
  <c r="P113" i="25"/>
  <c r="W100" i="25"/>
  <c r="U46" i="25"/>
  <c r="U50" i="25"/>
  <c r="U88" i="25"/>
  <c r="T112" i="25"/>
  <c r="T101" i="25"/>
  <c r="S96" i="25"/>
  <c r="R86" i="25"/>
  <c r="N75" i="25"/>
  <c r="Y108" i="25"/>
  <c r="Q96" i="25"/>
  <c r="S73" i="25"/>
  <c r="Y32" i="25"/>
  <c r="Y31" i="25"/>
  <c r="Y33" i="25"/>
  <c r="Y30" i="25"/>
  <c r="T102" i="25"/>
  <c r="Y36" i="25"/>
  <c r="U17" i="25"/>
  <c r="V17" i="25"/>
  <c r="V18" i="25"/>
  <c r="V24" i="25"/>
  <c r="V22" i="25"/>
  <c r="V20" i="25"/>
  <c r="V21" i="25"/>
  <c r="V23" i="25"/>
  <c r="V19" i="25"/>
  <c r="R76" i="25"/>
  <c r="R74" i="25"/>
  <c r="R72" i="25"/>
  <c r="R71" i="25"/>
  <c r="R70" i="25"/>
  <c r="R69" i="25"/>
  <c r="R75" i="25"/>
  <c r="R73" i="25"/>
  <c r="S17" i="25"/>
  <c r="S19" i="25"/>
  <c r="S21" i="25"/>
  <c r="S20" i="25"/>
  <c r="S23" i="25"/>
  <c r="S22" i="25"/>
  <c r="S24" i="25"/>
  <c r="S18" i="25"/>
  <c r="N5" i="25"/>
  <c r="P56" i="25"/>
  <c r="P63" i="25"/>
  <c r="P61" i="25"/>
  <c r="P59" i="25"/>
  <c r="P62" i="25"/>
  <c r="P60" i="25"/>
  <c r="P58" i="25"/>
  <c r="P57" i="25"/>
  <c r="U10" i="25"/>
  <c r="V114" i="25"/>
  <c r="N114" i="25"/>
  <c r="U49" i="25"/>
  <c r="T30" i="25"/>
  <c r="U110" i="25"/>
  <c r="V99" i="25"/>
  <c r="N59" i="25"/>
  <c r="Y27" i="25"/>
  <c r="Y26" i="25"/>
  <c r="S176" i="25"/>
  <c r="S178" i="25"/>
  <c r="S180" i="25"/>
  <c r="S175" i="25"/>
  <c r="S179" i="25"/>
  <c r="N153" i="25"/>
  <c r="X181" i="25"/>
  <c r="N186" i="25"/>
  <c r="AG148" i="25"/>
  <c r="AH148" i="25" s="1"/>
  <c r="AG149" i="25"/>
  <c r="AH149" i="25" s="1"/>
  <c r="O155" i="25"/>
  <c r="AG147" i="25"/>
  <c r="R174" i="25"/>
  <c r="Y175" i="25"/>
  <c r="P141" i="25"/>
  <c r="P138" i="25"/>
  <c r="P137" i="25"/>
  <c r="P136" i="25"/>
  <c r="P135" i="25"/>
  <c r="P134" i="25"/>
  <c r="P139" i="25"/>
  <c r="P140" i="25"/>
  <c r="AB174" i="25"/>
  <c r="T141" i="25"/>
  <c r="T135" i="25"/>
  <c r="T136" i="25"/>
  <c r="T139" i="25"/>
  <c r="T134" i="25"/>
  <c r="T137" i="25"/>
  <c r="T138" i="25"/>
  <c r="T140" i="25"/>
  <c r="R141" i="25"/>
  <c r="R140" i="25"/>
  <c r="R138" i="25"/>
  <c r="R134" i="25"/>
  <c r="R139" i="25"/>
  <c r="R135" i="25"/>
  <c r="R137" i="25"/>
  <c r="R136" i="25"/>
  <c r="Y101" i="25"/>
  <c r="P115" i="25"/>
  <c r="W102" i="25"/>
  <c r="AG109" i="25"/>
  <c r="AH109" i="25" s="1"/>
  <c r="O116" i="25"/>
  <c r="AG110" i="25"/>
  <c r="AH110" i="25" s="1"/>
  <c r="AG108" i="25"/>
  <c r="AH108" i="25" s="1"/>
  <c r="S82" i="25"/>
  <c r="S84" i="25"/>
  <c r="S86" i="25"/>
  <c r="S85" i="25"/>
  <c r="S88" i="25"/>
  <c r="S87" i="25"/>
  <c r="S89" i="25"/>
  <c r="S83" i="25"/>
  <c r="S95" i="25"/>
  <c r="R88" i="25"/>
  <c r="S75" i="25"/>
  <c r="Q35" i="25"/>
  <c r="Q33" i="25"/>
  <c r="Q32" i="25"/>
  <c r="Q31" i="25"/>
  <c r="AF84" i="25"/>
  <c r="AI84" i="25" s="1"/>
  <c r="W90" i="25"/>
  <c r="Q34" i="25"/>
  <c r="N9" i="25"/>
  <c r="S50" i="25"/>
  <c r="S49" i="25"/>
  <c r="S47" i="25"/>
  <c r="S43" i="25"/>
  <c r="S45" i="25"/>
  <c r="S46" i="25"/>
  <c r="S44" i="25"/>
  <c r="S48" i="25"/>
  <c r="N115" i="25"/>
  <c r="AG70" i="25"/>
  <c r="AH70" i="25" s="1"/>
  <c r="O77" i="25"/>
  <c r="AG69" i="25"/>
  <c r="AH69" i="25" s="1"/>
  <c r="AG71" i="25"/>
  <c r="AH71" i="25" s="1"/>
  <c r="V101" i="25"/>
  <c r="V39" i="25"/>
  <c r="V40" i="25"/>
  <c r="AB6" i="25"/>
  <c r="X12" i="25"/>
  <c r="N8" i="25"/>
  <c r="V163" i="25"/>
  <c r="V162" i="25"/>
  <c r="V160" i="25"/>
  <c r="O186" i="25"/>
  <c r="V139" i="25"/>
  <c r="V137" i="25"/>
  <c r="V134" i="25"/>
  <c r="V138" i="25"/>
  <c r="V136" i="25"/>
  <c r="V141" i="25"/>
  <c r="V135" i="25"/>
  <c r="N193" i="25"/>
  <c r="V140" i="25"/>
  <c r="R175" i="25"/>
  <c r="N183" i="25"/>
  <c r="N182" i="25"/>
  <c r="Y178" i="25"/>
  <c r="Y115" i="25"/>
  <c r="Y109" i="25"/>
  <c r="Y111" i="25"/>
  <c r="Y113" i="25"/>
  <c r="W180" i="25"/>
  <c r="W178" i="25"/>
  <c r="W176" i="25"/>
  <c r="W177" i="25"/>
  <c r="W175" i="25"/>
  <c r="W174" i="25"/>
  <c r="W173" i="25"/>
  <c r="W179" i="25"/>
  <c r="AG122" i="25"/>
  <c r="AH122" i="25" s="1"/>
  <c r="AG121" i="25"/>
  <c r="AH121" i="25" s="1"/>
  <c r="U154" i="25"/>
  <c r="U148" i="25"/>
  <c r="U153" i="25"/>
  <c r="U152" i="25"/>
  <c r="U150" i="25"/>
  <c r="U149" i="25"/>
  <c r="U151" i="25"/>
  <c r="U147" i="25"/>
  <c r="X45" i="25"/>
  <c r="X48" i="25"/>
  <c r="X46" i="25"/>
  <c r="X49" i="25"/>
  <c r="X43" i="25"/>
  <c r="X50" i="25"/>
  <c r="X44" i="25"/>
  <c r="P109" i="25"/>
  <c r="O101" i="25"/>
  <c r="Y71" i="25"/>
  <c r="Y76" i="25"/>
  <c r="Y74" i="25"/>
  <c r="Y69" i="25"/>
  <c r="Y73" i="25"/>
  <c r="Y75" i="25"/>
  <c r="Y72" i="25"/>
  <c r="Y70" i="25"/>
  <c r="S100" i="25"/>
  <c r="U69" i="25"/>
  <c r="Y114" i="25"/>
  <c r="P84" i="25"/>
  <c r="P89" i="25"/>
  <c r="P87" i="25"/>
  <c r="P85" i="25"/>
  <c r="P83" i="25"/>
  <c r="P82" i="25"/>
  <c r="P86" i="25"/>
  <c r="P88" i="25"/>
  <c r="X103" i="25"/>
  <c r="U72" i="25"/>
  <c r="R19" i="25"/>
  <c r="R20" i="25"/>
  <c r="R22" i="25"/>
  <c r="R18" i="25"/>
  <c r="R24" i="25"/>
  <c r="R17" i="25"/>
  <c r="Q36" i="25"/>
  <c r="O26" i="25"/>
  <c r="O27" i="25"/>
  <c r="X25" i="25"/>
  <c r="AB19" i="25"/>
  <c r="N111" i="25"/>
  <c r="V97" i="25"/>
  <c r="N17" i="25"/>
  <c r="N18" i="25"/>
  <c r="N24" i="25"/>
  <c r="N22" i="25"/>
  <c r="N20" i="25"/>
  <c r="N19" i="25"/>
  <c r="N21" i="25"/>
  <c r="N23" i="25"/>
  <c r="O38" i="25"/>
  <c r="AG30" i="25"/>
  <c r="AH30" i="25" s="1"/>
  <c r="AG31" i="25"/>
  <c r="AH31" i="25" s="1"/>
  <c r="AG32" i="25"/>
  <c r="AH32" i="25" s="1"/>
  <c r="P38" i="25"/>
  <c r="AC30" i="25"/>
  <c r="AC32" i="25"/>
  <c r="AC31" i="25"/>
  <c r="N165" i="25"/>
  <c r="N162" i="25"/>
  <c r="O190" i="25"/>
  <c r="U166" i="25"/>
  <c r="U168" i="25" s="1"/>
  <c r="N139" i="25"/>
  <c r="N137" i="25"/>
  <c r="N136" i="25"/>
  <c r="N140" i="25"/>
  <c r="N135" i="25"/>
  <c r="N134" i="25"/>
  <c r="N141" i="25"/>
  <c r="N138" i="25"/>
  <c r="N189" i="25"/>
  <c r="Y140" i="25"/>
  <c r="S188" i="25"/>
  <c r="S193" i="25"/>
  <c r="S191" i="25"/>
  <c r="S189" i="25"/>
  <c r="S187" i="25"/>
  <c r="S192" i="25"/>
  <c r="S190" i="25"/>
  <c r="S186" i="25"/>
  <c r="N161" i="25"/>
  <c r="U121" i="25"/>
  <c r="U123" i="25"/>
  <c r="R173" i="25"/>
  <c r="Y177" i="25"/>
  <c r="Q111" i="25"/>
  <c r="AF108" i="25" s="1"/>
  <c r="Q115" i="25"/>
  <c r="Q113" i="25"/>
  <c r="AF186" i="25"/>
  <c r="Q194" i="25"/>
  <c r="T155" i="25"/>
  <c r="R126" i="25"/>
  <c r="R128" i="25"/>
  <c r="R124" i="25"/>
  <c r="Y128" i="25"/>
  <c r="Y125" i="25"/>
  <c r="Y122" i="25"/>
  <c r="Y127" i="25"/>
  <c r="Y123" i="25"/>
  <c r="Y126" i="25"/>
  <c r="Y124" i="25"/>
  <c r="Y121" i="25"/>
  <c r="P45" i="25"/>
  <c r="P48" i="25"/>
  <c r="P46" i="25"/>
  <c r="P43" i="25"/>
  <c r="P44" i="25"/>
  <c r="Q101" i="25"/>
  <c r="U126" i="25"/>
  <c r="P112" i="25"/>
  <c r="O100" i="25"/>
  <c r="S102" i="25"/>
  <c r="V71" i="25"/>
  <c r="T60" i="25"/>
  <c r="Q109" i="25"/>
  <c r="W64" i="25"/>
  <c r="T23" i="25"/>
  <c r="X47" i="25"/>
  <c r="X90" i="25"/>
  <c r="AB84" i="25"/>
  <c r="R21" i="25"/>
  <c r="X77" i="25"/>
  <c r="W9" i="25"/>
  <c r="W5" i="25"/>
  <c r="W11" i="25"/>
  <c r="W8" i="25"/>
  <c r="W7" i="25"/>
  <c r="W4" i="25"/>
  <c r="W10" i="25"/>
  <c r="W6" i="25"/>
  <c r="O63" i="25"/>
  <c r="V62" i="25"/>
  <c r="N56" i="25"/>
  <c r="U43" i="25"/>
  <c r="P261" i="26" l="1"/>
  <c r="P260" i="26"/>
  <c r="AN251" i="26"/>
  <c r="F59" i="31" s="1"/>
  <c r="U261" i="26"/>
  <c r="O260" i="26"/>
  <c r="U25" i="28"/>
  <c r="N116" i="28"/>
  <c r="U168" i="28"/>
  <c r="AI226" i="28"/>
  <c r="AE226" i="28" s="1"/>
  <c r="AN226" i="28" s="1"/>
  <c r="E54" i="31" s="1"/>
  <c r="V77" i="28"/>
  <c r="T194" i="28"/>
  <c r="AG175" i="28"/>
  <c r="AH175" i="28" s="1"/>
  <c r="AF69" i="28"/>
  <c r="AI69" i="28" s="1"/>
  <c r="AC109" i="28"/>
  <c r="AB110" i="28"/>
  <c r="S129" i="28"/>
  <c r="AE213" i="28"/>
  <c r="AN213" i="28" s="1"/>
  <c r="E51" i="31" s="1"/>
  <c r="Y12" i="28"/>
  <c r="N25" i="28"/>
  <c r="N168" i="28"/>
  <c r="AE199" i="28"/>
  <c r="AN199" i="28" s="1"/>
  <c r="E29" i="31" s="1"/>
  <c r="S181" i="28"/>
  <c r="S142" i="28"/>
  <c r="Y38" i="28"/>
  <c r="T90" i="28"/>
  <c r="AF135" i="28"/>
  <c r="AI135" i="28" s="1"/>
  <c r="AG6" i="28"/>
  <c r="AH6" i="28" s="1"/>
  <c r="AB148" i="28"/>
  <c r="AG173" i="28"/>
  <c r="AH173" i="28" s="1"/>
  <c r="T25" i="28"/>
  <c r="X64" i="28"/>
  <c r="S77" i="28"/>
  <c r="AF96" i="28"/>
  <c r="V103" i="28"/>
  <c r="AI199" i="28"/>
  <c r="AC43" i="28"/>
  <c r="R25" i="28"/>
  <c r="Y181" i="28"/>
  <c r="T77" i="28"/>
  <c r="AC44" i="28"/>
  <c r="AB56" i="28"/>
  <c r="R64" i="28"/>
  <c r="V12" i="28"/>
  <c r="AG174" i="28"/>
  <c r="AH174" i="28" s="1"/>
  <c r="AG82" i="28"/>
  <c r="AH82" i="28" s="1"/>
  <c r="S155" i="28"/>
  <c r="AG4" i="28"/>
  <c r="AH4" i="28" s="1"/>
  <c r="T142" i="28"/>
  <c r="AF4" i="28"/>
  <c r="AI4" i="28" s="1"/>
  <c r="R38" i="28"/>
  <c r="S40" i="27"/>
  <c r="S39" i="27"/>
  <c r="AF17" i="27"/>
  <c r="AI214" i="27"/>
  <c r="S260" i="27"/>
  <c r="AB56" i="27"/>
  <c r="P168" i="27"/>
  <c r="AB30" i="27"/>
  <c r="T12" i="27"/>
  <c r="U64" i="27"/>
  <c r="Y221" i="27"/>
  <c r="N247" i="27"/>
  <c r="X51" i="27"/>
  <c r="AC110" i="27"/>
  <c r="AF147" i="27"/>
  <c r="N142" i="27"/>
  <c r="N144" i="27" s="1"/>
  <c r="AB95" i="27"/>
  <c r="R12" i="27"/>
  <c r="AB57" i="27"/>
  <c r="Y194" i="27"/>
  <c r="Y196" i="27" s="1"/>
  <c r="AG188" i="27"/>
  <c r="AH188" i="27" s="1"/>
  <c r="AB84" i="27"/>
  <c r="S64" i="27"/>
  <c r="S116" i="27"/>
  <c r="N234" i="27"/>
  <c r="N12" i="27"/>
  <c r="AF4" i="27"/>
  <c r="AG123" i="27"/>
  <c r="AH123" i="27" s="1"/>
  <c r="V155" i="27"/>
  <c r="V156" i="27" s="1"/>
  <c r="V103" i="27"/>
  <c r="Y12" i="27"/>
  <c r="AB69" i="27"/>
  <c r="Q194" i="27"/>
  <c r="Y129" i="27"/>
  <c r="AC162" i="27"/>
  <c r="AB173" i="27"/>
  <c r="X208" i="27"/>
  <c r="W77" i="27"/>
  <c r="AF5" i="27"/>
  <c r="S25" i="27"/>
  <c r="S27" i="27" s="1"/>
  <c r="AB121" i="27"/>
  <c r="R38" i="27"/>
  <c r="N168" i="27"/>
  <c r="Q129" i="27"/>
  <c r="Q131" i="27" s="1"/>
  <c r="R181" i="27"/>
  <c r="R182" i="27" s="1"/>
  <c r="AF71" i="27"/>
  <c r="N90" i="27"/>
  <c r="AE214" i="27"/>
  <c r="AN214" i="27" s="1"/>
  <c r="H52" i="31" s="1"/>
  <c r="AF58" i="27"/>
  <c r="Y25" i="27"/>
  <c r="X90" i="27"/>
  <c r="AG31" i="27"/>
  <c r="AH31" i="27" s="1"/>
  <c r="N129" i="27"/>
  <c r="N131" i="27" s="1"/>
  <c r="Q155" i="27"/>
  <c r="Q156" i="27" s="1"/>
  <c r="V64" i="27"/>
  <c r="X234" i="27"/>
  <c r="AE239" i="27"/>
  <c r="AN239" i="27" s="1"/>
  <c r="H57" i="31" s="1"/>
  <c r="V12" i="27"/>
  <c r="P116" i="27"/>
  <c r="AG187" i="27"/>
  <c r="AH187" i="27" s="1"/>
  <c r="AG186" i="27"/>
  <c r="AH186" i="27" s="1"/>
  <c r="Y155" i="27"/>
  <c r="Y156" i="27" s="1"/>
  <c r="AB161" i="27"/>
  <c r="X247" i="27"/>
  <c r="AF97" i="26"/>
  <c r="AC174" i="26"/>
  <c r="U194" i="26"/>
  <c r="N222" i="26"/>
  <c r="W235" i="26"/>
  <c r="W260" i="26"/>
  <c r="Q64" i="26"/>
  <c r="Q65" i="26" s="1"/>
  <c r="O38" i="26"/>
  <c r="AI212" i="26"/>
  <c r="V25" i="26"/>
  <c r="AG186" i="26"/>
  <c r="AH186" i="26" s="1"/>
  <c r="W51" i="26"/>
  <c r="N90" i="26"/>
  <c r="N92" i="26" s="1"/>
  <c r="AI201" i="26"/>
  <c r="V222" i="26"/>
  <c r="AI240" i="26"/>
  <c r="AE227" i="26"/>
  <c r="AN227" i="26" s="1"/>
  <c r="F55" i="31" s="1"/>
  <c r="V90" i="26"/>
  <c r="V91" i="26" s="1"/>
  <c r="AB135" i="26"/>
  <c r="N131" i="26"/>
  <c r="N130" i="26"/>
  <c r="Q66" i="26"/>
  <c r="AC84" i="26"/>
  <c r="R90" i="26"/>
  <c r="R91" i="26" s="1"/>
  <c r="O168" i="26"/>
  <c r="Y194" i="26"/>
  <c r="N194" i="26"/>
  <c r="P181" i="26"/>
  <c r="S208" i="26"/>
  <c r="AI238" i="26"/>
  <c r="AE238" i="26" s="1"/>
  <c r="AN238" i="26" s="1"/>
  <c r="F56" i="31" s="1"/>
  <c r="Y168" i="26"/>
  <c r="AG31" i="26"/>
  <c r="AH31" i="26" s="1"/>
  <c r="U38" i="26"/>
  <c r="N168" i="26"/>
  <c r="AB108" i="26"/>
  <c r="O208" i="26"/>
  <c r="AC32" i="26"/>
  <c r="V181" i="26"/>
  <c r="V183" i="26" s="1"/>
  <c r="AF69" i="26"/>
  <c r="S194" i="26"/>
  <c r="AF174" i="26"/>
  <c r="AC109" i="26"/>
  <c r="AF6" i="26"/>
  <c r="AB187" i="26"/>
  <c r="S155" i="26"/>
  <c r="T208" i="26"/>
  <c r="Q221" i="26"/>
  <c r="AE212" i="26"/>
  <c r="AN212" i="26" s="1"/>
  <c r="F50" i="31" s="1"/>
  <c r="AF31" i="26"/>
  <c r="S117" i="26"/>
  <c r="AG97" i="26"/>
  <c r="AH97" i="26" s="1"/>
  <c r="S77" i="26"/>
  <c r="T181" i="26"/>
  <c r="N25" i="26"/>
  <c r="N27" i="26" s="1"/>
  <c r="AF134" i="26"/>
  <c r="Q90" i="26"/>
  <c r="V77" i="26"/>
  <c r="P208" i="26"/>
  <c r="U221" i="26"/>
  <c r="V260" i="26"/>
  <c r="AI253" i="26"/>
  <c r="AI239" i="26"/>
  <c r="AE239" i="26" s="1"/>
  <c r="AN239" i="26" s="1"/>
  <c r="F57" i="31" s="1"/>
  <c r="R142" i="26"/>
  <c r="AG110" i="26"/>
  <c r="AH110" i="26" s="1"/>
  <c r="AB84" i="26"/>
  <c r="P142" i="26"/>
  <c r="AB44" i="26"/>
  <c r="AF45" i="26"/>
  <c r="P90" i="26"/>
  <c r="P92" i="26" s="1"/>
  <c r="V142" i="26"/>
  <c r="T142" i="26"/>
  <c r="V208" i="26"/>
  <c r="X247" i="26"/>
  <c r="AE213" i="26"/>
  <c r="AN213" i="26" s="1"/>
  <c r="F51" i="31" s="1"/>
  <c r="AI225" i="26"/>
  <c r="AE225" i="26" s="1"/>
  <c r="AN225" i="26" s="1"/>
  <c r="F53" i="31" s="1"/>
  <c r="N77" i="26"/>
  <c r="N79" i="26" s="1"/>
  <c r="AF19" i="26"/>
  <c r="U51" i="26"/>
  <c r="T116" i="26"/>
  <c r="S25" i="26"/>
  <c r="Y90" i="26"/>
  <c r="R208" i="26"/>
  <c r="AG108" i="26"/>
  <c r="AH108" i="26" s="1"/>
  <c r="AB70" i="26"/>
  <c r="AF187" i="26"/>
  <c r="U168" i="26"/>
  <c r="O194" i="26"/>
  <c r="W103" i="26"/>
  <c r="AB31" i="26"/>
  <c r="AB173" i="26"/>
  <c r="AE201" i="26"/>
  <c r="AN201" i="26" s="1"/>
  <c r="F31" i="31" s="1"/>
  <c r="AE240" i="26"/>
  <c r="AN240" i="26" s="1"/>
  <c r="F58" i="31" s="1"/>
  <c r="Y170" i="25"/>
  <c r="Y169" i="25"/>
  <c r="Y156" i="25"/>
  <c r="Y157" i="25"/>
  <c r="AB227" i="25"/>
  <c r="AC240" i="25"/>
  <c r="N64" i="25"/>
  <c r="U116" i="25"/>
  <c r="S77" i="25"/>
  <c r="Y12" i="25"/>
  <c r="N38" i="25"/>
  <c r="N39" i="25" s="1"/>
  <c r="T246" i="25"/>
  <c r="T247" i="25" s="1"/>
  <c r="AB240" i="25"/>
  <c r="U246" i="25"/>
  <c r="U248" i="25" s="1"/>
  <c r="AB71" i="25"/>
  <c r="AB56" i="25"/>
  <c r="Y220" i="25"/>
  <c r="AC225" i="25"/>
  <c r="T259" i="25"/>
  <c r="U207" i="25"/>
  <c r="U209" i="25" s="1"/>
  <c r="AB32" i="25"/>
  <c r="AB175" i="25"/>
  <c r="AB57" i="25"/>
  <c r="Q181" i="25"/>
  <c r="AF188" i="25"/>
  <c r="Y207" i="25"/>
  <c r="P220" i="25"/>
  <c r="P222" i="25" s="1"/>
  <c r="AB96" i="25"/>
  <c r="AC148" i="25"/>
  <c r="T51" i="25"/>
  <c r="W155" i="25"/>
  <c r="AF148" i="25"/>
  <c r="AI148" i="25" s="1"/>
  <c r="X207" i="25"/>
  <c r="AC201" i="25"/>
  <c r="AG212" i="25"/>
  <c r="AH212" i="25" s="1"/>
  <c r="AB238" i="25"/>
  <c r="AF251" i="25"/>
  <c r="AI251" i="25" s="1"/>
  <c r="AG251" i="25"/>
  <c r="AH251" i="25" s="1"/>
  <c r="AB187" i="25"/>
  <c r="Q116" i="25"/>
  <c r="N12" i="25"/>
  <c r="AC149" i="25"/>
  <c r="AF19" i="25"/>
  <c r="AI19" i="25" s="1"/>
  <c r="Q25" i="25"/>
  <c r="T103" i="25"/>
  <c r="P207" i="25"/>
  <c r="AC200" i="25"/>
  <c r="W220" i="25"/>
  <c r="Q259" i="25"/>
  <c r="N220" i="25"/>
  <c r="AC227" i="25"/>
  <c r="V155" i="25"/>
  <c r="X233" i="25"/>
  <c r="X235" i="25" s="1"/>
  <c r="W233" i="25"/>
  <c r="R233" i="25"/>
  <c r="AF160" i="25"/>
  <c r="AI160" i="25" s="1"/>
  <c r="R207" i="25"/>
  <c r="AB161" i="25"/>
  <c r="S51" i="25"/>
  <c r="AI149" i="25"/>
  <c r="AG214" i="25"/>
  <c r="AH214" i="25" s="1"/>
  <c r="AF253" i="25"/>
  <c r="S183" i="28"/>
  <c r="S182" i="28"/>
  <c r="Y183" i="28"/>
  <c r="Y182" i="28"/>
  <c r="N181" i="28"/>
  <c r="N183" i="28" s="1"/>
  <c r="V181" i="28"/>
  <c r="O181" i="28"/>
  <c r="N196" i="28"/>
  <c r="N195" i="28"/>
  <c r="Y194" i="28"/>
  <c r="AF187" i="28"/>
  <c r="V194" i="28"/>
  <c r="V196" i="28" s="1"/>
  <c r="S194" i="28"/>
  <c r="S195" i="28" s="1"/>
  <c r="Y208" i="28"/>
  <c r="AI200" i="28"/>
  <c r="AE200" i="28" s="1"/>
  <c r="AN200" i="28" s="1"/>
  <c r="E30" i="31" s="1"/>
  <c r="P208" i="28"/>
  <c r="P209" i="28"/>
  <c r="S235" i="28"/>
  <c r="S234" i="28"/>
  <c r="S248" i="28"/>
  <c r="S247" i="28"/>
  <c r="AE239" i="28"/>
  <c r="AN239" i="28" s="1"/>
  <c r="E57" i="31" s="1"/>
  <c r="N248" i="28"/>
  <c r="N247" i="28"/>
  <c r="AI238" i="28"/>
  <c r="AE238" i="28" s="1"/>
  <c r="AN238" i="28" s="1"/>
  <c r="E56" i="31" s="1"/>
  <c r="AI240" i="28"/>
  <c r="AE240" i="28" s="1"/>
  <c r="AN240" i="28" s="1"/>
  <c r="E58" i="31" s="1"/>
  <c r="AE253" i="28"/>
  <c r="AN253" i="28" s="1"/>
  <c r="E61" i="31" s="1"/>
  <c r="N260" i="28"/>
  <c r="O260" i="28"/>
  <c r="Y260" i="28"/>
  <c r="Y261" i="28"/>
  <c r="U261" i="28"/>
  <c r="U260" i="28"/>
  <c r="R261" i="28"/>
  <c r="R260" i="28"/>
  <c r="X261" i="28"/>
  <c r="X260" i="28"/>
  <c r="R248" i="28"/>
  <c r="R247" i="28"/>
  <c r="U248" i="28"/>
  <c r="U247" i="28"/>
  <c r="AE227" i="28"/>
  <c r="AN227" i="28" s="1"/>
  <c r="E55" i="31" s="1"/>
  <c r="T235" i="28"/>
  <c r="T234" i="28"/>
  <c r="X235" i="28"/>
  <c r="X234" i="28"/>
  <c r="O235" i="28"/>
  <c r="O234" i="28"/>
  <c r="AI225" i="28"/>
  <c r="AE225" i="28" s="1"/>
  <c r="AN225" i="28" s="1"/>
  <c r="E53" i="31" s="1"/>
  <c r="Q222" i="28"/>
  <c r="Q221" i="28"/>
  <c r="T222" i="28"/>
  <c r="T221" i="28"/>
  <c r="U222" i="28"/>
  <c r="U221" i="28"/>
  <c r="O209" i="28"/>
  <c r="O208" i="28"/>
  <c r="W209" i="28"/>
  <c r="W208" i="28"/>
  <c r="U208" i="28"/>
  <c r="U209" i="28"/>
  <c r="N169" i="28"/>
  <c r="N170" i="28"/>
  <c r="AG160" i="28"/>
  <c r="AH160" i="28" s="1"/>
  <c r="AG162" i="28"/>
  <c r="AH162" i="28" s="1"/>
  <c r="Y168" i="28"/>
  <c r="Y170" i="28" s="1"/>
  <c r="V168" i="28"/>
  <c r="AC147" i="28"/>
  <c r="V155" i="28"/>
  <c r="P155" i="28"/>
  <c r="P157" i="28" s="1"/>
  <c r="AC148" i="28"/>
  <c r="N155" i="28"/>
  <c r="S143" i="28"/>
  <c r="S144" i="28"/>
  <c r="AB134" i="28"/>
  <c r="AC136" i="28"/>
  <c r="AC134" i="28"/>
  <c r="P142" i="28"/>
  <c r="AC135" i="28"/>
  <c r="N142" i="28"/>
  <c r="N144" i="28" s="1"/>
  <c r="V142" i="28"/>
  <c r="S131" i="28"/>
  <c r="S130" i="28"/>
  <c r="Y129" i="28"/>
  <c r="N129" i="28"/>
  <c r="N131" i="28" s="1"/>
  <c r="AC110" i="28"/>
  <c r="P116" i="28"/>
  <c r="P118" i="28" s="1"/>
  <c r="S116" i="28"/>
  <c r="AC108" i="28"/>
  <c r="X116" i="28"/>
  <c r="X117" i="28" s="1"/>
  <c r="R116" i="28"/>
  <c r="R117" i="28" s="1"/>
  <c r="N118" i="28"/>
  <c r="N117" i="28"/>
  <c r="V105" i="28"/>
  <c r="V104" i="28"/>
  <c r="AG97" i="28"/>
  <c r="AH97" i="28" s="1"/>
  <c r="S103" i="28"/>
  <c r="S104" i="28" s="1"/>
  <c r="O103" i="28"/>
  <c r="AG95" i="28"/>
  <c r="AH95" i="28" s="1"/>
  <c r="N103" i="28"/>
  <c r="AG96" i="28"/>
  <c r="AH96" i="28" s="1"/>
  <c r="S90" i="28"/>
  <c r="AB82" i="28"/>
  <c r="O90" i="28"/>
  <c r="Y90" i="28"/>
  <c r="Y92" i="28" s="1"/>
  <c r="V90" i="28"/>
  <c r="AG84" i="28"/>
  <c r="AH84" i="28" s="1"/>
  <c r="AF83" i="28"/>
  <c r="N90" i="28"/>
  <c r="AG83" i="28"/>
  <c r="AH83" i="28" s="1"/>
  <c r="S79" i="28"/>
  <c r="S78" i="28"/>
  <c r="Q77" i="28"/>
  <c r="AF70" i="28"/>
  <c r="AI70" i="28" s="1"/>
  <c r="N78" i="28"/>
  <c r="N79" i="28"/>
  <c r="Y77" i="28"/>
  <c r="Y78" i="28" s="1"/>
  <c r="V66" i="28"/>
  <c r="V65" i="28"/>
  <c r="N66" i="28"/>
  <c r="N65" i="28"/>
  <c r="Y65" i="28"/>
  <c r="Y66" i="28"/>
  <c r="AC56" i="28"/>
  <c r="S64" i="28"/>
  <c r="S66" i="28" s="1"/>
  <c r="AI56" i="28"/>
  <c r="AE56" i="28" s="1"/>
  <c r="AN56" i="28" s="1"/>
  <c r="E14" i="31" s="1"/>
  <c r="P64" i="28"/>
  <c r="AC58" i="28"/>
  <c r="N51" i="28"/>
  <c r="Y51" i="28"/>
  <c r="S51" i="28"/>
  <c r="Y40" i="28"/>
  <c r="Y39" i="28"/>
  <c r="S38" i="28"/>
  <c r="S40" i="28" s="1"/>
  <c r="AB31" i="28"/>
  <c r="Q38" i="28"/>
  <c r="AF30" i="28"/>
  <c r="AI31" i="28"/>
  <c r="N38" i="28"/>
  <c r="N27" i="28"/>
  <c r="N26" i="28"/>
  <c r="V25" i="28"/>
  <c r="AF18" i="28"/>
  <c r="S25" i="28"/>
  <c r="AB17" i="28"/>
  <c r="AB18" i="28"/>
  <c r="Y14" i="28"/>
  <c r="Y13" i="28"/>
  <c r="V13" i="28"/>
  <c r="V14" i="28"/>
  <c r="N12" i="28"/>
  <c r="N13" i="28" s="1"/>
  <c r="O12" i="28"/>
  <c r="AB6" i="28"/>
  <c r="AG5" i="28"/>
  <c r="AH5" i="28" s="1"/>
  <c r="Q12" i="28"/>
  <c r="AI199" i="27"/>
  <c r="V208" i="27"/>
  <c r="AE240" i="27"/>
  <c r="AN240" i="27" s="1"/>
  <c r="H58" i="31" s="1"/>
  <c r="Q261" i="27"/>
  <c r="Q260" i="27"/>
  <c r="U261" i="27"/>
  <c r="U260" i="27"/>
  <c r="AI252" i="27"/>
  <c r="AE252" i="27" s="1"/>
  <c r="AN252" i="27" s="1"/>
  <c r="H60" i="31" s="1"/>
  <c r="O261" i="27"/>
  <c r="O260" i="27"/>
  <c r="W261" i="27"/>
  <c r="W260" i="27"/>
  <c r="X261" i="27"/>
  <c r="X260" i="27"/>
  <c r="R261" i="27"/>
  <c r="R260" i="27"/>
  <c r="AE251" i="27"/>
  <c r="AN251" i="27" s="1"/>
  <c r="H59" i="31" s="1"/>
  <c r="P261" i="27"/>
  <c r="P260" i="27"/>
  <c r="Y261" i="27"/>
  <c r="Y260" i="27"/>
  <c r="AI253" i="27"/>
  <c r="AE253" i="27" s="1"/>
  <c r="AN253" i="27" s="1"/>
  <c r="H61" i="31" s="1"/>
  <c r="U248" i="27"/>
  <c r="U247" i="27"/>
  <c r="W248" i="27"/>
  <c r="W247" i="27"/>
  <c r="T247" i="27"/>
  <c r="T248" i="27"/>
  <c r="Y248" i="27"/>
  <c r="Y247" i="27"/>
  <c r="S247" i="27"/>
  <c r="S248" i="27"/>
  <c r="AE238" i="27"/>
  <c r="AN238" i="27" s="1"/>
  <c r="H56" i="31" s="1"/>
  <c r="O235" i="27"/>
  <c r="O234" i="27"/>
  <c r="W235" i="27"/>
  <c r="W234" i="27"/>
  <c r="AE227" i="27"/>
  <c r="AN227" i="27" s="1"/>
  <c r="H55" i="31" s="1"/>
  <c r="AI225" i="27"/>
  <c r="AE225" i="27" s="1"/>
  <c r="AN225" i="27" s="1"/>
  <c r="H53" i="31" s="1"/>
  <c r="U235" i="27"/>
  <c r="U234" i="27"/>
  <c r="T235" i="27"/>
  <c r="T234" i="27"/>
  <c r="AI226" i="27"/>
  <c r="AE226" i="27" s="1"/>
  <c r="AN226" i="27" s="1"/>
  <c r="H54" i="31" s="1"/>
  <c r="Y235" i="27"/>
  <c r="Y234" i="27"/>
  <c r="AE212" i="27"/>
  <c r="AN212" i="27" s="1"/>
  <c r="H50" i="31" s="1"/>
  <c r="R221" i="27"/>
  <c r="R222" i="27"/>
  <c r="AE213" i="27"/>
  <c r="AN213" i="27" s="1"/>
  <c r="H51" i="31" s="1"/>
  <c r="S222" i="27"/>
  <c r="S221" i="27"/>
  <c r="U222" i="27"/>
  <c r="U221" i="27"/>
  <c r="N222" i="27"/>
  <c r="N221" i="27"/>
  <c r="Q222" i="27"/>
  <c r="Q221" i="27"/>
  <c r="V222" i="27"/>
  <c r="V221" i="27"/>
  <c r="T222" i="27"/>
  <c r="T221" i="27"/>
  <c r="W222" i="27"/>
  <c r="W221" i="27"/>
  <c r="T208" i="27"/>
  <c r="Y209" i="27"/>
  <c r="Y208" i="27"/>
  <c r="Q209" i="27"/>
  <c r="Q208" i="27"/>
  <c r="O209" i="27"/>
  <c r="O208" i="27"/>
  <c r="R209" i="27"/>
  <c r="R208" i="27"/>
  <c r="W209" i="27"/>
  <c r="W208" i="27"/>
  <c r="AE199" i="27"/>
  <c r="AN199" i="27" s="1"/>
  <c r="H29" i="31" s="1"/>
  <c r="AI200" i="27"/>
  <c r="AE200" i="27" s="1"/>
  <c r="AN200" i="27" s="1"/>
  <c r="H30" i="31" s="1"/>
  <c r="AI201" i="27"/>
  <c r="AE201" i="27" s="1"/>
  <c r="AN201" i="27" s="1"/>
  <c r="H31" i="31" s="1"/>
  <c r="P209" i="27"/>
  <c r="P208" i="27"/>
  <c r="V194" i="27"/>
  <c r="V195" i="27" s="1"/>
  <c r="O194" i="27"/>
  <c r="N194" i="27"/>
  <c r="S194" i="27"/>
  <c r="S196" i="27" s="1"/>
  <c r="W194" i="27"/>
  <c r="W196" i="27" s="1"/>
  <c r="Y181" i="27"/>
  <c r="S181" i="27"/>
  <c r="N181" i="27"/>
  <c r="N183" i="27" s="1"/>
  <c r="V181" i="27"/>
  <c r="V183" i="27" s="1"/>
  <c r="N170" i="27"/>
  <c r="N169" i="27"/>
  <c r="Y168" i="27"/>
  <c r="Y170" i="27" s="1"/>
  <c r="AC161" i="27"/>
  <c r="V168" i="27"/>
  <c r="S168" i="27"/>
  <c r="Y157" i="27"/>
  <c r="S155" i="27"/>
  <c r="N155" i="27"/>
  <c r="N157" i="27" s="1"/>
  <c r="S142" i="27"/>
  <c r="S144" i="27" s="1"/>
  <c r="Y142" i="27"/>
  <c r="Y143" i="27" s="1"/>
  <c r="V142" i="27"/>
  <c r="X142" i="27"/>
  <c r="AB136" i="27"/>
  <c r="AB123" i="27"/>
  <c r="AG121" i="27"/>
  <c r="AH121" i="27" s="1"/>
  <c r="O129" i="27"/>
  <c r="O131" i="27" s="1"/>
  <c r="S129" i="27"/>
  <c r="S131" i="27" s="1"/>
  <c r="AF121" i="27"/>
  <c r="AI121" i="27" s="1"/>
  <c r="AE121" i="27" s="1"/>
  <c r="AN121" i="27" s="1"/>
  <c r="H41" i="31" s="1"/>
  <c r="AC109" i="27"/>
  <c r="AC108" i="27"/>
  <c r="Y116" i="27"/>
  <c r="N116" i="27"/>
  <c r="N118" i="27" s="1"/>
  <c r="N103" i="27"/>
  <c r="AF96" i="27"/>
  <c r="Y103" i="27"/>
  <c r="N91" i="27"/>
  <c r="N92" i="27"/>
  <c r="V92" i="27"/>
  <c r="V91" i="27"/>
  <c r="S90" i="27"/>
  <c r="Y90" i="27"/>
  <c r="Y77" i="27"/>
  <c r="Y79" i="27" s="1"/>
  <c r="N77" i="27"/>
  <c r="N78" i="27" s="1"/>
  <c r="AB71" i="27"/>
  <c r="V77" i="27"/>
  <c r="V78" i="27" s="1"/>
  <c r="S77" i="27"/>
  <c r="Y66" i="27"/>
  <c r="Y65" i="27"/>
  <c r="V66" i="27"/>
  <c r="V65" i="27"/>
  <c r="R64" i="27"/>
  <c r="R65" i="27" s="1"/>
  <c r="W64" i="27"/>
  <c r="W66" i="27" s="1"/>
  <c r="N51" i="27"/>
  <c r="S51" i="27"/>
  <c r="S53" i="27" s="1"/>
  <c r="V51" i="27"/>
  <c r="AB43" i="27"/>
  <c r="Y51" i="27"/>
  <c r="AB45" i="27"/>
  <c r="V38" i="27"/>
  <c r="V39" i="27" s="1"/>
  <c r="Y38" i="27"/>
  <c r="Y39" i="27" s="1"/>
  <c r="AG30" i="27"/>
  <c r="AH30" i="27" s="1"/>
  <c r="O38" i="27"/>
  <c r="O39" i="27" s="1"/>
  <c r="N38" i="27"/>
  <c r="AG32" i="27"/>
  <c r="AH32" i="27" s="1"/>
  <c r="Y27" i="27"/>
  <c r="Y26" i="27"/>
  <c r="Q25" i="27"/>
  <c r="Q27" i="27" s="1"/>
  <c r="V25" i="27"/>
  <c r="V26" i="27" s="1"/>
  <c r="N25" i="27"/>
  <c r="AB4" i="27"/>
  <c r="Q12" i="27"/>
  <c r="Q14" i="27" s="1"/>
  <c r="U234" i="26"/>
  <c r="R248" i="26"/>
  <c r="S260" i="26"/>
  <c r="T260" i="26"/>
  <c r="Y261" i="26"/>
  <c r="Y260" i="26"/>
  <c r="Q261" i="26"/>
  <c r="Q260" i="26"/>
  <c r="Y248" i="26"/>
  <c r="Y247" i="26"/>
  <c r="O248" i="26"/>
  <c r="O247" i="26"/>
  <c r="T248" i="26"/>
  <c r="T247" i="26"/>
  <c r="Y235" i="26"/>
  <c r="Y234" i="26"/>
  <c r="Q235" i="26"/>
  <c r="Q234" i="26"/>
  <c r="P234" i="26"/>
  <c r="P235" i="26"/>
  <c r="X235" i="26"/>
  <c r="X234" i="26"/>
  <c r="Y222" i="26"/>
  <c r="Y221" i="26"/>
  <c r="R222" i="26"/>
  <c r="R221" i="26"/>
  <c r="O222" i="26"/>
  <c r="O221" i="26"/>
  <c r="U209" i="26"/>
  <c r="U208" i="26"/>
  <c r="Y209" i="26"/>
  <c r="Y208" i="26"/>
  <c r="W209" i="26"/>
  <c r="W208" i="26"/>
  <c r="AI199" i="26"/>
  <c r="AE199" i="26" s="1"/>
  <c r="AN199" i="26" s="1"/>
  <c r="F29" i="31" s="1"/>
  <c r="Q209" i="26"/>
  <c r="Q208" i="26"/>
  <c r="AI200" i="26"/>
  <c r="AE200" i="26" s="1"/>
  <c r="AN200" i="26" s="1"/>
  <c r="F30" i="31" s="1"/>
  <c r="N196" i="26"/>
  <c r="N195" i="26"/>
  <c r="S196" i="26"/>
  <c r="S195" i="26"/>
  <c r="T194" i="26"/>
  <c r="AG188" i="26"/>
  <c r="AH188" i="26" s="1"/>
  <c r="V194" i="26"/>
  <c r="AG187" i="26"/>
  <c r="AH187" i="26" s="1"/>
  <c r="Y181" i="26"/>
  <c r="R181" i="26"/>
  <c r="S182" i="26"/>
  <c r="AC173" i="26"/>
  <c r="AC175" i="26"/>
  <c r="N181" i="26"/>
  <c r="N183" i="26" s="1"/>
  <c r="N170" i="26"/>
  <c r="N169" i="26"/>
  <c r="Y170" i="26"/>
  <c r="Y169" i="26"/>
  <c r="S168" i="26"/>
  <c r="AG161" i="26"/>
  <c r="AH161" i="26" s="1"/>
  <c r="V168" i="26"/>
  <c r="AB161" i="26"/>
  <c r="AG160" i="26"/>
  <c r="AH160" i="26" s="1"/>
  <c r="AG162" i="26"/>
  <c r="AH162" i="26" s="1"/>
  <c r="W170" i="26"/>
  <c r="W169" i="26"/>
  <c r="N155" i="26"/>
  <c r="Y155" i="26"/>
  <c r="Y157" i="26" s="1"/>
  <c r="AC136" i="26"/>
  <c r="AF135" i="26"/>
  <c r="V144" i="26"/>
  <c r="V143" i="26"/>
  <c r="Q142" i="26"/>
  <c r="S142" i="26"/>
  <c r="S144" i="26" s="1"/>
  <c r="AB134" i="26"/>
  <c r="S129" i="26"/>
  <c r="Y129" i="26"/>
  <c r="AB123" i="26"/>
  <c r="P116" i="26"/>
  <c r="P117" i="26" s="1"/>
  <c r="AC110" i="26"/>
  <c r="O116" i="26"/>
  <c r="O117" i="26" s="1"/>
  <c r="R116" i="26"/>
  <c r="R117" i="26" s="1"/>
  <c r="AG109" i="26"/>
  <c r="AH109" i="26" s="1"/>
  <c r="Y116" i="26"/>
  <c r="V105" i="26"/>
  <c r="V104" i="26"/>
  <c r="Y103" i="26"/>
  <c r="AG96" i="26"/>
  <c r="AH96" i="26" s="1"/>
  <c r="S103" i="26"/>
  <c r="S104" i="26" s="1"/>
  <c r="AG95" i="26"/>
  <c r="AH95" i="26" s="1"/>
  <c r="O103" i="26"/>
  <c r="O105" i="26" s="1"/>
  <c r="Y92" i="26"/>
  <c r="Y91" i="26"/>
  <c r="AC83" i="26"/>
  <c r="N91" i="26"/>
  <c r="S90" i="26"/>
  <c r="AC82" i="26"/>
  <c r="AF82" i="26"/>
  <c r="AI82" i="26" s="1"/>
  <c r="X90" i="26"/>
  <c r="X91" i="26" s="1"/>
  <c r="AB82" i="26"/>
  <c r="V79" i="26"/>
  <c r="V78" i="26"/>
  <c r="Q77" i="26"/>
  <c r="Q79" i="26" s="1"/>
  <c r="Y77" i="26"/>
  <c r="S64" i="26"/>
  <c r="S66" i="26" s="1"/>
  <c r="Y64" i="26"/>
  <c r="Y66" i="26" s="1"/>
  <c r="T51" i="26"/>
  <c r="S51" i="26"/>
  <c r="S52" i="26" s="1"/>
  <c r="N51" i="26"/>
  <c r="V51" i="26"/>
  <c r="AG30" i="26"/>
  <c r="AH30" i="26" s="1"/>
  <c r="AC31" i="26"/>
  <c r="AG32" i="26"/>
  <c r="AH32" i="26" s="1"/>
  <c r="N38" i="26"/>
  <c r="T38" i="26"/>
  <c r="T40" i="26" s="1"/>
  <c r="S38" i="26"/>
  <c r="AB30" i="26"/>
  <c r="P38" i="26"/>
  <c r="V38" i="26"/>
  <c r="S27" i="26"/>
  <c r="S26" i="26"/>
  <c r="V26" i="26"/>
  <c r="V27" i="26"/>
  <c r="W25" i="26"/>
  <c r="Y25" i="26"/>
  <c r="AB17" i="26"/>
  <c r="N12" i="26"/>
  <c r="N14" i="26" s="1"/>
  <c r="W12" i="26"/>
  <c r="W13" i="26" s="1"/>
  <c r="Y12" i="26"/>
  <c r="V12" i="26"/>
  <c r="Y209" i="25"/>
  <c r="Y208" i="25"/>
  <c r="AB199" i="25"/>
  <c r="AC199" i="25"/>
  <c r="N207" i="25"/>
  <c r="AE201" i="25"/>
  <c r="AN201" i="25" s="1"/>
  <c r="G31" i="31" s="1"/>
  <c r="S194" i="25"/>
  <c r="S196" i="25" s="1"/>
  <c r="AC188" i="25"/>
  <c r="AC187" i="25"/>
  <c r="N194" i="25"/>
  <c r="AC186" i="25"/>
  <c r="Y195" i="25"/>
  <c r="V194" i="25"/>
  <c r="AF173" i="25"/>
  <c r="S181" i="25"/>
  <c r="Y181" i="25"/>
  <c r="V168" i="25"/>
  <c r="V170" i="25" s="1"/>
  <c r="S168" i="25"/>
  <c r="N168" i="25"/>
  <c r="AI162" i="25"/>
  <c r="Q168" i="25"/>
  <c r="S259" i="25"/>
  <c r="S261" i="25" s="1"/>
  <c r="AF252" i="25"/>
  <c r="AI252" i="25" s="1"/>
  <c r="V259" i="25"/>
  <c r="AG253" i="25"/>
  <c r="AH253" i="25" s="1"/>
  <c r="AG252" i="25"/>
  <c r="AH252" i="25" s="1"/>
  <c r="O259" i="25"/>
  <c r="O261" i="25" s="1"/>
  <c r="Y259" i="25"/>
  <c r="P246" i="25"/>
  <c r="P248" i="25" s="1"/>
  <c r="N246" i="25"/>
  <c r="N247" i="25" s="1"/>
  <c r="AF239" i="25"/>
  <c r="Y246" i="25"/>
  <c r="AC238" i="25"/>
  <c r="AC239" i="25"/>
  <c r="S246" i="25"/>
  <c r="S233" i="25"/>
  <c r="S234" i="25" s="1"/>
  <c r="V233" i="25"/>
  <c r="AF227" i="25"/>
  <c r="AB225" i="25"/>
  <c r="N233" i="25"/>
  <c r="AC226" i="25"/>
  <c r="Y233" i="25"/>
  <c r="Y235" i="25" s="1"/>
  <c r="AI225" i="25"/>
  <c r="Y221" i="25"/>
  <c r="Y222" i="25"/>
  <c r="N221" i="25"/>
  <c r="N222" i="25"/>
  <c r="AG213" i="25"/>
  <c r="AH213" i="25" s="1"/>
  <c r="AF214" i="25"/>
  <c r="AI214" i="25" s="1"/>
  <c r="AC213" i="25"/>
  <c r="AB214" i="25"/>
  <c r="S220" i="25"/>
  <c r="S222" i="25" s="1"/>
  <c r="AC212" i="25"/>
  <c r="AC214" i="25"/>
  <c r="V220" i="25"/>
  <c r="N261" i="25"/>
  <c r="N260" i="25"/>
  <c r="T260" i="25"/>
  <c r="T261" i="25"/>
  <c r="V261" i="25"/>
  <c r="V260" i="25"/>
  <c r="AB252" i="25"/>
  <c r="U259" i="25"/>
  <c r="O260" i="25"/>
  <c r="AB251" i="25"/>
  <c r="R259" i="25"/>
  <c r="X259" i="25"/>
  <c r="AB253" i="25"/>
  <c r="AI253" i="25"/>
  <c r="P259" i="25"/>
  <c r="AC253" i="25"/>
  <c r="AC251" i="25"/>
  <c r="AC252" i="25"/>
  <c r="Q261" i="25"/>
  <c r="Q260" i="25"/>
  <c r="W261" i="25"/>
  <c r="W260" i="25"/>
  <c r="Q246" i="25"/>
  <c r="AF238" i="25"/>
  <c r="W248" i="25"/>
  <c r="W247" i="25"/>
  <c r="T248" i="25"/>
  <c r="P247" i="25"/>
  <c r="N248" i="25"/>
  <c r="AG238" i="25"/>
  <c r="AH238" i="25" s="1"/>
  <c r="O246" i="25"/>
  <c r="AG239" i="25"/>
  <c r="AH239" i="25" s="1"/>
  <c r="AG240" i="25"/>
  <c r="AH240" i="25" s="1"/>
  <c r="U247" i="25"/>
  <c r="X248" i="25"/>
  <c r="X247" i="25"/>
  <c r="R247" i="25"/>
  <c r="R248" i="25"/>
  <c r="Q235" i="25"/>
  <c r="Q234" i="25"/>
  <c r="O235" i="25"/>
  <c r="O234" i="25"/>
  <c r="S235" i="25"/>
  <c r="X234" i="25"/>
  <c r="AF226" i="25"/>
  <c r="AI226" i="25" s="1"/>
  <c r="T233" i="25"/>
  <c r="AI227" i="25"/>
  <c r="AE227" i="25" s="1"/>
  <c r="AN227" i="25" s="1"/>
  <c r="G55" i="31" s="1"/>
  <c r="AB226" i="25"/>
  <c r="U233" i="25"/>
  <c r="W235" i="25"/>
  <c r="W234" i="25"/>
  <c r="R234" i="25"/>
  <c r="R235" i="25"/>
  <c r="P235" i="25"/>
  <c r="P234" i="25"/>
  <c r="T220" i="25"/>
  <c r="AF213" i="25"/>
  <c r="O222" i="25"/>
  <c r="O221" i="25"/>
  <c r="W222" i="25"/>
  <c r="W221" i="25"/>
  <c r="S221" i="25"/>
  <c r="X222" i="25"/>
  <c r="X221" i="25"/>
  <c r="Q220" i="25"/>
  <c r="AF212" i="25"/>
  <c r="AI212" i="25" s="1"/>
  <c r="P221" i="25"/>
  <c r="V222" i="25"/>
  <c r="V221" i="25"/>
  <c r="AB213" i="25"/>
  <c r="U220" i="25"/>
  <c r="AB212" i="25"/>
  <c r="R220" i="25"/>
  <c r="Q207" i="25"/>
  <c r="AF199" i="25"/>
  <c r="AI199" i="25" s="1"/>
  <c r="AE199" i="25" s="1"/>
  <c r="AN199" i="25" s="1"/>
  <c r="G29" i="31" s="1"/>
  <c r="X209" i="25"/>
  <c r="X208" i="25"/>
  <c r="R208" i="25"/>
  <c r="R209" i="25"/>
  <c r="S208" i="25"/>
  <c r="S209" i="25"/>
  <c r="AF200" i="25"/>
  <c r="AI200" i="25" s="1"/>
  <c r="T207" i="25"/>
  <c r="W209" i="25"/>
  <c r="W208" i="25"/>
  <c r="U208" i="25"/>
  <c r="AE200" i="25"/>
  <c r="AN200" i="25" s="1"/>
  <c r="G30" i="31" s="1"/>
  <c r="P209" i="25"/>
  <c r="P208" i="25"/>
  <c r="AB149" i="25"/>
  <c r="AE149" i="25" s="1"/>
  <c r="AN149" i="25" s="1"/>
  <c r="G49" i="31" s="1"/>
  <c r="X155" i="25"/>
  <c r="S155" i="25"/>
  <c r="AB147" i="25"/>
  <c r="AF147" i="25"/>
  <c r="AI147" i="25" s="1"/>
  <c r="AE147" i="25" s="1"/>
  <c r="Q155" i="25"/>
  <c r="N155" i="25"/>
  <c r="N156" i="25" s="1"/>
  <c r="S144" i="25"/>
  <c r="S143" i="25"/>
  <c r="N142" i="25"/>
  <c r="N144" i="25" s="1"/>
  <c r="Y142" i="25"/>
  <c r="V142" i="25"/>
  <c r="U142" i="25"/>
  <c r="AB135" i="25"/>
  <c r="O129" i="25"/>
  <c r="O131" i="25" s="1"/>
  <c r="P129" i="25"/>
  <c r="AC122" i="25"/>
  <c r="AC123" i="25"/>
  <c r="AC121" i="25"/>
  <c r="Y129" i="25"/>
  <c r="S129" i="25"/>
  <c r="AB123" i="25"/>
  <c r="Y116" i="25"/>
  <c r="AB109" i="25"/>
  <c r="N117" i="25"/>
  <c r="S118" i="25"/>
  <c r="S117" i="25"/>
  <c r="W116" i="25"/>
  <c r="W118" i="25" s="1"/>
  <c r="V116" i="25"/>
  <c r="V103" i="25"/>
  <c r="V104" i="25" s="1"/>
  <c r="Y103" i="25"/>
  <c r="Y105" i="25" s="1"/>
  <c r="N103" i="25"/>
  <c r="AF96" i="25"/>
  <c r="S103" i="25"/>
  <c r="S104" i="25" s="1"/>
  <c r="AB95" i="25"/>
  <c r="V90" i="25"/>
  <c r="N90" i="25"/>
  <c r="N91" i="25" s="1"/>
  <c r="S90" i="25"/>
  <c r="N77" i="25"/>
  <c r="V77" i="25"/>
  <c r="V78" i="25" s="1"/>
  <c r="Y77" i="25"/>
  <c r="AC69" i="25"/>
  <c r="AC71" i="25"/>
  <c r="AC70" i="25"/>
  <c r="P77" i="25"/>
  <c r="Y66" i="25"/>
  <c r="Y65" i="25"/>
  <c r="S66" i="25"/>
  <c r="S65" i="25"/>
  <c r="R64" i="25"/>
  <c r="R65" i="25" s="1"/>
  <c r="Q64" i="25"/>
  <c r="AF56" i="25"/>
  <c r="V64" i="25"/>
  <c r="N51" i="25"/>
  <c r="AF44" i="25"/>
  <c r="AG45" i="25"/>
  <c r="AH45" i="25" s="1"/>
  <c r="O51" i="25"/>
  <c r="AG44" i="25"/>
  <c r="AH44" i="25" s="1"/>
  <c r="AG43" i="25"/>
  <c r="AH43" i="25" s="1"/>
  <c r="AF45" i="25"/>
  <c r="AI45" i="25" s="1"/>
  <c r="W51" i="25"/>
  <c r="N40" i="25"/>
  <c r="S38" i="25"/>
  <c r="S40" i="25" s="1"/>
  <c r="Y38" i="25"/>
  <c r="Y39" i="25" s="1"/>
  <c r="V25" i="25"/>
  <c r="V27" i="25" s="1"/>
  <c r="AF17" i="25"/>
  <c r="AI17" i="25" s="1"/>
  <c r="N25" i="25"/>
  <c r="N26" i="25" s="1"/>
  <c r="S25" i="25"/>
  <c r="Y14" i="25"/>
  <c r="Y13" i="25"/>
  <c r="V12" i="25"/>
  <c r="V13" i="25" s="1"/>
  <c r="AB186" i="28"/>
  <c r="R194" i="28"/>
  <c r="R52" i="28"/>
  <c r="R53" i="28"/>
  <c r="AB147" i="28"/>
  <c r="R155" i="28"/>
  <c r="R118" i="28"/>
  <c r="AF6" i="28"/>
  <c r="AI6" i="28" s="1"/>
  <c r="W12" i="28"/>
  <c r="S39" i="28"/>
  <c r="W66" i="28"/>
  <c r="W65" i="28"/>
  <c r="AB135" i="28"/>
  <c r="U142" i="28"/>
  <c r="V195" i="28"/>
  <c r="O155" i="28"/>
  <c r="AG147" i="28"/>
  <c r="AH147" i="28" s="1"/>
  <c r="AG149" i="28"/>
  <c r="AH149" i="28" s="1"/>
  <c r="AG148" i="28"/>
  <c r="AH148" i="28" s="1"/>
  <c r="P156" i="28"/>
  <c r="U103" i="28"/>
  <c r="AB96" i="28"/>
  <c r="X103" i="28"/>
  <c r="AB97" i="28"/>
  <c r="AB160" i="28"/>
  <c r="R168" i="28"/>
  <c r="V144" i="28"/>
  <c r="V143" i="28"/>
  <c r="W170" i="28"/>
  <c r="W169" i="28"/>
  <c r="AE69" i="28"/>
  <c r="AN69" i="28" s="1"/>
  <c r="E17" i="31" s="1"/>
  <c r="AC161" i="28"/>
  <c r="AC162" i="28"/>
  <c r="AC160" i="28"/>
  <c r="P168" i="28"/>
  <c r="O78" i="28"/>
  <c r="O79" i="28"/>
  <c r="X51" i="28"/>
  <c r="AB45" i="28"/>
  <c r="U39" i="28"/>
  <c r="U40" i="28"/>
  <c r="S105" i="28"/>
  <c r="T116" i="28"/>
  <c r="AF109" i="28"/>
  <c r="Y91" i="28"/>
  <c r="X39" i="28"/>
  <c r="X40" i="28"/>
  <c r="AI58" i="28"/>
  <c r="W90" i="28"/>
  <c r="AF84" i="28"/>
  <c r="N130" i="28"/>
  <c r="S196" i="28"/>
  <c r="Q65" i="28"/>
  <c r="Q66" i="28"/>
  <c r="AC6" i="28"/>
  <c r="P12" i="28"/>
  <c r="AC4" i="28"/>
  <c r="AC5" i="28"/>
  <c r="U116" i="28"/>
  <c r="AB109" i="28"/>
  <c r="AI30" i="28"/>
  <c r="W77" i="28"/>
  <c r="AF71" i="28"/>
  <c r="AI71" i="28" s="1"/>
  <c r="Q14" i="28"/>
  <c r="Q13" i="28"/>
  <c r="U129" i="28"/>
  <c r="AB122" i="28"/>
  <c r="AI161" i="28"/>
  <c r="T143" i="28"/>
  <c r="T144" i="28"/>
  <c r="O14" i="28"/>
  <c r="O13" i="28"/>
  <c r="O66" i="28"/>
  <c r="O65" i="28"/>
  <c r="T92" i="28"/>
  <c r="T91" i="28"/>
  <c r="X129" i="28"/>
  <c r="AB123" i="28"/>
  <c r="T39" i="28"/>
  <c r="T40" i="28"/>
  <c r="O144" i="28"/>
  <c r="O143" i="28"/>
  <c r="X194" i="28"/>
  <c r="AB188" i="28"/>
  <c r="S27" i="28"/>
  <c r="S26" i="28"/>
  <c r="N53" i="28"/>
  <c r="N52" i="28"/>
  <c r="U90" i="28"/>
  <c r="AB83" i="28"/>
  <c r="W181" i="28"/>
  <c r="AF175" i="28"/>
  <c r="AI175" i="28" s="1"/>
  <c r="Y53" i="28"/>
  <c r="Y52" i="28"/>
  <c r="AB162" i="28"/>
  <c r="X168" i="28"/>
  <c r="R66" i="28"/>
  <c r="R65" i="28"/>
  <c r="AG45" i="28"/>
  <c r="AH45" i="28" s="1"/>
  <c r="AG43" i="28"/>
  <c r="AH43" i="28" s="1"/>
  <c r="AG44" i="28"/>
  <c r="O51" i="28"/>
  <c r="R144" i="28"/>
  <c r="R143" i="28"/>
  <c r="X118" i="28"/>
  <c r="AI32" i="28"/>
  <c r="Y79" i="28"/>
  <c r="AG122" i="28"/>
  <c r="AH122" i="28" s="1"/>
  <c r="AG121" i="28"/>
  <c r="AH121" i="28" s="1"/>
  <c r="AG123" i="28"/>
  <c r="AH123" i="28" s="1"/>
  <c r="O129" i="28"/>
  <c r="R103" i="28"/>
  <c r="AB95" i="28"/>
  <c r="P25" i="28"/>
  <c r="AC17" i="28"/>
  <c r="AC18" i="28"/>
  <c r="AC19" i="28"/>
  <c r="AG17" i="28"/>
  <c r="AH17" i="28" s="1"/>
  <c r="AG18" i="28"/>
  <c r="AH18" i="28" s="1"/>
  <c r="AG19" i="28"/>
  <c r="AH19" i="28" s="1"/>
  <c r="O25" i="28"/>
  <c r="N157" i="28"/>
  <c r="N156" i="28"/>
  <c r="U170" i="28"/>
  <c r="U169" i="28"/>
  <c r="Q196" i="28"/>
  <c r="Q195" i="28"/>
  <c r="Q117" i="28"/>
  <c r="Q118" i="28"/>
  <c r="AF173" i="28"/>
  <c r="AI173" i="28" s="1"/>
  <c r="Q181" i="28"/>
  <c r="U77" i="28"/>
  <c r="AB70" i="28"/>
  <c r="R27" i="28"/>
  <c r="R26" i="28"/>
  <c r="X14" i="28"/>
  <c r="X13" i="28"/>
  <c r="X77" i="28"/>
  <c r="AB71" i="28"/>
  <c r="AE71" i="28" s="1"/>
  <c r="AN71" i="28" s="1"/>
  <c r="E19" i="31" s="1"/>
  <c r="P117" i="28"/>
  <c r="S118" i="28"/>
  <c r="S117" i="28"/>
  <c r="Q53" i="28"/>
  <c r="Q52" i="28"/>
  <c r="O40" i="28"/>
  <c r="O39" i="28"/>
  <c r="T104" i="28"/>
  <c r="T105" i="28"/>
  <c r="W155" i="28"/>
  <c r="AF149" i="28"/>
  <c r="W40" i="28"/>
  <c r="W39" i="28"/>
  <c r="AB19" i="28"/>
  <c r="X25" i="28"/>
  <c r="W103" i="28"/>
  <c r="AF97" i="28"/>
  <c r="AC95" i="28"/>
  <c r="P103" i="28"/>
  <c r="AC97" i="28"/>
  <c r="AC96" i="28"/>
  <c r="Q157" i="28"/>
  <c r="Q156" i="28"/>
  <c r="U196" i="28"/>
  <c r="U195" i="28"/>
  <c r="W129" i="28"/>
  <c r="AF123" i="28"/>
  <c r="AF19" i="28"/>
  <c r="W25" i="28"/>
  <c r="V27" i="28"/>
  <c r="V26" i="28"/>
  <c r="N14" i="28"/>
  <c r="Y196" i="28"/>
  <c r="Y195" i="28"/>
  <c r="Y131" i="28"/>
  <c r="Y130" i="28"/>
  <c r="Q105" i="28"/>
  <c r="Q104" i="28"/>
  <c r="U51" i="28"/>
  <c r="AB44" i="28"/>
  <c r="P79" i="28"/>
  <c r="P78" i="28"/>
  <c r="R40" i="28"/>
  <c r="R39" i="28"/>
  <c r="T196" i="28"/>
  <c r="T195" i="28"/>
  <c r="U26" i="28"/>
  <c r="U27" i="28"/>
  <c r="S92" i="28"/>
  <c r="S91" i="28"/>
  <c r="Q144" i="28"/>
  <c r="Q143" i="28"/>
  <c r="N92" i="28"/>
  <c r="N91" i="28"/>
  <c r="O194" i="28"/>
  <c r="AG186" i="28"/>
  <c r="AH186" i="28" s="1"/>
  <c r="AG188" i="28"/>
  <c r="AH188" i="28" s="1"/>
  <c r="AG187" i="28"/>
  <c r="AH187" i="28" s="1"/>
  <c r="AB175" i="28"/>
  <c r="AE175" i="28" s="1"/>
  <c r="AN175" i="28" s="1"/>
  <c r="E25" i="31" s="1"/>
  <c r="X181" i="28"/>
  <c r="AE58" i="28"/>
  <c r="AN58" i="28" s="1"/>
  <c r="E16" i="31" s="1"/>
  <c r="X155" i="28"/>
  <c r="AB149" i="28"/>
  <c r="AF174" i="28"/>
  <c r="AI174" i="28" s="1"/>
  <c r="T181" i="28"/>
  <c r="R12" i="28"/>
  <c r="AB4" i="28"/>
  <c r="V79" i="28"/>
  <c r="V78" i="28"/>
  <c r="S157" i="28"/>
  <c r="S156" i="28"/>
  <c r="N39" i="28"/>
  <c r="N40" i="28"/>
  <c r="AI18" i="28"/>
  <c r="AE18" i="28" s="1"/>
  <c r="AN18" i="28" s="1"/>
  <c r="E6" i="31" s="1"/>
  <c r="T79" i="28"/>
  <c r="T78" i="28"/>
  <c r="S65" i="28"/>
  <c r="AB84" i="28"/>
  <c r="X90" i="28"/>
  <c r="AF136" i="28"/>
  <c r="AI136" i="28" s="1"/>
  <c r="AE136" i="28" s="1"/>
  <c r="AN136" i="28" s="1"/>
  <c r="E46" i="31" s="1"/>
  <c r="W142" i="28"/>
  <c r="V91" i="28"/>
  <c r="V92" i="28"/>
  <c r="R181" i="28"/>
  <c r="AB173" i="28"/>
  <c r="P129" i="28"/>
  <c r="AC123" i="28"/>
  <c r="AC122" i="28"/>
  <c r="AC121" i="28"/>
  <c r="V157" i="28"/>
  <c r="V156" i="28"/>
  <c r="Q92" i="28"/>
  <c r="Q91" i="28"/>
  <c r="AF160" i="28"/>
  <c r="AI160" i="28" s="1"/>
  <c r="Q168" i="28"/>
  <c r="P182" i="28"/>
  <c r="P183" i="28"/>
  <c r="O183" i="28"/>
  <c r="O182" i="28"/>
  <c r="T131" i="28"/>
  <c r="T130" i="28"/>
  <c r="AI134" i="28"/>
  <c r="AE134" i="28" s="1"/>
  <c r="AN134" i="28" s="1"/>
  <c r="E44" i="31" s="1"/>
  <c r="U12" i="28"/>
  <c r="AB5" i="28"/>
  <c r="P194" i="28"/>
  <c r="AC186" i="28"/>
  <c r="AC187" i="28"/>
  <c r="AC188" i="28"/>
  <c r="AF57" i="28"/>
  <c r="AI57" i="28" s="1"/>
  <c r="T64" i="28"/>
  <c r="AF45" i="28"/>
  <c r="AI45" i="28" s="1"/>
  <c r="W51" i="28"/>
  <c r="X66" i="28"/>
  <c r="X65" i="28"/>
  <c r="O170" i="28"/>
  <c r="O169" i="28"/>
  <c r="AB174" i="28"/>
  <c r="U181" i="28"/>
  <c r="Q27" i="28"/>
  <c r="Q26" i="28"/>
  <c r="AG108" i="28"/>
  <c r="AH108" i="28" s="1"/>
  <c r="AG109" i="28"/>
  <c r="AH109" i="28" s="1"/>
  <c r="AG110" i="28"/>
  <c r="AH110" i="28" s="1"/>
  <c r="O116" i="28"/>
  <c r="W116" i="28"/>
  <c r="AF110" i="28"/>
  <c r="T27" i="28"/>
  <c r="T26" i="28"/>
  <c r="U156" i="28"/>
  <c r="U157" i="28"/>
  <c r="W196" i="28"/>
  <c r="W195" i="28"/>
  <c r="Q129" i="28"/>
  <c r="AF121" i="28"/>
  <c r="AI121" i="28" s="1"/>
  <c r="V40" i="28"/>
  <c r="V39" i="28"/>
  <c r="Q79" i="28"/>
  <c r="Q78" i="28"/>
  <c r="AI162" i="28"/>
  <c r="T12" i="28"/>
  <c r="AF5" i="28"/>
  <c r="AI5" i="28" s="1"/>
  <c r="R79" i="28"/>
  <c r="R78" i="28"/>
  <c r="AI82" i="28"/>
  <c r="AB57" i="28"/>
  <c r="U64" i="28"/>
  <c r="AC84" i="28"/>
  <c r="AC82" i="28"/>
  <c r="P90" i="28"/>
  <c r="AC83" i="28"/>
  <c r="Y169" i="28"/>
  <c r="R92" i="28"/>
  <c r="R91" i="28"/>
  <c r="P38" i="28"/>
  <c r="AC30" i="28"/>
  <c r="AE30" i="28" s="1"/>
  <c r="AN30" i="28" s="1"/>
  <c r="E8" i="31" s="1"/>
  <c r="AC31" i="28"/>
  <c r="AC32" i="28"/>
  <c r="R129" i="28"/>
  <c r="AB121" i="28"/>
  <c r="O92" i="28"/>
  <c r="O91" i="28"/>
  <c r="T155" i="28"/>
  <c r="AF148" i="28"/>
  <c r="AI148" i="28" s="1"/>
  <c r="Q38" i="27"/>
  <c r="AF30" i="27"/>
  <c r="AI30" i="27" s="1"/>
  <c r="AE30" i="27" s="1"/>
  <c r="AN30" i="27" s="1"/>
  <c r="H8" i="31" s="1"/>
  <c r="O168" i="27"/>
  <c r="AG160" i="27"/>
  <c r="AH160" i="27" s="1"/>
  <c r="AG161" i="27"/>
  <c r="AH161" i="27" s="1"/>
  <c r="AG162" i="27"/>
  <c r="AH162" i="27" s="1"/>
  <c r="T142" i="27"/>
  <c r="AF135" i="27"/>
  <c r="AI135" i="27" s="1"/>
  <c r="R79" i="27"/>
  <c r="R78" i="27"/>
  <c r="U51" i="27"/>
  <c r="AB44" i="27"/>
  <c r="X116" i="27"/>
  <c r="AB110" i="27"/>
  <c r="AF19" i="27"/>
  <c r="W25" i="27"/>
  <c r="AF95" i="27"/>
  <c r="Q103" i="27"/>
  <c r="AF134" i="27"/>
  <c r="AI134" i="27" s="1"/>
  <c r="Q142" i="27"/>
  <c r="P40" i="27"/>
  <c r="P39" i="27"/>
  <c r="AC96" i="27"/>
  <c r="AC95" i="27"/>
  <c r="P103" i="27"/>
  <c r="AC97" i="27"/>
  <c r="AB82" i="27"/>
  <c r="R90" i="27"/>
  <c r="V196" i="27"/>
  <c r="S195" i="27"/>
  <c r="U194" i="27"/>
  <c r="AB187" i="27"/>
  <c r="T105" i="27"/>
  <c r="T104" i="27"/>
  <c r="P155" i="27"/>
  <c r="AC147" i="27"/>
  <c r="AC149" i="27"/>
  <c r="AC148" i="27"/>
  <c r="P64" i="27"/>
  <c r="AC57" i="27"/>
  <c r="AC56" i="27"/>
  <c r="AC58" i="27"/>
  <c r="V144" i="27"/>
  <c r="V143" i="27"/>
  <c r="T181" i="27"/>
  <c r="AF174" i="27"/>
  <c r="N105" i="27"/>
  <c r="N104" i="27"/>
  <c r="P169" i="27"/>
  <c r="P170" i="27"/>
  <c r="AF31" i="27"/>
  <c r="T38" i="27"/>
  <c r="W52" i="27"/>
  <c r="W53" i="27"/>
  <c r="O90" i="27"/>
  <c r="AG83" i="27"/>
  <c r="AH83" i="27" s="1"/>
  <c r="AG84" i="27"/>
  <c r="AH84" i="27" s="1"/>
  <c r="AG82" i="27"/>
  <c r="AH82" i="27" s="1"/>
  <c r="V105" i="27"/>
  <c r="V104" i="27"/>
  <c r="V53" i="27"/>
  <c r="V52" i="27"/>
  <c r="AB97" i="27"/>
  <c r="X103" i="27"/>
  <c r="N14" i="27"/>
  <c r="N13" i="27"/>
  <c r="U25" i="27"/>
  <c r="AB18" i="27"/>
  <c r="P144" i="27"/>
  <c r="P143" i="27"/>
  <c r="X38" i="27"/>
  <c r="AB32" i="27"/>
  <c r="N117" i="27"/>
  <c r="AB5" i="27"/>
  <c r="U12" i="27"/>
  <c r="T64" i="27"/>
  <c r="AF57" i="27"/>
  <c r="Y92" i="27"/>
  <c r="Y91" i="27"/>
  <c r="T14" i="27"/>
  <c r="T13" i="27"/>
  <c r="N196" i="27"/>
  <c r="N195" i="27"/>
  <c r="V170" i="27"/>
  <c r="V169" i="27"/>
  <c r="T129" i="27"/>
  <c r="AF122" i="27"/>
  <c r="AI122" i="27" s="1"/>
  <c r="R155" i="27"/>
  <c r="AB147" i="27"/>
  <c r="U155" i="27"/>
  <c r="AB148" i="27"/>
  <c r="O130" i="27"/>
  <c r="Y131" i="27"/>
  <c r="Y130" i="27"/>
  <c r="AF173" i="27"/>
  <c r="Q181" i="27"/>
  <c r="R40" i="27"/>
  <c r="R39" i="27"/>
  <c r="AF110" i="27"/>
  <c r="W116" i="27"/>
  <c r="O77" i="27"/>
  <c r="AG69" i="27"/>
  <c r="AH69" i="27" s="1"/>
  <c r="AG70" i="27"/>
  <c r="AH70" i="27" s="1"/>
  <c r="AG71" i="27"/>
  <c r="AH71" i="27" s="1"/>
  <c r="AB175" i="27"/>
  <c r="X181" i="27"/>
  <c r="R142" i="27"/>
  <c r="AB134" i="27"/>
  <c r="AE134" i="27" s="1"/>
  <c r="AN134" i="27" s="1"/>
  <c r="H44" i="31" s="1"/>
  <c r="AG58" i="27"/>
  <c r="AH58" i="27" s="1"/>
  <c r="AG56" i="27"/>
  <c r="AH56" i="27" s="1"/>
  <c r="O64" i="27"/>
  <c r="AG57" i="27"/>
  <c r="AH57" i="27" s="1"/>
  <c r="P78" i="27"/>
  <c r="P79" i="27"/>
  <c r="AF32" i="27"/>
  <c r="W38" i="27"/>
  <c r="AC6" i="27"/>
  <c r="P12" i="27"/>
  <c r="AC4" i="27"/>
  <c r="AC5" i="27"/>
  <c r="AF18" i="27"/>
  <c r="T25" i="27"/>
  <c r="N79" i="27"/>
  <c r="W103" i="27"/>
  <c r="AF97" i="27"/>
  <c r="Y14" i="27"/>
  <c r="Y13" i="27"/>
  <c r="U38" i="27"/>
  <c r="AB31" i="27"/>
  <c r="Y53" i="27"/>
  <c r="Y52" i="27"/>
  <c r="R53" i="27"/>
  <c r="R52" i="27"/>
  <c r="AF136" i="27"/>
  <c r="AI136" i="27" s="1"/>
  <c r="W142" i="27"/>
  <c r="P51" i="27"/>
  <c r="AC43" i="27"/>
  <c r="AC45" i="27"/>
  <c r="AC44" i="27"/>
  <c r="T170" i="27"/>
  <c r="T169" i="27"/>
  <c r="U129" i="27"/>
  <c r="AB122" i="27"/>
  <c r="AB160" i="27"/>
  <c r="R168" i="27"/>
  <c r="R183" i="27"/>
  <c r="AG173" i="27"/>
  <c r="AH173" i="27" s="1"/>
  <c r="AG174" i="27"/>
  <c r="AH174" i="27" s="1"/>
  <c r="AG175" i="27"/>
  <c r="AH175" i="27" s="1"/>
  <c r="O181" i="27"/>
  <c r="AG44" i="27"/>
  <c r="AH44" i="27" s="1"/>
  <c r="AG45" i="27"/>
  <c r="AH45" i="27" s="1"/>
  <c r="O51" i="27"/>
  <c r="AG43" i="27"/>
  <c r="AH43" i="27" s="1"/>
  <c r="AB162" i="27"/>
  <c r="X168" i="27"/>
  <c r="T155" i="27"/>
  <c r="AF148" i="27"/>
  <c r="AB6" i="27"/>
  <c r="X12" i="27"/>
  <c r="Q157" i="27"/>
  <c r="T78" i="27"/>
  <c r="T79" i="27"/>
  <c r="X194" i="27"/>
  <c r="AB188" i="27"/>
  <c r="AB186" i="27"/>
  <c r="R194" i="27"/>
  <c r="Q116" i="27"/>
  <c r="AF108" i="27"/>
  <c r="W90" i="27"/>
  <c r="AF84" i="27"/>
  <c r="X79" i="27"/>
  <c r="X78" i="27"/>
  <c r="Y105" i="27"/>
  <c r="Y104" i="27"/>
  <c r="P25" i="27"/>
  <c r="AC17" i="27"/>
  <c r="AC19" i="27"/>
  <c r="AC18" i="27"/>
  <c r="O144" i="27"/>
  <c r="O143" i="27"/>
  <c r="AG95" i="27"/>
  <c r="AH95" i="27" s="1"/>
  <c r="AG96" i="27"/>
  <c r="AH96" i="27" s="1"/>
  <c r="AG97" i="27"/>
  <c r="AH97" i="27" s="1"/>
  <c r="O103" i="27"/>
  <c r="U66" i="27"/>
  <c r="U65" i="27"/>
  <c r="AF175" i="27"/>
  <c r="AI175" i="27" s="1"/>
  <c r="W181" i="27"/>
  <c r="W79" i="27"/>
  <c r="W78" i="27"/>
  <c r="X155" i="27"/>
  <c r="AB149" i="27"/>
  <c r="AI43" i="27"/>
  <c r="AE43" i="27" s="1"/>
  <c r="AN43" i="27" s="1"/>
  <c r="H11" i="31" s="1"/>
  <c r="AF44" i="27"/>
  <c r="T51" i="27"/>
  <c r="R105" i="27"/>
  <c r="R104" i="27"/>
  <c r="V14" i="27"/>
  <c r="V13" i="27"/>
  <c r="X64" i="27"/>
  <c r="AB58" i="27"/>
  <c r="N27" i="27"/>
  <c r="N26" i="27"/>
  <c r="Y118" i="27"/>
  <c r="Y117" i="27"/>
  <c r="AC123" i="27"/>
  <c r="P129" i="27"/>
  <c r="AC122" i="27"/>
  <c r="AC121" i="27"/>
  <c r="U118" i="27"/>
  <c r="U117" i="27"/>
  <c r="AB96" i="27"/>
  <c r="U103" i="27"/>
  <c r="R14" i="27"/>
  <c r="R13" i="27"/>
  <c r="U170" i="27"/>
  <c r="U169" i="27"/>
  <c r="AF187" i="27"/>
  <c r="T194" i="27"/>
  <c r="P118" i="27"/>
  <c r="P117" i="27"/>
  <c r="S143" i="27"/>
  <c r="Q13" i="27"/>
  <c r="W155" i="27"/>
  <c r="AF149" i="27"/>
  <c r="AG17" i="27"/>
  <c r="AH17" i="27" s="1"/>
  <c r="AG18" i="27"/>
  <c r="AH18" i="27" s="1"/>
  <c r="AG19" i="27"/>
  <c r="AH19" i="27" s="1"/>
  <c r="O25" i="27"/>
  <c r="R25" i="27"/>
  <c r="AB17" i="27"/>
  <c r="X52" i="27"/>
  <c r="X53" i="27"/>
  <c r="AF109" i="27"/>
  <c r="T116" i="27"/>
  <c r="U77" i="27"/>
  <c r="AB70" i="27"/>
  <c r="X131" i="27"/>
  <c r="X130" i="27"/>
  <c r="Q90" i="27"/>
  <c r="AF82" i="27"/>
  <c r="AG4" i="27"/>
  <c r="AH4" i="27" s="1"/>
  <c r="O12" i="27"/>
  <c r="AG5" i="27"/>
  <c r="AH5" i="27" s="1"/>
  <c r="AG6" i="27"/>
  <c r="AH6" i="27" s="1"/>
  <c r="U90" i="27"/>
  <c r="AB83" i="27"/>
  <c r="T92" i="27"/>
  <c r="T91" i="27"/>
  <c r="S170" i="27"/>
  <c r="S169" i="27"/>
  <c r="O40" i="27"/>
  <c r="AC83" i="27"/>
  <c r="P90" i="27"/>
  <c r="AC84" i="27"/>
  <c r="AC82" i="27"/>
  <c r="AF123" i="27"/>
  <c r="AI123" i="27" s="1"/>
  <c r="W129" i="27"/>
  <c r="W168" i="27"/>
  <c r="AF162" i="27"/>
  <c r="AI162" i="27" s="1"/>
  <c r="N143" i="27"/>
  <c r="P194" i="27"/>
  <c r="AC186" i="27"/>
  <c r="AC187" i="27"/>
  <c r="AC188" i="27"/>
  <c r="O196" i="27"/>
  <c r="O195" i="27"/>
  <c r="O155" i="27"/>
  <c r="AG147" i="27"/>
  <c r="AH147" i="27" s="1"/>
  <c r="AG148" i="27"/>
  <c r="AH148" i="27" s="1"/>
  <c r="AG149" i="27"/>
  <c r="AH149" i="27" s="1"/>
  <c r="AF69" i="27"/>
  <c r="AI69" i="27" s="1"/>
  <c r="AE69" i="27" s="1"/>
  <c r="AN69" i="27" s="1"/>
  <c r="H17" i="31" s="1"/>
  <c r="Q77" i="27"/>
  <c r="V79" i="27"/>
  <c r="Q65" i="27"/>
  <c r="Q66" i="27"/>
  <c r="AB108" i="27"/>
  <c r="R116" i="27"/>
  <c r="AG108" i="27"/>
  <c r="AH108" i="27" s="1"/>
  <c r="AG110" i="27"/>
  <c r="AH110" i="27" s="1"/>
  <c r="O116" i="27"/>
  <c r="AG109" i="27"/>
  <c r="AH109" i="27" s="1"/>
  <c r="AF6" i="27"/>
  <c r="W12" i="27"/>
  <c r="X25" i="27"/>
  <c r="AB19" i="27"/>
  <c r="Q53" i="27"/>
  <c r="Q52" i="27"/>
  <c r="X91" i="27"/>
  <c r="X92" i="27"/>
  <c r="R131" i="27"/>
  <c r="R130" i="27"/>
  <c r="U142" i="27"/>
  <c r="AB135" i="27"/>
  <c r="U181" i="27"/>
  <c r="AB174" i="27"/>
  <c r="AF160" i="27"/>
  <c r="Q168" i="27"/>
  <c r="P181" i="27"/>
  <c r="AC173" i="27"/>
  <c r="AC174" i="27"/>
  <c r="AC175" i="27"/>
  <c r="AI188" i="27"/>
  <c r="S157" i="27"/>
  <c r="S156" i="27"/>
  <c r="Q196" i="27"/>
  <c r="Q195" i="27"/>
  <c r="W129" i="26"/>
  <c r="AF123" i="26"/>
  <c r="N157" i="26"/>
  <c r="N156" i="26"/>
  <c r="N53" i="26"/>
  <c r="N52" i="26"/>
  <c r="P196" i="26"/>
  <c r="P195" i="26"/>
  <c r="W105" i="26"/>
  <c r="W104" i="26"/>
  <c r="AB186" i="26"/>
  <c r="R194" i="26"/>
  <c r="X155" i="26"/>
  <c r="AB149" i="26"/>
  <c r="P183" i="26"/>
  <c r="P182" i="26"/>
  <c r="AG45" i="26"/>
  <c r="AH45" i="26" s="1"/>
  <c r="O51" i="26"/>
  <c r="AG43" i="26"/>
  <c r="AH43" i="26" s="1"/>
  <c r="AG44" i="26"/>
  <c r="AH44" i="26" s="1"/>
  <c r="Q40" i="26"/>
  <c r="Q39" i="26"/>
  <c r="U155" i="26"/>
  <c r="AB148" i="26"/>
  <c r="AF96" i="26"/>
  <c r="AI96" i="26" s="1"/>
  <c r="T103" i="26"/>
  <c r="AG17" i="26"/>
  <c r="AH17" i="26" s="1"/>
  <c r="AG18" i="26"/>
  <c r="AH18" i="26" s="1"/>
  <c r="AG19" i="26"/>
  <c r="AH19" i="26" s="1"/>
  <c r="O25" i="26"/>
  <c r="Y27" i="26"/>
  <c r="Y26" i="26"/>
  <c r="U144" i="26"/>
  <c r="U143" i="26"/>
  <c r="X25" i="26"/>
  <c r="AB19" i="26"/>
  <c r="AG4" i="26"/>
  <c r="AH4" i="26" s="1"/>
  <c r="AG5" i="26"/>
  <c r="AH5" i="26" s="1"/>
  <c r="AG6" i="26"/>
  <c r="AH6" i="26" s="1"/>
  <c r="O12" i="26"/>
  <c r="AB136" i="26"/>
  <c r="X142" i="26"/>
  <c r="P79" i="26"/>
  <c r="P78" i="26"/>
  <c r="U53" i="26"/>
  <c r="U52" i="26"/>
  <c r="T52" i="26"/>
  <c r="T53" i="26"/>
  <c r="S53" i="26"/>
  <c r="AI4" i="26"/>
  <c r="T129" i="26"/>
  <c r="AF122" i="26"/>
  <c r="X51" i="26"/>
  <c r="AB45" i="26"/>
  <c r="R155" i="26"/>
  <c r="AB147" i="26"/>
  <c r="X131" i="26"/>
  <c r="X130" i="26"/>
  <c r="R144" i="26"/>
  <c r="R143" i="26"/>
  <c r="AC160" i="26"/>
  <c r="AC161" i="26"/>
  <c r="AC162" i="26"/>
  <c r="P168" i="26"/>
  <c r="Q14" i="26"/>
  <c r="Q13" i="26"/>
  <c r="Q51" i="26"/>
  <c r="AF43" i="26"/>
  <c r="T118" i="26"/>
  <c r="T117" i="26"/>
  <c r="S105" i="26"/>
  <c r="P51" i="26"/>
  <c r="AC43" i="26"/>
  <c r="AC44" i="26"/>
  <c r="AC45" i="26"/>
  <c r="AB175" i="26"/>
  <c r="X181" i="26"/>
  <c r="T155" i="26"/>
  <c r="AF148" i="26"/>
  <c r="R27" i="26"/>
  <c r="R26" i="26"/>
  <c r="AF71" i="26"/>
  <c r="W77" i="26"/>
  <c r="AF32" i="26"/>
  <c r="W38" i="26"/>
  <c r="X38" i="26"/>
  <c r="AB32" i="26"/>
  <c r="AF110" i="26"/>
  <c r="AI110" i="26" s="1"/>
  <c r="W116" i="26"/>
  <c r="AG173" i="26"/>
  <c r="AH173" i="26" s="1"/>
  <c r="AG174" i="26"/>
  <c r="AH174" i="26" s="1"/>
  <c r="AG175" i="26"/>
  <c r="AH175" i="26" s="1"/>
  <c r="O181" i="26"/>
  <c r="S131" i="26"/>
  <c r="S130" i="26"/>
  <c r="T183" i="26"/>
  <c r="T182" i="26"/>
  <c r="AB43" i="26"/>
  <c r="R51" i="26"/>
  <c r="O129" i="26"/>
  <c r="AG121" i="26"/>
  <c r="AH121" i="26" s="1"/>
  <c r="AG122" i="26"/>
  <c r="AH122" i="26" s="1"/>
  <c r="AG123" i="26"/>
  <c r="AH123" i="26" s="1"/>
  <c r="AI44" i="26"/>
  <c r="U64" i="26"/>
  <c r="AB57" i="26"/>
  <c r="Y78" i="26"/>
  <c r="Y79" i="26"/>
  <c r="X103" i="26"/>
  <c r="AB97" i="26"/>
  <c r="U196" i="26"/>
  <c r="U195" i="26"/>
  <c r="U79" i="26"/>
  <c r="U78" i="26"/>
  <c r="N40" i="26"/>
  <c r="N39" i="26"/>
  <c r="AB56" i="26"/>
  <c r="R64" i="26"/>
  <c r="AF58" i="26"/>
  <c r="W64" i="26"/>
  <c r="AF17" i="26"/>
  <c r="AI17" i="26" s="1"/>
  <c r="Q25" i="26"/>
  <c r="U25" i="26"/>
  <c r="AB18" i="26"/>
  <c r="T77" i="26"/>
  <c r="AF70" i="26"/>
  <c r="T196" i="26"/>
  <c r="T195" i="26"/>
  <c r="AC6" i="26"/>
  <c r="P12" i="26"/>
  <c r="AC4" i="26"/>
  <c r="U118" i="26"/>
  <c r="U117" i="26"/>
  <c r="AB121" i="26"/>
  <c r="R129" i="26"/>
  <c r="W92" i="26"/>
  <c r="W91" i="26"/>
  <c r="S40" i="26"/>
  <c r="S39" i="26"/>
  <c r="T168" i="26"/>
  <c r="AF161" i="26"/>
  <c r="O64" i="26"/>
  <c r="AG57" i="26"/>
  <c r="AH57" i="26" s="1"/>
  <c r="AG58" i="26"/>
  <c r="AH58" i="26" s="1"/>
  <c r="AG56" i="26"/>
  <c r="Y196" i="26"/>
  <c r="Y195" i="26"/>
  <c r="T144" i="26"/>
  <c r="T143" i="26"/>
  <c r="R92" i="26"/>
  <c r="Q144" i="26"/>
  <c r="Q143" i="26"/>
  <c r="W14" i="26"/>
  <c r="O155" i="26"/>
  <c r="AG147" i="26"/>
  <c r="AH147" i="26" s="1"/>
  <c r="AG148" i="26"/>
  <c r="AH148" i="26" s="1"/>
  <c r="AG149" i="26"/>
  <c r="AH149" i="26" s="1"/>
  <c r="Q105" i="26"/>
  <c r="Q104" i="26"/>
  <c r="Y143" i="26"/>
  <c r="Y144" i="26"/>
  <c r="P131" i="26"/>
  <c r="P130" i="26"/>
  <c r="S78" i="26"/>
  <c r="S79" i="26"/>
  <c r="Q183" i="26"/>
  <c r="Q182" i="26"/>
  <c r="AF188" i="26"/>
  <c r="W194" i="26"/>
  <c r="AB162" i="26"/>
  <c r="X168" i="26"/>
  <c r="P64" i="26"/>
  <c r="AC56" i="26"/>
  <c r="AC57" i="26"/>
  <c r="AC58" i="26"/>
  <c r="Q116" i="26"/>
  <c r="AF108" i="26"/>
  <c r="AI108" i="26" s="1"/>
  <c r="AE108" i="26" s="1"/>
  <c r="AN108" i="26" s="1"/>
  <c r="F38" i="31" s="1"/>
  <c r="AG134" i="26"/>
  <c r="AH134" i="26" s="1"/>
  <c r="AG136" i="26"/>
  <c r="AH136" i="26" s="1"/>
  <c r="O142" i="26"/>
  <c r="AG135" i="26"/>
  <c r="AH135" i="26" s="1"/>
  <c r="AB122" i="26"/>
  <c r="U129" i="26"/>
  <c r="O196" i="26"/>
  <c r="O195" i="26"/>
  <c r="Y14" i="26"/>
  <c r="Y13" i="26"/>
  <c r="P40" i="26"/>
  <c r="P39" i="26"/>
  <c r="R103" i="26"/>
  <c r="AB95" i="26"/>
  <c r="U170" i="26"/>
  <c r="U169" i="26"/>
  <c r="S157" i="26"/>
  <c r="S156" i="26"/>
  <c r="P105" i="26"/>
  <c r="P104" i="26"/>
  <c r="Q129" i="26"/>
  <c r="AF121" i="26"/>
  <c r="AE82" i="26"/>
  <c r="AN82" i="26" s="1"/>
  <c r="F32" i="31" s="1"/>
  <c r="Q155" i="26"/>
  <c r="AF147" i="26"/>
  <c r="AE84" i="26"/>
  <c r="AN84" i="26" s="1"/>
  <c r="F34" i="31" s="1"/>
  <c r="AB5" i="26"/>
  <c r="U12" i="26"/>
  <c r="AB6" i="26"/>
  <c r="X12" i="26"/>
  <c r="X77" i="26"/>
  <c r="AB71" i="26"/>
  <c r="X196" i="26"/>
  <c r="X195" i="26"/>
  <c r="AB174" i="26"/>
  <c r="U181" i="26"/>
  <c r="AF136" i="26"/>
  <c r="W142" i="26"/>
  <c r="O77" i="26"/>
  <c r="AG70" i="26"/>
  <c r="AH70" i="26" s="1"/>
  <c r="AG71" i="26"/>
  <c r="AH71" i="26" s="1"/>
  <c r="AG69" i="26"/>
  <c r="AH69" i="26" s="1"/>
  <c r="R183" i="26"/>
  <c r="R182" i="26"/>
  <c r="T14" i="26"/>
  <c r="T13" i="26"/>
  <c r="W26" i="26"/>
  <c r="W27" i="26"/>
  <c r="Y131" i="26"/>
  <c r="Y130" i="26"/>
  <c r="AF57" i="26"/>
  <c r="T64" i="26"/>
  <c r="R12" i="26"/>
  <c r="AB4" i="26"/>
  <c r="T92" i="26"/>
  <c r="T91" i="26"/>
  <c r="Q168" i="26"/>
  <c r="AF160" i="26"/>
  <c r="AI160" i="26" s="1"/>
  <c r="AF18" i="26"/>
  <c r="T25" i="26"/>
  <c r="W181" i="26"/>
  <c r="AF175" i="26"/>
  <c r="W155" i="26"/>
  <c r="AF149" i="26"/>
  <c r="AB160" i="26"/>
  <c r="R168" i="26"/>
  <c r="X64" i="26"/>
  <c r="AB58" i="26"/>
  <c r="S91" i="26"/>
  <c r="S92" i="26"/>
  <c r="Q194" i="26"/>
  <c r="AF186" i="26"/>
  <c r="AI186" i="26" s="1"/>
  <c r="U103" i="26"/>
  <c r="AB96" i="26"/>
  <c r="AB69" i="26"/>
  <c r="R77" i="26"/>
  <c r="Y183" i="26"/>
  <c r="Y182" i="26"/>
  <c r="P155" i="26"/>
  <c r="AC149" i="26"/>
  <c r="AC148" i="26"/>
  <c r="AC147" i="26"/>
  <c r="P144" i="26"/>
  <c r="P143" i="26"/>
  <c r="P25" i="26"/>
  <c r="AC19" i="26"/>
  <c r="AC17" i="26"/>
  <c r="AB110" i="26"/>
  <c r="AE110" i="26" s="1"/>
  <c r="AN110" i="26" s="1"/>
  <c r="F40" i="31" s="1"/>
  <c r="X116" i="26"/>
  <c r="U90" i="26"/>
  <c r="AB83" i="26"/>
  <c r="AE83" i="26" s="1"/>
  <c r="AN83" i="26" s="1"/>
  <c r="F33" i="31" s="1"/>
  <c r="AI19" i="26"/>
  <c r="W53" i="26"/>
  <c r="W52" i="26"/>
  <c r="Q78" i="26"/>
  <c r="P118" i="26"/>
  <c r="O170" i="26"/>
  <c r="O169" i="26"/>
  <c r="O40" i="26"/>
  <c r="O39" i="26"/>
  <c r="U40" i="26"/>
  <c r="U39" i="26"/>
  <c r="Q92" i="26"/>
  <c r="Q91" i="26"/>
  <c r="N66" i="25"/>
  <c r="N65" i="25"/>
  <c r="Q195" i="25"/>
  <c r="Q196" i="25"/>
  <c r="U129" i="25"/>
  <c r="AB122" i="25"/>
  <c r="N143" i="25"/>
  <c r="P90" i="25"/>
  <c r="AC83" i="25"/>
  <c r="AC82" i="25"/>
  <c r="AC84" i="25"/>
  <c r="W181" i="25"/>
  <c r="AF175" i="25"/>
  <c r="O79" i="25"/>
  <c r="O78" i="25"/>
  <c r="AB18" i="25"/>
  <c r="U25" i="25"/>
  <c r="AB5" i="25"/>
  <c r="U12" i="25"/>
  <c r="U105" i="25"/>
  <c r="U104" i="25"/>
  <c r="P168" i="25"/>
  <c r="AC160" i="25"/>
  <c r="AC161" i="25"/>
  <c r="AC162" i="25"/>
  <c r="Q53" i="25"/>
  <c r="Q52" i="25"/>
  <c r="R168" i="25"/>
  <c r="AB160" i="25"/>
  <c r="V79" i="25"/>
  <c r="Y183" i="25"/>
  <c r="Y182" i="25"/>
  <c r="Q142" i="25"/>
  <c r="AF134" i="25"/>
  <c r="AI134" i="25" s="1"/>
  <c r="R12" i="25"/>
  <c r="AB4" i="25"/>
  <c r="V14" i="25"/>
  <c r="AG5" i="25"/>
  <c r="AH5" i="25" s="1"/>
  <c r="O12" i="25"/>
  <c r="AG6" i="25"/>
  <c r="AH6" i="25" s="1"/>
  <c r="AG4" i="25"/>
  <c r="AH4" i="25" s="1"/>
  <c r="X40" i="25"/>
  <c r="X39" i="25"/>
  <c r="AF70" i="25"/>
  <c r="AI70" i="25" s="1"/>
  <c r="T77" i="25"/>
  <c r="T116" i="25"/>
  <c r="AF109" i="25"/>
  <c r="AI109" i="25" s="1"/>
  <c r="T104" i="25"/>
  <c r="T105" i="25"/>
  <c r="N169" i="25"/>
  <c r="N170" i="25"/>
  <c r="O40" i="25"/>
  <c r="O39" i="25"/>
  <c r="N27" i="25"/>
  <c r="V144" i="25"/>
  <c r="V143" i="25"/>
  <c r="X13" i="25"/>
  <c r="X14" i="25"/>
  <c r="S53" i="25"/>
  <c r="S52" i="25"/>
  <c r="S105" i="25"/>
  <c r="S91" i="25"/>
  <c r="S92" i="25"/>
  <c r="Y118" i="25"/>
  <c r="Y117" i="25"/>
  <c r="AF83" i="25"/>
  <c r="AI83" i="25" s="1"/>
  <c r="T90" i="25"/>
  <c r="Q14" i="25"/>
  <c r="Q13" i="25"/>
  <c r="S170" i="25"/>
  <c r="S169" i="25"/>
  <c r="W66" i="25"/>
  <c r="W65" i="25"/>
  <c r="S195" i="25"/>
  <c r="U183" i="25"/>
  <c r="U182" i="25"/>
  <c r="N195" i="25"/>
  <c r="N196" i="25"/>
  <c r="T38" i="25"/>
  <c r="AF31" i="25"/>
  <c r="AI31" i="25" s="1"/>
  <c r="AE31" i="25" s="1"/>
  <c r="AN31" i="25" s="1"/>
  <c r="G9" i="31" s="1"/>
  <c r="R77" i="25"/>
  <c r="AB69" i="25"/>
  <c r="Q27" i="25"/>
  <c r="Q26" i="25"/>
  <c r="Q92" i="25"/>
  <c r="Q91" i="25"/>
  <c r="AF32" i="25"/>
  <c r="AI32" i="25" s="1"/>
  <c r="AE32" i="25" s="1"/>
  <c r="AN32" i="25" s="1"/>
  <c r="G10" i="31" s="1"/>
  <c r="W38" i="25"/>
  <c r="AF5" i="25"/>
  <c r="T12" i="25"/>
  <c r="AB43" i="25"/>
  <c r="R51" i="25"/>
  <c r="N13" i="25"/>
  <c r="N14" i="25"/>
  <c r="AB136" i="25"/>
  <c r="X142" i="25"/>
  <c r="Q79" i="25"/>
  <c r="Q78" i="25"/>
  <c r="W117" i="25"/>
  <c r="AB82" i="25"/>
  <c r="AE82" i="25" s="1"/>
  <c r="AN82" i="25" s="1"/>
  <c r="G32" i="31" s="1"/>
  <c r="R90" i="25"/>
  <c r="W103" i="25"/>
  <c r="AF97" i="25"/>
  <c r="AC110" i="25"/>
  <c r="P116" i="25"/>
  <c r="AC109" i="25"/>
  <c r="AE109" i="25" s="1"/>
  <c r="AN109" i="25" s="1"/>
  <c r="G39" i="31" s="1"/>
  <c r="AC108" i="25"/>
  <c r="T181" i="25"/>
  <c r="AF174" i="25"/>
  <c r="Y131" i="25"/>
  <c r="Y130" i="25"/>
  <c r="T53" i="25"/>
  <c r="T52" i="25"/>
  <c r="U155" i="25"/>
  <c r="AB148" i="25"/>
  <c r="AE148" i="25" s="1"/>
  <c r="AN148" i="25" s="1"/>
  <c r="G48" i="31" s="1"/>
  <c r="Q182" i="25"/>
  <c r="Q183" i="25"/>
  <c r="X182" i="25"/>
  <c r="X183" i="25"/>
  <c r="Y40" i="25"/>
  <c r="W156" i="25"/>
  <c r="W157" i="25"/>
  <c r="AF18" i="25"/>
  <c r="AI18" i="25" s="1"/>
  <c r="T25" i="25"/>
  <c r="P25" i="25"/>
  <c r="AC18" i="25"/>
  <c r="AC17" i="25"/>
  <c r="AC19" i="25"/>
  <c r="AE19" i="25" s="1"/>
  <c r="AN19" i="25" s="1"/>
  <c r="G7" i="31" s="1"/>
  <c r="AF95" i="25"/>
  <c r="Q103" i="25"/>
  <c r="S182" i="25"/>
  <c r="S183" i="25"/>
  <c r="AI69" i="25"/>
  <c r="N92" i="25"/>
  <c r="AI110" i="25"/>
  <c r="W77" i="25"/>
  <c r="AF71" i="25"/>
  <c r="AI71" i="25" s="1"/>
  <c r="AE71" i="25" s="1"/>
  <c r="AN71" i="25" s="1"/>
  <c r="G19" i="31" s="1"/>
  <c r="S157" i="25"/>
  <c r="S156" i="25"/>
  <c r="X78" i="25"/>
  <c r="X79" i="25"/>
  <c r="AG186" i="25"/>
  <c r="AH186" i="25" s="1"/>
  <c r="AG187" i="25"/>
  <c r="AH187" i="25" s="1"/>
  <c r="AG188" i="25"/>
  <c r="AH188" i="25" s="1"/>
  <c r="O194" i="25"/>
  <c r="O118" i="25"/>
  <c r="O117" i="25"/>
  <c r="T142" i="25"/>
  <c r="AF135" i="25"/>
  <c r="AI135" i="25" s="1"/>
  <c r="AF122" i="25"/>
  <c r="AI122" i="25" s="1"/>
  <c r="T129" i="25"/>
  <c r="P14" i="25"/>
  <c r="P13" i="25"/>
  <c r="R118" i="25"/>
  <c r="R117" i="25"/>
  <c r="N78" i="25"/>
  <c r="N79" i="25"/>
  <c r="W169" i="25"/>
  <c r="W170" i="25"/>
  <c r="W195" i="25"/>
  <c r="W196" i="25"/>
  <c r="U66" i="25"/>
  <c r="U65" i="25"/>
  <c r="S39" i="25"/>
  <c r="AB83" i="25"/>
  <c r="U90" i="25"/>
  <c r="Q129" i="25"/>
  <c r="AF121" i="25"/>
  <c r="AI121" i="25" s="1"/>
  <c r="Q117" i="25"/>
  <c r="Q118" i="25"/>
  <c r="T196" i="25"/>
  <c r="T195" i="25"/>
  <c r="AB110" i="25"/>
  <c r="X116" i="25"/>
  <c r="W12" i="25"/>
  <c r="AF6" i="25"/>
  <c r="P40" i="25"/>
  <c r="P39" i="25"/>
  <c r="AB17" i="25"/>
  <c r="R25" i="25"/>
  <c r="X105" i="25"/>
  <c r="X104" i="25"/>
  <c r="Y79" i="25"/>
  <c r="Y78" i="25"/>
  <c r="O130" i="25"/>
  <c r="V169" i="25"/>
  <c r="R142" i="25"/>
  <c r="AB134" i="25"/>
  <c r="O181" i="25"/>
  <c r="AG175" i="25"/>
  <c r="AH175" i="25" s="1"/>
  <c r="AG174" i="25"/>
  <c r="AH174" i="25" s="1"/>
  <c r="AG173" i="25"/>
  <c r="AH173" i="25" s="1"/>
  <c r="P105" i="25"/>
  <c r="P104" i="25"/>
  <c r="W130" i="25"/>
  <c r="W131" i="25"/>
  <c r="U40" i="25"/>
  <c r="U39" i="25"/>
  <c r="R104" i="25"/>
  <c r="R105" i="25"/>
  <c r="N105" i="25"/>
  <c r="N104" i="25"/>
  <c r="AI108" i="25"/>
  <c r="O170" i="25"/>
  <c r="O169" i="25"/>
  <c r="T168" i="25"/>
  <c r="AF161" i="25"/>
  <c r="AI161" i="25" s="1"/>
  <c r="AE161" i="25" s="1"/>
  <c r="AN161" i="25" s="1"/>
  <c r="G21" i="31" s="1"/>
  <c r="U118" i="25"/>
  <c r="U117" i="25"/>
  <c r="AE84" i="25"/>
  <c r="AN84" i="25" s="1"/>
  <c r="G34" i="31" s="1"/>
  <c r="AB173" i="25"/>
  <c r="R181" i="25"/>
  <c r="AB45" i="25"/>
  <c r="X51" i="25"/>
  <c r="AC135" i="25"/>
  <c r="AC136" i="25"/>
  <c r="P142" i="25"/>
  <c r="AC134" i="25"/>
  <c r="AH147" i="25"/>
  <c r="P64" i="25"/>
  <c r="AC56" i="25"/>
  <c r="AC58" i="25"/>
  <c r="AC57" i="25"/>
  <c r="X131" i="25"/>
  <c r="X130" i="25"/>
  <c r="AB188" i="25"/>
  <c r="X194" i="25"/>
  <c r="T64" i="25"/>
  <c r="AF57" i="25"/>
  <c r="AI123" i="25"/>
  <c r="U196" i="25"/>
  <c r="U195" i="25"/>
  <c r="P183" i="25"/>
  <c r="P182" i="25"/>
  <c r="S78" i="25"/>
  <c r="S79" i="25"/>
  <c r="O103" i="25"/>
  <c r="AG95" i="25"/>
  <c r="AH95" i="25" s="1"/>
  <c r="AG97" i="25"/>
  <c r="AH97" i="25" s="1"/>
  <c r="AG96" i="25"/>
  <c r="AH96" i="25" s="1"/>
  <c r="AG56" i="25"/>
  <c r="AG58" i="25"/>
  <c r="AH58" i="25" s="1"/>
  <c r="AG57" i="25"/>
  <c r="AH57" i="25" s="1"/>
  <c r="O64" i="25"/>
  <c r="X168" i="25"/>
  <c r="AB162" i="25"/>
  <c r="Y144" i="25"/>
  <c r="Y143" i="25"/>
  <c r="W143" i="25"/>
  <c r="W144" i="25"/>
  <c r="R194" i="25"/>
  <c r="AB186" i="25"/>
  <c r="U51" i="25"/>
  <c r="AB44" i="25"/>
  <c r="X92" i="25"/>
  <c r="X91" i="25"/>
  <c r="AC43" i="25"/>
  <c r="AC44" i="25"/>
  <c r="P51" i="25"/>
  <c r="AC45" i="25"/>
  <c r="T157" i="25"/>
  <c r="T156" i="25"/>
  <c r="X27" i="25"/>
  <c r="X26" i="25"/>
  <c r="U77" i="25"/>
  <c r="AB70" i="25"/>
  <c r="W92" i="25"/>
  <c r="W91" i="25"/>
  <c r="O157" i="25"/>
  <c r="O156" i="25"/>
  <c r="U169" i="25"/>
  <c r="U170" i="25"/>
  <c r="S26" i="25"/>
  <c r="S27" i="25"/>
  <c r="V26" i="25"/>
  <c r="AE123" i="25"/>
  <c r="AN123" i="25" s="1"/>
  <c r="G43" i="31" s="1"/>
  <c r="V92" i="25"/>
  <c r="V91" i="25"/>
  <c r="AF30" i="25"/>
  <c r="AI30" i="25" s="1"/>
  <c r="Q38" i="25"/>
  <c r="X64" i="25"/>
  <c r="AB58" i="25"/>
  <c r="P195" i="25"/>
  <c r="P196" i="25"/>
  <c r="W27" i="25"/>
  <c r="W26" i="25"/>
  <c r="P156" i="25"/>
  <c r="P157" i="25"/>
  <c r="V157" i="25"/>
  <c r="V156" i="25"/>
  <c r="R38" i="25"/>
  <c r="AB30" i="25"/>
  <c r="AB121" i="25"/>
  <c r="AE121" i="25" s="1"/>
  <c r="AN121" i="25" s="1"/>
  <c r="G41" i="31" s="1"/>
  <c r="R129" i="25"/>
  <c r="AE253" i="26" l="1"/>
  <c r="AN253" i="26" s="1"/>
  <c r="F61" i="31" s="1"/>
  <c r="AI83" i="28"/>
  <c r="AE82" i="28"/>
  <c r="AN82" i="28" s="1"/>
  <c r="E32" i="31" s="1"/>
  <c r="AE6" i="28"/>
  <c r="AN6" i="28" s="1"/>
  <c r="E4" i="31" s="1"/>
  <c r="AI110" i="28"/>
  <c r="AE110" i="28" s="1"/>
  <c r="AN110" i="28" s="1"/>
  <c r="E40" i="31" s="1"/>
  <c r="Q130" i="27"/>
  <c r="V40" i="27"/>
  <c r="R66" i="27"/>
  <c r="AI187" i="27"/>
  <c r="AE187" i="27" s="1"/>
  <c r="AN187" i="27" s="1"/>
  <c r="H27" i="31" s="1"/>
  <c r="Y78" i="27"/>
  <c r="AI17" i="27"/>
  <c r="V27" i="27"/>
  <c r="Y169" i="27"/>
  <c r="Y144" i="27"/>
  <c r="N182" i="27"/>
  <c r="V157" i="27"/>
  <c r="S130" i="27"/>
  <c r="AI186" i="27"/>
  <c r="AE186" i="27" s="1"/>
  <c r="AN186" i="27" s="1"/>
  <c r="H26" i="31" s="1"/>
  <c r="S118" i="27"/>
  <c r="S117" i="27"/>
  <c r="W195" i="27"/>
  <c r="AI56" i="27"/>
  <c r="AE56" i="27" s="1"/>
  <c r="AN56" i="27" s="1"/>
  <c r="H14" i="31" s="1"/>
  <c r="N130" i="27"/>
  <c r="S66" i="27"/>
  <c r="S65" i="27"/>
  <c r="AE96" i="27"/>
  <c r="AN96" i="27" s="1"/>
  <c r="H36" i="31" s="1"/>
  <c r="AI161" i="27"/>
  <c r="AE161" i="27" s="1"/>
  <c r="AN161" i="27" s="1"/>
  <c r="H21" i="31" s="1"/>
  <c r="N156" i="27"/>
  <c r="S26" i="27"/>
  <c r="W65" i="27"/>
  <c r="Q26" i="27"/>
  <c r="AI96" i="27"/>
  <c r="Y195" i="27"/>
  <c r="AE123" i="27"/>
  <c r="AN123" i="27" s="1"/>
  <c r="H43" i="31" s="1"/>
  <c r="AI6" i="27"/>
  <c r="AI82" i="27"/>
  <c r="Y40" i="27"/>
  <c r="AE136" i="27"/>
  <c r="AN136" i="27" s="1"/>
  <c r="H46" i="31" s="1"/>
  <c r="AI31" i="27"/>
  <c r="AE31" i="27" s="1"/>
  <c r="AN31" i="27" s="1"/>
  <c r="H9" i="31" s="1"/>
  <c r="AE44" i="26"/>
  <c r="AN44" i="26" s="1"/>
  <c r="F12" i="31" s="1"/>
  <c r="V92" i="26"/>
  <c r="N13" i="26"/>
  <c r="AI188" i="26"/>
  <c r="AE188" i="26" s="1"/>
  <c r="AN188" i="26" s="1"/>
  <c r="F28" i="31" s="1"/>
  <c r="AI161" i="26"/>
  <c r="AE161" i="26" s="1"/>
  <c r="AN161" i="26" s="1"/>
  <c r="F21" i="31" s="1"/>
  <c r="S65" i="26"/>
  <c r="O104" i="26"/>
  <c r="AI31" i="26"/>
  <c r="AE31" i="26" s="1"/>
  <c r="AN31" i="26" s="1"/>
  <c r="F9" i="31" s="1"/>
  <c r="N26" i="26"/>
  <c r="N78" i="26"/>
  <c r="P91" i="26"/>
  <c r="V182" i="26"/>
  <c r="Y156" i="26"/>
  <c r="AI97" i="26"/>
  <c r="AE97" i="26" s="1"/>
  <c r="AN97" i="26" s="1"/>
  <c r="F37" i="31" s="1"/>
  <c r="AI147" i="26"/>
  <c r="AE30" i="25"/>
  <c r="AN30" i="25" s="1"/>
  <c r="G8" i="31" s="1"/>
  <c r="AE69" i="25"/>
  <c r="AN69" i="25" s="1"/>
  <c r="G17" i="31" s="1"/>
  <c r="AE134" i="25"/>
  <c r="AN134" i="25" s="1"/>
  <c r="G44" i="31" s="1"/>
  <c r="AE214" i="25"/>
  <c r="AN214" i="25" s="1"/>
  <c r="G52" i="31" s="1"/>
  <c r="AE225" i="25"/>
  <c r="AN225" i="25" s="1"/>
  <c r="G53" i="31" s="1"/>
  <c r="AE251" i="25"/>
  <c r="AN251" i="25" s="1"/>
  <c r="G59" i="31" s="1"/>
  <c r="AE108" i="25"/>
  <c r="AN108" i="25" s="1"/>
  <c r="G38" i="31" s="1"/>
  <c r="AI240" i="25"/>
  <c r="AE240" i="25" s="1"/>
  <c r="AN240" i="25" s="1"/>
  <c r="G58" i="31" s="1"/>
  <c r="V183" i="28"/>
  <c r="V182" i="28"/>
  <c r="N182" i="28"/>
  <c r="AE174" i="28"/>
  <c r="AN174" i="28" s="1"/>
  <c r="E24" i="31" s="1"/>
  <c r="AE173" i="28"/>
  <c r="AN173" i="28" s="1"/>
  <c r="E23" i="31" s="1"/>
  <c r="AE160" i="28"/>
  <c r="AN160" i="28" s="1"/>
  <c r="E20" i="31" s="1"/>
  <c r="V170" i="28"/>
  <c r="V169" i="28"/>
  <c r="AE161" i="28"/>
  <c r="AN161" i="28" s="1"/>
  <c r="E21" i="31" s="1"/>
  <c r="AI147" i="28"/>
  <c r="AE148" i="28"/>
  <c r="AN148" i="28" s="1"/>
  <c r="E48" i="31" s="1"/>
  <c r="AE135" i="28"/>
  <c r="AN135" i="28" s="1"/>
  <c r="E45" i="31" s="1"/>
  <c r="P144" i="28"/>
  <c r="P143" i="28"/>
  <c r="N143" i="28"/>
  <c r="AE121" i="28"/>
  <c r="AN121" i="28" s="1"/>
  <c r="E41" i="31" s="1"/>
  <c r="AI122" i="28"/>
  <c r="AE122" i="28" s="1"/>
  <c r="AN122" i="28" s="1"/>
  <c r="E42" i="31" s="1"/>
  <c r="N105" i="28"/>
  <c r="N104" i="28"/>
  <c r="O104" i="28"/>
  <c r="O105" i="28"/>
  <c r="AI97" i="28"/>
  <c r="AI95" i="28"/>
  <c r="AE95" i="28" s="1"/>
  <c r="AN95" i="28" s="1"/>
  <c r="E35" i="31" s="1"/>
  <c r="AI96" i="28"/>
  <c r="AE96" i="28" s="1"/>
  <c r="AN96" i="28" s="1"/>
  <c r="E36" i="31" s="1"/>
  <c r="AE83" i="28"/>
  <c r="AN83" i="28" s="1"/>
  <c r="E33" i="31" s="1"/>
  <c r="AI84" i="28"/>
  <c r="AE84" i="28" s="1"/>
  <c r="AN84" i="28" s="1"/>
  <c r="E34" i="31" s="1"/>
  <c r="AE70" i="28"/>
  <c r="AN70" i="28" s="1"/>
  <c r="E18" i="31" s="1"/>
  <c r="AE57" i="28"/>
  <c r="AN57" i="28" s="1"/>
  <c r="E15" i="31" s="1"/>
  <c r="P66" i="28"/>
  <c r="P65" i="28"/>
  <c r="S52" i="28"/>
  <c r="S53" i="28"/>
  <c r="AE32" i="28"/>
  <c r="AN32" i="28" s="1"/>
  <c r="E10" i="31" s="1"/>
  <c r="AE31" i="28"/>
  <c r="AN31" i="28" s="1"/>
  <c r="E9" i="31" s="1"/>
  <c r="Q40" i="28"/>
  <c r="Q39" i="28"/>
  <c r="AE4" i="28"/>
  <c r="AN4" i="28" s="1"/>
  <c r="E2" i="31" s="1"/>
  <c r="V182" i="27"/>
  <c r="S183" i="27"/>
  <c r="S182" i="27"/>
  <c r="Y183" i="27"/>
  <c r="Y182" i="27"/>
  <c r="AI160" i="27"/>
  <c r="X144" i="27"/>
  <c r="X143" i="27"/>
  <c r="S92" i="27"/>
  <c r="S91" i="27"/>
  <c r="AI84" i="27"/>
  <c r="AE84" i="27" s="1"/>
  <c r="AN84" i="27" s="1"/>
  <c r="H34" i="31" s="1"/>
  <c r="S78" i="27"/>
  <c r="S79" i="27"/>
  <c r="S52" i="27"/>
  <c r="AI44" i="27"/>
  <c r="AE44" i="27" s="1"/>
  <c r="AN44" i="27" s="1"/>
  <c r="H12" i="31" s="1"/>
  <c r="N53" i="27"/>
  <c r="N52" i="27"/>
  <c r="N39" i="27"/>
  <c r="N40" i="27"/>
  <c r="AI32" i="27"/>
  <c r="AE32" i="27" s="1"/>
  <c r="AN32" i="27" s="1"/>
  <c r="H10" i="31" s="1"/>
  <c r="V196" i="26"/>
  <c r="V195" i="26"/>
  <c r="AI187" i="26"/>
  <c r="AE187" i="26" s="1"/>
  <c r="AN187" i="26" s="1"/>
  <c r="F27" i="31" s="1"/>
  <c r="AE186" i="26"/>
  <c r="AN186" i="26" s="1"/>
  <c r="F26" i="31" s="1"/>
  <c r="AI175" i="26"/>
  <c r="N182" i="26"/>
  <c r="AI173" i="26"/>
  <c r="AE173" i="26" s="1"/>
  <c r="AN173" i="26" s="1"/>
  <c r="F23" i="31" s="1"/>
  <c r="V170" i="26"/>
  <c r="V169" i="26"/>
  <c r="S170" i="26"/>
  <c r="S169" i="26"/>
  <c r="AI162" i="26"/>
  <c r="AE162" i="26" s="1"/>
  <c r="AN162" i="26" s="1"/>
  <c r="F22" i="31" s="1"/>
  <c r="AI134" i="26"/>
  <c r="AE134" i="26" s="1"/>
  <c r="AN134" i="26" s="1"/>
  <c r="F44" i="31" s="1"/>
  <c r="S143" i="26"/>
  <c r="AI136" i="26"/>
  <c r="AE136" i="26" s="1"/>
  <c r="AN136" i="26" s="1"/>
  <c r="F46" i="31" s="1"/>
  <c r="R118" i="26"/>
  <c r="O118" i="26"/>
  <c r="Y118" i="26"/>
  <c r="Y117" i="26"/>
  <c r="AI109" i="26"/>
  <c r="AE109" i="26" s="1"/>
  <c r="AN109" i="26" s="1"/>
  <c r="F39" i="31" s="1"/>
  <c r="AI95" i="26"/>
  <c r="AE95" i="26" s="1"/>
  <c r="AN95" i="26" s="1"/>
  <c r="F35" i="31" s="1"/>
  <c r="Y105" i="26"/>
  <c r="Y104" i="26"/>
  <c r="X92" i="26"/>
  <c r="Y65" i="26"/>
  <c r="AI57" i="26"/>
  <c r="AE57" i="26" s="1"/>
  <c r="AN57" i="26" s="1"/>
  <c r="F15" i="31" s="1"/>
  <c r="AI43" i="26"/>
  <c r="AE43" i="26" s="1"/>
  <c r="AN43" i="26" s="1"/>
  <c r="F11" i="31" s="1"/>
  <c r="V53" i="26"/>
  <c r="V52" i="26"/>
  <c r="T39" i="26"/>
  <c r="V39" i="26"/>
  <c r="V40" i="26"/>
  <c r="AI30" i="26"/>
  <c r="AI32" i="26"/>
  <c r="AE30" i="26"/>
  <c r="AN30" i="26" s="1"/>
  <c r="F8" i="31" s="1"/>
  <c r="AI18" i="26"/>
  <c r="AE17" i="26"/>
  <c r="AN17" i="26" s="1"/>
  <c r="F5" i="31" s="1"/>
  <c r="AI6" i="26"/>
  <c r="V14" i="26"/>
  <c r="V13" i="26"/>
  <c r="AE4" i="26"/>
  <c r="AN4" i="26" s="1"/>
  <c r="F2" i="31" s="1"/>
  <c r="AI5" i="26"/>
  <c r="N209" i="25"/>
  <c r="N208" i="25"/>
  <c r="V196" i="25"/>
  <c r="V195" i="25"/>
  <c r="AE162" i="25"/>
  <c r="AN162" i="25" s="1"/>
  <c r="G22" i="31" s="1"/>
  <c r="Q170" i="25"/>
  <c r="Q169" i="25"/>
  <c r="Y261" i="25"/>
  <c r="Y260" i="25"/>
  <c r="S260" i="25"/>
  <c r="AE252" i="25"/>
  <c r="AN252" i="25" s="1"/>
  <c r="G60" i="31" s="1"/>
  <c r="S248" i="25"/>
  <c r="S247" i="25"/>
  <c r="Y248" i="25"/>
  <c r="Y247" i="25"/>
  <c r="N235" i="25"/>
  <c r="N234" i="25"/>
  <c r="Y234" i="25"/>
  <c r="V235" i="25"/>
  <c r="V234" i="25"/>
  <c r="AI213" i="25"/>
  <c r="AE213" i="25"/>
  <c r="AN213" i="25" s="1"/>
  <c r="G51" i="31" s="1"/>
  <c r="AE253" i="25"/>
  <c r="AN253" i="25" s="1"/>
  <c r="G61" i="31" s="1"/>
  <c r="X261" i="25"/>
  <c r="X260" i="25"/>
  <c r="R261" i="25"/>
  <c r="R260" i="25"/>
  <c r="P261" i="25"/>
  <c r="P260" i="25"/>
  <c r="U261" i="25"/>
  <c r="U260" i="25"/>
  <c r="O248" i="25"/>
  <c r="O247" i="25"/>
  <c r="AI239" i="25"/>
  <c r="AE239" i="25" s="1"/>
  <c r="AN239" i="25" s="1"/>
  <c r="G57" i="31" s="1"/>
  <c r="AI238" i="25"/>
  <c r="AE238" i="25" s="1"/>
  <c r="AN238" i="25" s="1"/>
  <c r="G56" i="31" s="1"/>
  <c r="Q248" i="25"/>
  <c r="Q247" i="25"/>
  <c r="U235" i="25"/>
  <c r="U234" i="25"/>
  <c r="AE226" i="25"/>
  <c r="AN226" i="25" s="1"/>
  <c r="G54" i="31" s="1"/>
  <c r="T235" i="25"/>
  <c r="T234" i="25"/>
  <c r="R222" i="25"/>
  <c r="R221" i="25"/>
  <c r="AE212" i="25"/>
  <c r="AN212" i="25" s="1"/>
  <c r="G50" i="31" s="1"/>
  <c r="Q222" i="25"/>
  <c r="Q221" i="25"/>
  <c r="U222" i="25"/>
  <c r="U221" i="25"/>
  <c r="T221" i="25"/>
  <c r="T222" i="25"/>
  <c r="T209" i="25"/>
  <c r="T208" i="25"/>
  <c r="Q209" i="25"/>
  <c r="Q208" i="25"/>
  <c r="Q156" i="25"/>
  <c r="Q157" i="25"/>
  <c r="N157" i="25"/>
  <c r="X157" i="25"/>
  <c r="X156" i="25"/>
  <c r="U144" i="25"/>
  <c r="U143" i="25"/>
  <c r="S131" i="25"/>
  <c r="S130" i="25"/>
  <c r="P131" i="25"/>
  <c r="P130" i="25"/>
  <c r="V117" i="25"/>
  <c r="V118" i="25"/>
  <c r="AE110" i="25"/>
  <c r="AN110" i="25" s="1"/>
  <c r="G40" i="31" s="1"/>
  <c r="Y104" i="25"/>
  <c r="V105" i="25"/>
  <c r="AI97" i="25"/>
  <c r="AE97" i="25" s="1"/>
  <c r="AN97" i="25" s="1"/>
  <c r="G37" i="31" s="1"/>
  <c r="AI96" i="25"/>
  <c r="AE96" i="25" s="1"/>
  <c r="AN96" i="25" s="1"/>
  <c r="G36" i="31" s="1"/>
  <c r="AE83" i="25"/>
  <c r="AN83" i="25" s="1"/>
  <c r="G33" i="31" s="1"/>
  <c r="P79" i="25"/>
  <c r="P78" i="25"/>
  <c r="R66" i="25"/>
  <c r="V65" i="25"/>
  <c r="V66" i="25"/>
  <c r="Q65" i="25"/>
  <c r="Q66" i="25"/>
  <c r="AI58" i="25"/>
  <c r="AE58" i="25" s="1"/>
  <c r="AN58" i="25" s="1"/>
  <c r="G16" i="31" s="1"/>
  <c r="AI43" i="25"/>
  <c r="O53" i="25"/>
  <c r="O52" i="25"/>
  <c r="AE45" i="25"/>
  <c r="AN45" i="25" s="1"/>
  <c r="G13" i="31" s="1"/>
  <c r="AI44" i="25"/>
  <c r="W53" i="25"/>
  <c r="W52" i="25"/>
  <c r="N53" i="25"/>
  <c r="N52" i="25"/>
  <c r="AI6" i="25"/>
  <c r="P92" i="28"/>
  <c r="P91" i="28"/>
  <c r="U14" i="28"/>
  <c r="U13" i="28"/>
  <c r="W144" i="28"/>
  <c r="W143" i="28"/>
  <c r="R14" i="28"/>
  <c r="R13" i="28"/>
  <c r="O131" i="28"/>
  <c r="O130" i="28"/>
  <c r="W183" i="28"/>
  <c r="W182" i="28"/>
  <c r="X53" i="28"/>
  <c r="X52" i="28"/>
  <c r="AI188" i="28"/>
  <c r="AE188" i="28" s="1"/>
  <c r="AN188" i="28" s="1"/>
  <c r="E28" i="31" s="1"/>
  <c r="T14" i="28"/>
  <c r="T13" i="28"/>
  <c r="U183" i="28"/>
  <c r="U182" i="28"/>
  <c r="T65" i="28"/>
  <c r="T66" i="28"/>
  <c r="Q170" i="28"/>
  <c r="Q169" i="28"/>
  <c r="T182" i="28"/>
  <c r="T183" i="28"/>
  <c r="W27" i="28"/>
  <c r="W26" i="28"/>
  <c r="X78" i="28"/>
  <c r="X79" i="28"/>
  <c r="U79" i="28"/>
  <c r="U78" i="28"/>
  <c r="X196" i="28"/>
  <c r="X195" i="28"/>
  <c r="P14" i="28"/>
  <c r="P13" i="28"/>
  <c r="AI109" i="28"/>
  <c r="U104" i="28"/>
  <c r="U105" i="28"/>
  <c r="T157" i="28"/>
  <c r="T156" i="28"/>
  <c r="P39" i="28"/>
  <c r="P40" i="28"/>
  <c r="Q131" i="28"/>
  <c r="Q130" i="28"/>
  <c r="W117" i="28"/>
  <c r="W118" i="28"/>
  <c r="P131" i="28"/>
  <c r="P130" i="28"/>
  <c r="X91" i="28"/>
  <c r="X92" i="28"/>
  <c r="AI19" i="28"/>
  <c r="AE19" i="28" s="1"/>
  <c r="AN19" i="28" s="1"/>
  <c r="E7" i="31" s="1"/>
  <c r="AI187" i="28"/>
  <c r="AE187" i="28" s="1"/>
  <c r="AN187" i="28" s="1"/>
  <c r="E27" i="31" s="1"/>
  <c r="Q183" i="28"/>
  <c r="Q182" i="28"/>
  <c r="X170" i="28"/>
  <c r="X169" i="28"/>
  <c r="U91" i="28"/>
  <c r="U92" i="28"/>
  <c r="AI186" i="28"/>
  <c r="W91" i="28"/>
  <c r="W92" i="28"/>
  <c r="T118" i="28"/>
  <c r="T117" i="28"/>
  <c r="R157" i="28"/>
  <c r="R156" i="28"/>
  <c r="U66" i="28"/>
  <c r="U65" i="28"/>
  <c r="O118" i="28"/>
  <c r="O117" i="28"/>
  <c r="O196" i="28"/>
  <c r="O195" i="28"/>
  <c r="AI123" i="28"/>
  <c r="AE123" i="28" s="1"/>
  <c r="AN123" i="28" s="1"/>
  <c r="E43" i="31" s="1"/>
  <c r="P105" i="28"/>
  <c r="P104" i="28"/>
  <c r="AI149" i="28"/>
  <c r="AE149" i="28" s="1"/>
  <c r="AN149" i="28" s="1"/>
  <c r="E49" i="31" s="1"/>
  <c r="AE162" i="28"/>
  <c r="AN162" i="28" s="1"/>
  <c r="E22" i="31" s="1"/>
  <c r="X131" i="28"/>
  <c r="X130" i="28"/>
  <c r="W78" i="28"/>
  <c r="W79" i="28"/>
  <c r="P170" i="28"/>
  <c r="P169" i="28"/>
  <c r="U143" i="28"/>
  <c r="U144" i="28"/>
  <c r="AE147" i="28"/>
  <c r="AN147" i="28" s="1"/>
  <c r="E47" i="31" s="1"/>
  <c r="R183" i="28"/>
  <c r="R182" i="28"/>
  <c r="X157" i="28"/>
  <c r="X156" i="28"/>
  <c r="U53" i="28"/>
  <c r="U52" i="28"/>
  <c r="AI108" i="28"/>
  <c r="AE108" i="28" s="1"/>
  <c r="AN108" i="28" s="1"/>
  <c r="E38" i="31" s="1"/>
  <c r="W130" i="28"/>
  <c r="W131" i="28"/>
  <c r="W157" i="28"/>
  <c r="W156" i="28"/>
  <c r="O27" i="28"/>
  <c r="O26" i="28"/>
  <c r="O52" i="28"/>
  <c r="O53" i="28"/>
  <c r="R170" i="28"/>
  <c r="R169" i="28"/>
  <c r="W14" i="28"/>
  <c r="W13" i="28"/>
  <c r="P27" i="28"/>
  <c r="P26" i="28"/>
  <c r="AH44" i="28"/>
  <c r="AI44" i="28"/>
  <c r="AE44" i="28" s="1"/>
  <c r="AN44" i="28" s="1"/>
  <c r="E12" i="31" s="1"/>
  <c r="AE109" i="28"/>
  <c r="AN109" i="28" s="1"/>
  <c r="E39" i="31" s="1"/>
  <c r="R131" i="28"/>
  <c r="R130" i="28"/>
  <c r="P196" i="28"/>
  <c r="P195" i="28"/>
  <c r="X183" i="28"/>
  <c r="X182" i="28"/>
  <c r="W105" i="28"/>
  <c r="W104" i="28"/>
  <c r="U117" i="28"/>
  <c r="U118" i="28"/>
  <c r="AE97" i="28"/>
  <c r="AN97" i="28" s="1"/>
  <c r="E37" i="31" s="1"/>
  <c r="AI17" i="28"/>
  <c r="AE17" i="28" s="1"/>
  <c r="AN17" i="28" s="1"/>
  <c r="E5" i="31" s="1"/>
  <c r="R196" i="28"/>
  <c r="R195" i="28"/>
  <c r="W53" i="28"/>
  <c r="W52" i="28"/>
  <c r="AE5" i="28"/>
  <c r="AN5" i="28" s="1"/>
  <c r="E3" i="31" s="1"/>
  <c r="X27" i="28"/>
  <c r="X26" i="28"/>
  <c r="R104" i="28"/>
  <c r="R105" i="28"/>
  <c r="AI43" i="28"/>
  <c r="AE43" i="28" s="1"/>
  <c r="AN43" i="28" s="1"/>
  <c r="E11" i="31" s="1"/>
  <c r="U131" i="28"/>
  <c r="U130" i="28"/>
  <c r="AE45" i="28"/>
  <c r="AN45" i="28" s="1"/>
  <c r="E13" i="31" s="1"/>
  <c r="X104" i="28"/>
  <c r="X105" i="28"/>
  <c r="O157" i="28"/>
  <c r="O156" i="28"/>
  <c r="AE186" i="28"/>
  <c r="AN186" i="28" s="1"/>
  <c r="E26" i="31" s="1"/>
  <c r="Q92" i="27"/>
  <c r="Q91" i="27"/>
  <c r="AE17" i="27"/>
  <c r="AN17" i="27" s="1"/>
  <c r="H5" i="31" s="1"/>
  <c r="T196" i="27"/>
  <c r="T195" i="27"/>
  <c r="AI83" i="27"/>
  <c r="AE83" i="27" s="1"/>
  <c r="AN83" i="27" s="1"/>
  <c r="H33" i="31" s="1"/>
  <c r="AE188" i="27"/>
  <c r="AN188" i="27" s="1"/>
  <c r="H28" i="31" s="1"/>
  <c r="AE6" i="27"/>
  <c r="AN6" i="27" s="1"/>
  <c r="H4" i="31" s="1"/>
  <c r="R170" i="27"/>
  <c r="R169" i="27"/>
  <c r="Q183" i="27"/>
  <c r="Q182" i="27"/>
  <c r="AI57" i="27"/>
  <c r="AE57" i="27" s="1"/>
  <c r="AN57" i="27" s="1"/>
  <c r="H15" i="31" s="1"/>
  <c r="X40" i="27"/>
  <c r="X39" i="27"/>
  <c r="O92" i="27"/>
  <c r="O91" i="27"/>
  <c r="P157" i="27"/>
  <c r="P156" i="27"/>
  <c r="U196" i="27"/>
  <c r="U195" i="27"/>
  <c r="AE82" i="27"/>
  <c r="AN82" i="27" s="1"/>
  <c r="H32" i="31" s="1"/>
  <c r="X118" i="27"/>
  <c r="X117" i="27"/>
  <c r="T144" i="27"/>
  <c r="T143" i="27"/>
  <c r="U157" i="27"/>
  <c r="U156" i="27"/>
  <c r="R91" i="27"/>
  <c r="R92" i="27"/>
  <c r="X27" i="27"/>
  <c r="X26" i="27"/>
  <c r="R118" i="27"/>
  <c r="R117" i="27"/>
  <c r="P92" i="27"/>
  <c r="P91" i="27"/>
  <c r="U79" i="27"/>
  <c r="U78" i="27"/>
  <c r="R27" i="27"/>
  <c r="R26" i="27"/>
  <c r="X157" i="27"/>
  <c r="X156" i="27"/>
  <c r="X196" i="27"/>
  <c r="X195" i="27"/>
  <c r="AI148" i="27"/>
  <c r="AE160" i="27"/>
  <c r="AN160" i="27" s="1"/>
  <c r="H20" i="31" s="1"/>
  <c r="T27" i="27"/>
  <c r="T26" i="27"/>
  <c r="AI173" i="27"/>
  <c r="AE173" i="27" s="1"/>
  <c r="AN173" i="27" s="1"/>
  <c r="H23" i="31" s="1"/>
  <c r="R157" i="27"/>
  <c r="R156" i="27"/>
  <c r="T66" i="27"/>
  <c r="T65" i="27"/>
  <c r="AI5" i="27"/>
  <c r="AE5" i="27" s="1"/>
  <c r="AN5" i="27" s="1"/>
  <c r="H3" i="31" s="1"/>
  <c r="Q144" i="27"/>
  <c r="Q143" i="27"/>
  <c r="X14" i="27"/>
  <c r="X13" i="27"/>
  <c r="U183" i="27"/>
  <c r="U182" i="27"/>
  <c r="U92" i="27"/>
  <c r="U91" i="27"/>
  <c r="O27" i="27"/>
  <c r="O26" i="27"/>
  <c r="T53" i="27"/>
  <c r="T52" i="27"/>
  <c r="T157" i="27"/>
  <c r="T156" i="27"/>
  <c r="O183" i="27"/>
  <c r="O182" i="27"/>
  <c r="AE122" i="27"/>
  <c r="AN122" i="27" s="1"/>
  <c r="H42" i="31" s="1"/>
  <c r="P53" i="27"/>
  <c r="P52" i="27"/>
  <c r="U40" i="27"/>
  <c r="U39" i="27"/>
  <c r="AI18" i="27"/>
  <c r="AE18" i="27" s="1"/>
  <c r="AN18" i="27" s="1"/>
  <c r="H6" i="31" s="1"/>
  <c r="AI58" i="27"/>
  <c r="O79" i="27"/>
  <c r="O78" i="27"/>
  <c r="U14" i="27"/>
  <c r="U13" i="27"/>
  <c r="AI70" i="27"/>
  <c r="AE70" i="27" s="1"/>
  <c r="AN70" i="27" s="1"/>
  <c r="H18" i="31" s="1"/>
  <c r="U53" i="27"/>
  <c r="U52" i="27"/>
  <c r="Q170" i="27"/>
  <c r="Q169" i="27"/>
  <c r="Q78" i="27"/>
  <c r="Q79" i="27"/>
  <c r="W157" i="27"/>
  <c r="W156" i="27"/>
  <c r="X104" i="27"/>
  <c r="X105" i="27"/>
  <c r="AE135" i="27"/>
  <c r="AN135" i="27" s="1"/>
  <c r="H45" i="31" s="1"/>
  <c r="W13" i="27"/>
  <c r="W14" i="27"/>
  <c r="T118" i="27"/>
  <c r="T117" i="27"/>
  <c r="W92" i="27"/>
  <c r="W91" i="27"/>
  <c r="AI71" i="27"/>
  <c r="AE71" i="27" s="1"/>
  <c r="AN71" i="27" s="1"/>
  <c r="H19" i="31" s="1"/>
  <c r="U131" i="27"/>
  <c r="U130" i="27"/>
  <c r="W144" i="27"/>
  <c r="W143" i="27"/>
  <c r="AI45" i="27"/>
  <c r="AE45" i="27" s="1"/>
  <c r="AN45" i="27" s="1"/>
  <c r="H13" i="31" s="1"/>
  <c r="W117" i="27"/>
  <c r="W118" i="27"/>
  <c r="T130" i="27"/>
  <c r="T131" i="27"/>
  <c r="T39" i="27"/>
  <c r="T40" i="27"/>
  <c r="P66" i="27"/>
  <c r="P65" i="27"/>
  <c r="Q105" i="27"/>
  <c r="Q104" i="27"/>
  <c r="U144" i="27"/>
  <c r="U143" i="27"/>
  <c r="O157" i="27"/>
  <c r="O156" i="27"/>
  <c r="P196" i="27"/>
  <c r="P195" i="27"/>
  <c r="W170" i="27"/>
  <c r="W169" i="27"/>
  <c r="AI109" i="27"/>
  <c r="AE109" i="27" s="1"/>
  <c r="AN109" i="27" s="1"/>
  <c r="H39" i="31" s="1"/>
  <c r="AE58" i="27"/>
  <c r="AN58" i="27" s="1"/>
  <c r="H16" i="31" s="1"/>
  <c r="W183" i="27"/>
  <c r="W182" i="27"/>
  <c r="O104" i="27"/>
  <c r="O105" i="27"/>
  <c r="AI108" i="27"/>
  <c r="AE108" i="27" s="1"/>
  <c r="AN108" i="27" s="1"/>
  <c r="H38" i="31" s="1"/>
  <c r="X169" i="27"/>
  <c r="X170" i="27"/>
  <c r="R144" i="27"/>
  <c r="R143" i="27"/>
  <c r="AI110" i="27"/>
  <c r="AE110" i="27" s="1"/>
  <c r="AN110" i="27" s="1"/>
  <c r="H40" i="31" s="1"/>
  <c r="U27" i="27"/>
  <c r="U26" i="27"/>
  <c r="AI174" i="27"/>
  <c r="AE174" i="27" s="1"/>
  <c r="AN174" i="27" s="1"/>
  <c r="H24" i="31" s="1"/>
  <c r="P105" i="27"/>
  <c r="P104" i="27"/>
  <c r="AI95" i="27"/>
  <c r="AE95" i="27" s="1"/>
  <c r="AN95" i="27" s="1"/>
  <c r="H35" i="31" s="1"/>
  <c r="O170" i="27"/>
  <c r="O169" i="27"/>
  <c r="O65" i="27"/>
  <c r="O66" i="27"/>
  <c r="AI4" i="27"/>
  <c r="AE4" i="27" s="1"/>
  <c r="AN4" i="27" s="1"/>
  <c r="H2" i="31" s="1"/>
  <c r="W131" i="27"/>
  <c r="W130" i="27"/>
  <c r="O14" i="27"/>
  <c r="O13" i="27"/>
  <c r="P131" i="27"/>
  <c r="P130" i="27"/>
  <c r="X66" i="27"/>
  <c r="X65" i="27"/>
  <c r="P27" i="27"/>
  <c r="P26" i="27"/>
  <c r="Q118" i="27"/>
  <c r="Q117" i="27"/>
  <c r="AE162" i="27"/>
  <c r="AN162" i="27" s="1"/>
  <c r="H22" i="31" s="1"/>
  <c r="AI97" i="27"/>
  <c r="AE97" i="27" s="1"/>
  <c r="AN97" i="27" s="1"/>
  <c r="H37" i="31" s="1"/>
  <c r="P14" i="27"/>
  <c r="P13" i="27"/>
  <c r="X183" i="27"/>
  <c r="X182" i="27"/>
  <c r="AI147" i="27"/>
  <c r="AE147" i="27" s="1"/>
  <c r="AN147" i="27" s="1"/>
  <c r="H47" i="31" s="1"/>
  <c r="T183" i="27"/>
  <c r="T182" i="27"/>
  <c r="W27" i="27"/>
  <c r="W26" i="27"/>
  <c r="O53" i="27"/>
  <c r="O52" i="27"/>
  <c r="W40" i="27"/>
  <c r="W39" i="27"/>
  <c r="P183" i="27"/>
  <c r="P182" i="27"/>
  <c r="O118" i="27"/>
  <c r="O117" i="27"/>
  <c r="AI149" i="27"/>
  <c r="AE149" i="27" s="1"/>
  <c r="AN149" i="27" s="1"/>
  <c r="H49" i="31" s="1"/>
  <c r="U105" i="27"/>
  <c r="U104" i="27"/>
  <c r="R196" i="27"/>
  <c r="R195" i="27"/>
  <c r="W105" i="27"/>
  <c r="W104" i="27"/>
  <c r="AE175" i="27"/>
  <c r="AN175" i="27" s="1"/>
  <c r="H25" i="31" s="1"/>
  <c r="AE148" i="27"/>
  <c r="AN148" i="27" s="1"/>
  <c r="H48" i="31" s="1"/>
  <c r="AI19" i="27"/>
  <c r="AE19" i="27" s="1"/>
  <c r="AN19" i="27" s="1"/>
  <c r="H7" i="31" s="1"/>
  <c r="Q40" i="27"/>
  <c r="Q39" i="27"/>
  <c r="T157" i="26"/>
  <c r="T156" i="26"/>
  <c r="AI122" i="26"/>
  <c r="T104" i="26"/>
  <c r="T105" i="26"/>
  <c r="O182" i="26"/>
  <c r="O183" i="26"/>
  <c r="O14" i="26"/>
  <c r="O13" i="26"/>
  <c r="P27" i="26"/>
  <c r="P26" i="26"/>
  <c r="AI149" i="26"/>
  <c r="AE149" i="26" s="1"/>
  <c r="AN149" i="26" s="1"/>
  <c r="F49" i="31" s="1"/>
  <c r="AE174" i="26"/>
  <c r="AN174" i="26" s="1"/>
  <c r="F24" i="31" s="1"/>
  <c r="U14" i="26"/>
  <c r="U13" i="26"/>
  <c r="AI121" i="26"/>
  <c r="AE121" i="26" s="1"/>
  <c r="AN121" i="26" s="1"/>
  <c r="F41" i="31" s="1"/>
  <c r="O66" i="26"/>
  <c r="O65" i="26"/>
  <c r="AE18" i="26"/>
  <c r="AN18" i="26" s="1"/>
  <c r="F6" i="31" s="1"/>
  <c r="X105" i="26"/>
  <c r="X104" i="26"/>
  <c r="AI69" i="26"/>
  <c r="AI174" i="26"/>
  <c r="AE19" i="26"/>
  <c r="AN19" i="26" s="1"/>
  <c r="F7" i="31" s="1"/>
  <c r="U130" i="26"/>
  <c r="U131" i="26"/>
  <c r="O53" i="26"/>
  <c r="O52" i="26"/>
  <c r="AE69" i="26"/>
  <c r="AN69" i="26" s="1"/>
  <c r="F17" i="31" s="1"/>
  <c r="R105" i="26"/>
  <c r="R104" i="26"/>
  <c r="T131" i="26"/>
  <c r="T130" i="26"/>
  <c r="W157" i="26"/>
  <c r="W156" i="26"/>
  <c r="AE5" i="26"/>
  <c r="AN5" i="26" s="1"/>
  <c r="F3" i="31" s="1"/>
  <c r="Q131" i="26"/>
  <c r="Q130" i="26"/>
  <c r="W196" i="26"/>
  <c r="W195" i="26"/>
  <c r="P13" i="26"/>
  <c r="P14" i="26"/>
  <c r="U27" i="26"/>
  <c r="U26" i="26"/>
  <c r="AE32" i="26"/>
  <c r="AN32" i="26" s="1"/>
  <c r="F10" i="31" s="1"/>
  <c r="AI148" i="26"/>
  <c r="AE148" i="26" s="1"/>
  <c r="AN148" i="26" s="1"/>
  <c r="F48" i="31" s="1"/>
  <c r="P53" i="26"/>
  <c r="P52" i="26"/>
  <c r="AI135" i="26"/>
  <c r="AE135" i="26" s="1"/>
  <c r="AN135" i="26" s="1"/>
  <c r="F45" i="31" s="1"/>
  <c r="X53" i="26"/>
  <c r="X52" i="26"/>
  <c r="AI45" i="26"/>
  <c r="AE45" i="26" s="1"/>
  <c r="AN45" i="26" s="1"/>
  <c r="F13" i="31" s="1"/>
  <c r="X144" i="26"/>
  <c r="X143" i="26"/>
  <c r="X27" i="26"/>
  <c r="X26" i="26"/>
  <c r="X157" i="26"/>
  <c r="X156" i="26"/>
  <c r="U92" i="26"/>
  <c r="U91" i="26"/>
  <c r="Q118" i="26"/>
  <c r="Q117" i="26"/>
  <c r="R196" i="26"/>
  <c r="R195" i="26"/>
  <c r="X118" i="26"/>
  <c r="X117" i="26"/>
  <c r="W182" i="26"/>
  <c r="W183" i="26"/>
  <c r="W40" i="26"/>
  <c r="W39" i="26"/>
  <c r="P170" i="26"/>
  <c r="P169" i="26"/>
  <c r="AE96" i="26"/>
  <c r="AN96" i="26" s="1"/>
  <c r="F36" i="31" s="1"/>
  <c r="T26" i="26"/>
  <c r="T27" i="26"/>
  <c r="O79" i="26"/>
  <c r="O78" i="26"/>
  <c r="X79" i="26"/>
  <c r="X78" i="26"/>
  <c r="R131" i="26"/>
  <c r="R130" i="26"/>
  <c r="W66" i="26"/>
  <c r="W65" i="26"/>
  <c r="O131" i="26"/>
  <c r="O130" i="26"/>
  <c r="AE175" i="26"/>
  <c r="AN175" i="26" s="1"/>
  <c r="F25" i="31" s="1"/>
  <c r="R79" i="26"/>
  <c r="R78" i="26"/>
  <c r="Q27" i="26"/>
  <c r="Q26" i="26"/>
  <c r="U105" i="26"/>
  <c r="U104" i="26"/>
  <c r="X66" i="26"/>
  <c r="X65" i="26"/>
  <c r="R14" i="26"/>
  <c r="R13" i="26"/>
  <c r="W144" i="26"/>
  <c r="W143" i="26"/>
  <c r="X14" i="26"/>
  <c r="X13" i="26"/>
  <c r="O144" i="26"/>
  <c r="O143" i="26"/>
  <c r="AH56" i="26"/>
  <c r="AI56" i="26"/>
  <c r="AE56" i="26" s="1"/>
  <c r="T170" i="26"/>
  <c r="T169" i="26"/>
  <c r="AI58" i="26"/>
  <c r="AE58" i="26" s="1"/>
  <c r="AN58" i="26" s="1"/>
  <c r="F16" i="31" s="1"/>
  <c r="R53" i="26"/>
  <c r="R52" i="26"/>
  <c r="W79" i="26"/>
  <c r="W78" i="26"/>
  <c r="U156" i="26"/>
  <c r="U157" i="26"/>
  <c r="P157" i="26"/>
  <c r="P156" i="26"/>
  <c r="R170" i="26"/>
  <c r="R169" i="26"/>
  <c r="T66" i="26"/>
  <c r="T65" i="26"/>
  <c r="AE6" i="26"/>
  <c r="AN6" i="26" s="1"/>
  <c r="F4" i="31" s="1"/>
  <c r="Q157" i="26"/>
  <c r="Q156" i="26"/>
  <c r="P66" i="26"/>
  <c r="P65" i="26"/>
  <c r="O157" i="26"/>
  <c r="O156" i="26"/>
  <c r="AI70" i="26"/>
  <c r="AE70" i="26" s="1"/>
  <c r="AN70" i="26" s="1"/>
  <c r="F18" i="31" s="1"/>
  <c r="AI71" i="26"/>
  <c r="AE71" i="26" s="1"/>
  <c r="AN71" i="26" s="1"/>
  <c r="F19" i="31" s="1"/>
  <c r="AE147" i="26"/>
  <c r="AN147" i="26" s="1"/>
  <c r="F47" i="31" s="1"/>
  <c r="O27" i="26"/>
  <c r="O26" i="26"/>
  <c r="AI123" i="26"/>
  <c r="AE123" i="26" s="1"/>
  <c r="AN123" i="26" s="1"/>
  <c r="F43" i="31" s="1"/>
  <c r="X40" i="26"/>
  <c r="X39" i="26"/>
  <c r="AE122" i="26"/>
  <c r="AN122" i="26" s="1"/>
  <c r="F42" i="31" s="1"/>
  <c r="X183" i="26"/>
  <c r="X182" i="26"/>
  <c r="Q196" i="26"/>
  <c r="Q195" i="26"/>
  <c r="AE160" i="26"/>
  <c r="AN160" i="26" s="1"/>
  <c r="F20" i="31" s="1"/>
  <c r="Q170" i="26"/>
  <c r="Q169" i="26"/>
  <c r="U182" i="26"/>
  <c r="U183" i="26"/>
  <c r="X170" i="26"/>
  <c r="X169" i="26"/>
  <c r="T79" i="26"/>
  <c r="T78" i="26"/>
  <c r="R65" i="26"/>
  <c r="R66" i="26"/>
  <c r="U65" i="26"/>
  <c r="U66" i="26"/>
  <c r="W117" i="26"/>
  <c r="W118" i="26"/>
  <c r="Q53" i="26"/>
  <c r="Q52" i="26"/>
  <c r="R157" i="26"/>
  <c r="R156" i="26"/>
  <c r="W131" i="26"/>
  <c r="W130" i="26"/>
  <c r="T131" i="25"/>
  <c r="T130" i="25"/>
  <c r="AI188" i="25"/>
  <c r="O183" i="25"/>
  <c r="O182" i="25"/>
  <c r="W14" i="25"/>
  <c r="W13" i="25"/>
  <c r="AI187" i="25"/>
  <c r="AE187" i="25" s="1"/>
  <c r="AN187" i="25" s="1"/>
  <c r="G27" i="31" s="1"/>
  <c r="AE160" i="25"/>
  <c r="AN160" i="25" s="1"/>
  <c r="G20" i="31" s="1"/>
  <c r="P170" i="25"/>
  <c r="P169" i="25"/>
  <c r="P143" i="25"/>
  <c r="P144" i="25"/>
  <c r="P27" i="25"/>
  <c r="P26" i="25"/>
  <c r="P118" i="25"/>
  <c r="P117" i="25"/>
  <c r="R53" i="25"/>
  <c r="R52" i="25"/>
  <c r="AI186" i="25"/>
  <c r="R14" i="25"/>
  <c r="R13" i="25"/>
  <c r="R170" i="25"/>
  <c r="R169" i="25"/>
  <c r="R39" i="25"/>
  <c r="R40" i="25"/>
  <c r="AE44" i="25"/>
  <c r="AN44" i="25" s="1"/>
  <c r="G12" i="31" s="1"/>
  <c r="R144" i="25"/>
  <c r="R143" i="25"/>
  <c r="X118" i="25"/>
  <c r="X117" i="25"/>
  <c r="AE135" i="25"/>
  <c r="AN135" i="25" s="1"/>
  <c r="G45" i="31" s="1"/>
  <c r="AI173" i="25"/>
  <c r="AE173" i="25" s="1"/>
  <c r="AN173" i="25" s="1"/>
  <c r="G23" i="31" s="1"/>
  <c r="W79" i="25"/>
  <c r="W78" i="25"/>
  <c r="AE43" i="25"/>
  <c r="AN43" i="25" s="1"/>
  <c r="G11" i="31" s="1"/>
  <c r="AI175" i="25"/>
  <c r="AE175" i="25" s="1"/>
  <c r="AN175" i="25" s="1"/>
  <c r="G25" i="31" s="1"/>
  <c r="AE122" i="25"/>
  <c r="AN122" i="25" s="1"/>
  <c r="G42" i="31" s="1"/>
  <c r="U52" i="25"/>
  <c r="U53" i="25"/>
  <c r="X170" i="25"/>
  <c r="X169" i="25"/>
  <c r="O105" i="25"/>
  <c r="O104" i="25"/>
  <c r="R26" i="25"/>
  <c r="R27" i="25"/>
  <c r="T26" i="25"/>
  <c r="T27" i="25"/>
  <c r="T13" i="25"/>
  <c r="T14" i="25"/>
  <c r="Q144" i="25"/>
  <c r="Q143" i="25"/>
  <c r="U13" i="25"/>
  <c r="U14" i="25"/>
  <c r="W183" i="25"/>
  <c r="W182" i="25"/>
  <c r="U131" i="25"/>
  <c r="U130" i="25"/>
  <c r="T144" i="25"/>
  <c r="T143" i="25"/>
  <c r="X66" i="25"/>
  <c r="X65" i="25"/>
  <c r="AE186" i="25"/>
  <c r="AN186" i="25" s="1"/>
  <c r="G26" i="31" s="1"/>
  <c r="O66" i="25"/>
  <c r="O65" i="25"/>
  <c r="AI57" i="25"/>
  <c r="AE57" i="25" s="1"/>
  <c r="AN57" i="25" s="1"/>
  <c r="G15" i="31" s="1"/>
  <c r="X53" i="25"/>
  <c r="X52" i="25"/>
  <c r="AE17" i="25"/>
  <c r="AN17" i="25" s="1"/>
  <c r="G5" i="31" s="1"/>
  <c r="Q104" i="25"/>
  <c r="Q105" i="25"/>
  <c r="W105" i="25"/>
  <c r="W104" i="25"/>
  <c r="AI5" i="25"/>
  <c r="R79" i="25"/>
  <c r="R78" i="25"/>
  <c r="T91" i="25"/>
  <c r="T92" i="25"/>
  <c r="O14" i="25"/>
  <c r="O13" i="25"/>
  <c r="AI4" i="25"/>
  <c r="AE4" i="25" s="1"/>
  <c r="AN4" i="25" s="1"/>
  <c r="G2" i="31" s="1"/>
  <c r="AE5" i="25"/>
  <c r="AN5" i="25" s="1"/>
  <c r="G3" i="31" s="1"/>
  <c r="Q40" i="25"/>
  <c r="Q39" i="25"/>
  <c r="P53" i="25"/>
  <c r="P52" i="25"/>
  <c r="R196" i="25"/>
  <c r="R195" i="25"/>
  <c r="T66" i="25"/>
  <c r="T65" i="25"/>
  <c r="P66" i="25"/>
  <c r="P65" i="25"/>
  <c r="T169" i="25"/>
  <c r="T170" i="25"/>
  <c r="Q131" i="25"/>
  <c r="Q130" i="25"/>
  <c r="AI95" i="25"/>
  <c r="AE95" i="25" s="1"/>
  <c r="AN95" i="25" s="1"/>
  <c r="G35" i="31" s="1"/>
  <c r="AI174" i="25"/>
  <c r="AE174" i="25" s="1"/>
  <c r="AN174" i="25" s="1"/>
  <c r="G24" i="31" s="1"/>
  <c r="R91" i="25"/>
  <c r="R92" i="25"/>
  <c r="X144" i="25"/>
  <c r="X143" i="25"/>
  <c r="W40" i="25"/>
  <c r="W39" i="25"/>
  <c r="T118" i="25"/>
  <c r="T117" i="25"/>
  <c r="U26" i="25"/>
  <c r="U27" i="25"/>
  <c r="R131" i="25"/>
  <c r="R130" i="25"/>
  <c r="AE70" i="25"/>
  <c r="AN70" i="25" s="1"/>
  <c r="G18" i="31" s="1"/>
  <c r="X196" i="25"/>
  <c r="X195" i="25"/>
  <c r="AN147" i="25"/>
  <c r="G47" i="31" s="1"/>
  <c r="U91" i="25"/>
  <c r="U92" i="25"/>
  <c r="O196" i="25"/>
  <c r="O195" i="25"/>
  <c r="U156" i="25"/>
  <c r="U157" i="25"/>
  <c r="T183" i="25"/>
  <c r="T182" i="25"/>
  <c r="AE136" i="25"/>
  <c r="AN136" i="25" s="1"/>
  <c r="G46" i="31" s="1"/>
  <c r="T39" i="25"/>
  <c r="T40" i="25"/>
  <c r="T78" i="25"/>
  <c r="T79" i="25"/>
  <c r="AE18" i="25"/>
  <c r="AN18" i="25" s="1"/>
  <c r="G6" i="31" s="1"/>
  <c r="U78" i="25"/>
  <c r="U79" i="25"/>
  <c r="AH56" i="25"/>
  <c r="AI56" i="25"/>
  <c r="AE56" i="25" s="1"/>
  <c r="AE188" i="25"/>
  <c r="AN188" i="25" s="1"/>
  <c r="G28" i="31" s="1"/>
  <c r="R182" i="25"/>
  <c r="R183" i="25"/>
  <c r="P92" i="25"/>
  <c r="P91" i="25"/>
  <c r="AE6" i="25" l="1"/>
  <c r="AN6" i="25" s="1"/>
  <c r="G4" i="31" s="1"/>
  <c r="AN56" i="26"/>
  <c r="F14" i="31" s="1"/>
  <c r="AN56" i="25"/>
  <c r="G14" i="3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N. Weintraub</author>
    <author>Michael Weintraub</author>
  </authors>
  <commentList>
    <comment ref="AD2" authorId="0" shapeId="0" xr:uid="{452F6A82-FC1F-4321-93BC-A1A551376447}">
      <text>
        <r>
          <rPr>
            <b/>
            <sz val="8"/>
            <color indexed="81"/>
            <rFont val="Tahoma"/>
            <family val="2"/>
          </rPr>
          <t>Michael N. Weintraub:</t>
        </r>
        <r>
          <rPr>
            <sz val="8"/>
            <color indexed="81"/>
            <rFont val="Tahoma"/>
            <family val="2"/>
          </rPr>
          <t xml:space="preserve">
Buffer + Soil Only</t>
        </r>
      </text>
    </comment>
    <comment ref="AK2" authorId="1" shapeId="0" xr:uid="{A0495132-8A33-43DB-94D3-21287B526F7B}">
      <text>
        <r>
          <rPr>
            <b/>
            <sz val="12"/>
            <color indexed="81"/>
            <rFont val="Tahoma"/>
            <family val="2"/>
          </rPr>
          <t>Military Time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N. Weintraub</author>
    <author>Michael Weintraub</author>
  </authors>
  <commentList>
    <comment ref="AD2" authorId="0" shapeId="0" xr:uid="{202B4235-4D31-4DF8-AED5-67B3ABFD9741}">
      <text>
        <r>
          <rPr>
            <b/>
            <sz val="8"/>
            <color indexed="81"/>
            <rFont val="Tahoma"/>
            <family val="2"/>
          </rPr>
          <t>Michael N. Weintraub:</t>
        </r>
        <r>
          <rPr>
            <sz val="8"/>
            <color indexed="81"/>
            <rFont val="Tahoma"/>
            <family val="2"/>
          </rPr>
          <t xml:space="preserve">
Buffer + Soil Only</t>
        </r>
      </text>
    </comment>
    <comment ref="AK2" authorId="1" shapeId="0" xr:uid="{42004120-D8BF-48CF-B51E-DA85725B72D2}">
      <text>
        <r>
          <rPr>
            <b/>
            <sz val="12"/>
            <color indexed="81"/>
            <rFont val="Tahoma"/>
            <family val="2"/>
          </rPr>
          <t>Military Time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N. Weintraub</author>
    <author>Michael Weintraub</author>
  </authors>
  <commentList>
    <comment ref="AD2" authorId="0" shapeId="0" xr:uid="{D43D0714-3EFC-49DC-9A64-2F7BA7257232}">
      <text>
        <r>
          <rPr>
            <b/>
            <sz val="8"/>
            <color indexed="81"/>
            <rFont val="Tahoma"/>
            <family val="2"/>
          </rPr>
          <t>Michael N. Weintraub:</t>
        </r>
        <r>
          <rPr>
            <sz val="8"/>
            <color indexed="81"/>
            <rFont val="Tahoma"/>
            <family val="2"/>
          </rPr>
          <t xml:space="preserve">
Buffer + Soil Only</t>
        </r>
      </text>
    </comment>
    <comment ref="AK2" authorId="1" shapeId="0" xr:uid="{80BC693B-EB6A-4F40-AD1D-69CA923B9ACB}">
      <text>
        <r>
          <rPr>
            <b/>
            <sz val="12"/>
            <color indexed="81"/>
            <rFont val="Tahoma"/>
            <family val="2"/>
          </rPr>
          <t>Military Time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N. Weintraub</author>
    <author>Michael Weintraub</author>
  </authors>
  <commentList>
    <comment ref="AD2" authorId="0" shapeId="0" xr:uid="{A18FC93E-BBBF-417A-8074-CCC3A7278996}">
      <text>
        <r>
          <rPr>
            <b/>
            <sz val="8"/>
            <color indexed="81"/>
            <rFont val="Tahoma"/>
            <family val="2"/>
          </rPr>
          <t>Michael N. Weintraub:</t>
        </r>
        <r>
          <rPr>
            <sz val="8"/>
            <color indexed="81"/>
            <rFont val="Tahoma"/>
            <family val="2"/>
          </rPr>
          <t xml:space="preserve">
Buffer + Soil Only</t>
        </r>
      </text>
    </comment>
    <comment ref="AK2" authorId="1" shapeId="0" xr:uid="{85D5FD98-6985-4453-9F5C-CB2300D66AA2}">
      <text>
        <r>
          <rPr>
            <b/>
            <sz val="12"/>
            <color indexed="81"/>
            <rFont val="Tahoma"/>
            <family val="2"/>
          </rPr>
          <t>Military Time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<sst xmlns="http://schemas.openxmlformats.org/spreadsheetml/2006/main" count="2516" uniqueCount="206">
  <si>
    <t>BG</t>
  </si>
  <si>
    <t>Time</t>
  </si>
  <si>
    <t>A</t>
  </si>
  <si>
    <t>B</t>
  </si>
  <si>
    <t>19-21</t>
  </si>
  <si>
    <t>C</t>
  </si>
  <si>
    <t>D</t>
  </si>
  <si>
    <t>E</t>
  </si>
  <si>
    <t>F</t>
  </si>
  <si>
    <t>G</t>
  </si>
  <si>
    <t>H</t>
  </si>
  <si>
    <t>22-24</t>
  </si>
  <si>
    <t>25-27</t>
  </si>
  <si>
    <t>28-30</t>
  </si>
  <si>
    <t>31-33</t>
  </si>
  <si>
    <t>34-36</t>
  </si>
  <si>
    <t>49-51</t>
  </si>
  <si>
    <t>52-54</t>
  </si>
  <si>
    <t>55-57</t>
  </si>
  <si>
    <t>58-60</t>
  </si>
  <si>
    <t>NAG</t>
  </si>
  <si>
    <t xml:space="preserve">NAG </t>
  </si>
  <si>
    <t>PHOS</t>
  </si>
  <si>
    <t xml:space="preserve">PHOS </t>
  </si>
  <si>
    <t>LAP</t>
  </si>
  <si>
    <t>Control 2</t>
  </si>
  <si>
    <t>Control</t>
  </si>
  <si>
    <t>time</t>
  </si>
  <si>
    <t>Control 1</t>
  </si>
  <si>
    <t>Control 1.5</t>
  </si>
  <si>
    <t>Buffer</t>
  </si>
  <si>
    <t>Buffer +</t>
  </si>
  <si>
    <t>Sample&amp;MUB</t>
  </si>
  <si>
    <t>Sample &amp; Substrate</t>
  </si>
  <si>
    <t>.5 nmol of flour standard</t>
  </si>
  <si>
    <t>+ MUB</t>
  </si>
  <si>
    <t>Substrate</t>
  </si>
  <si>
    <t>&lt;-- Sample</t>
  </si>
  <si>
    <t>sample</t>
  </si>
  <si>
    <t>net</t>
  </si>
  <si>
    <t>emiss</t>
  </si>
  <si>
    <t>quench</t>
  </si>
  <si>
    <t>g dry</t>
  </si>
  <si>
    <t xml:space="preserve">Time Substrate </t>
  </si>
  <si>
    <t xml:space="preserve">Time NaOH </t>
  </si>
  <si>
    <t xml:space="preserve">incub </t>
  </si>
  <si>
    <t>nmol/h/g</t>
  </si>
  <si>
    <t>&lt;-- Column#</t>
  </si>
  <si>
    <t>Sample</t>
  </si>
  <si>
    <t>assay</t>
  </si>
  <si>
    <t>NegC</t>
  </si>
  <si>
    <t>blank</t>
  </si>
  <si>
    <t>Fluoro</t>
  </si>
  <si>
    <t>ref stand</t>
  </si>
  <si>
    <t>coeff</t>
  </si>
  <si>
    <t>/g wet</t>
  </si>
  <si>
    <t>Added</t>
  </si>
  <si>
    <t>time(h)</t>
  </si>
  <si>
    <t>activity</t>
  </si>
  <si>
    <t>.</t>
  </si>
  <si>
    <t>&lt;-- Average</t>
  </si>
  <si>
    <t>&lt;-- Avg-2 Std Dev</t>
  </si>
  <si>
    <t>&lt;-- Avg+2 Std Dev</t>
  </si>
  <si>
    <t>Treatment</t>
  </si>
  <si>
    <t>1 thru 3</t>
  </si>
  <si>
    <t>4 thru 6</t>
  </si>
  <si>
    <t>7thru 9</t>
  </si>
  <si>
    <t>10 thru 12</t>
  </si>
  <si>
    <t>13 thru 15</t>
  </si>
  <si>
    <t>16 thru 18</t>
  </si>
  <si>
    <t>BULK-&gt;RHIZO</t>
  </si>
  <si>
    <t>7 thru 9</t>
  </si>
  <si>
    <t>BULK--&gt;RHIZO</t>
  </si>
  <si>
    <t>10 thru 13</t>
  </si>
  <si>
    <t>16-18</t>
  </si>
  <si>
    <t>6:55M</t>
  </si>
  <si>
    <t>4thru 6</t>
  </si>
  <si>
    <t>BULK--&gt; RHIZO</t>
  </si>
  <si>
    <t>"Day 2" RHIZO bellow</t>
  </si>
  <si>
    <t>Control 2 half</t>
  </si>
  <si>
    <t>BULK CONTROLS</t>
  </si>
  <si>
    <t>13thru15</t>
  </si>
  <si>
    <t>(37-)</t>
  </si>
  <si>
    <t xml:space="preserve">time </t>
  </si>
  <si>
    <t>BULK 2</t>
  </si>
  <si>
    <t>37-39</t>
  </si>
  <si>
    <t>40-41</t>
  </si>
  <si>
    <t>42-44</t>
  </si>
  <si>
    <t>45-47</t>
  </si>
  <si>
    <t>10-12 and 7-9 mix up</t>
  </si>
  <si>
    <t xml:space="preserve">LAP </t>
  </si>
  <si>
    <t>6"06</t>
  </si>
  <si>
    <t>BULK DAY 1</t>
  </si>
  <si>
    <t>BULK DAY 2</t>
  </si>
  <si>
    <t>RHIZO DAT 1</t>
  </si>
  <si>
    <t>RHIZO DAY 2</t>
  </si>
  <si>
    <t>There is an issue with this run where the first 12 samples' weights in g were not recorded. Estimates around 1 were used</t>
  </si>
  <si>
    <t>Used the average weight 1.1</t>
  </si>
  <si>
    <t>LESSONS LEARNED: Record all soil weights no matter what</t>
  </si>
  <si>
    <t xml:space="preserve">Measure exact times for each sample when adding substrate, not just when reading the plates. </t>
  </si>
  <si>
    <t>Try my best to do all bulk or all rhizo in one day?</t>
  </si>
  <si>
    <t>BULK</t>
  </si>
  <si>
    <t>EXT Inorg N (mg/kg soil)</t>
  </si>
  <si>
    <t>EXT NH4-N/NO3-N</t>
  </si>
  <si>
    <t>EXT NH4-N (mg N/ kg dry soil)</t>
  </si>
  <si>
    <t>EXT NO3-N (mg N/ kg dry soil)</t>
  </si>
  <si>
    <t>Extract Ammonium (micro g)</t>
  </si>
  <si>
    <t>Extract Nitrate (micro g)</t>
  </si>
  <si>
    <t>Volume of 2 M KCl used (mL)</t>
  </si>
  <si>
    <t>Ammonium (ppm)</t>
  </si>
  <si>
    <t>Nitrate (ppm)</t>
  </si>
  <si>
    <t>Dry Wt Soil for EXT (g)</t>
  </si>
  <si>
    <t>Moisture fraction</t>
  </si>
  <si>
    <t>Inorganic N soil Wt(g)</t>
  </si>
  <si>
    <t>BD(g/cm3)</t>
  </si>
  <si>
    <t>GWC(%)</t>
  </si>
  <si>
    <t>Tin + dry soil (g)</t>
  </si>
  <si>
    <t>Tin + fresh soil (g)</t>
  </si>
  <si>
    <t>Tin wt (g)</t>
  </si>
  <si>
    <t>A/B</t>
  </si>
  <si>
    <t>Type</t>
  </si>
  <si>
    <t>Plot</t>
  </si>
  <si>
    <t>Block</t>
  </si>
  <si>
    <t>Conversions</t>
  </si>
  <si>
    <t>Control II</t>
  </si>
  <si>
    <t>Cereal Rye</t>
  </si>
  <si>
    <t xml:space="preserve">Control </t>
  </si>
  <si>
    <t>Rape Seed</t>
  </si>
  <si>
    <t>AU Vetch</t>
  </si>
  <si>
    <t>Sorghum</t>
  </si>
  <si>
    <t>RHIZO</t>
  </si>
  <si>
    <t xml:space="preserve">Rape Seed </t>
  </si>
  <si>
    <t>Crop Species</t>
  </si>
  <si>
    <t>&lt;-- Column=</t>
  </si>
  <si>
    <t>#COMPLETE!P11</t>
  </si>
  <si>
    <t>#COMPLETE!P12</t>
  </si>
  <si>
    <t>#COMPLETE!P13</t>
  </si>
  <si>
    <t>#COMPLETE!P14</t>
  </si>
  <si>
    <t>#COMPLETE!P15</t>
  </si>
  <si>
    <t>#COMPLETE!P16</t>
  </si>
  <si>
    <t>#COMPLETE!P17</t>
  </si>
  <si>
    <t>#COMPLETE!P18</t>
  </si>
  <si>
    <t>#COMPLETE!P19</t>
  </si>
  <si>
    <t>#COMPLETE!P20</t>
  </si>
  <si>
    <t>#COMPLETE!P21</t>
  </si>
  <si>
    <t>#COMPLETE!P22</t>
  </si>
  <si>
    <t>#COMPLETE!P23</t>
  </si>
  <si>
    <t>#COMPLETE!P24</t>
  </si>
  <si>
    <t>#COMPLETE!P25</t>
  </si>
  <si>
    <t>#COMPLETE!P26</t>
  </si>
  <si>
    <t>#COMPLETE!P27</t>
  </si>
  <si>
    <t>#COMPLETE!P28</t>
  </si>
  <si>
    <t>#COMPLETE!P29</t>
  </si>
  <si>
    <t>#COMPLETE!P30</t>
  </si>
  <si>
    <t>#COMPLETE!P31</t>
  </si>
  <si>
    <t>#COMPLETE!P32</t>
  </si>
  <si>
    <t>#COMPLETE!P33</t>
  </si>
  <si>
    <t>#COMPLETE!P34</t>
  </si>
  <si>
    <t>#COMPLETE!P35</t>
  </si>
  <si>
    <t>#COMPLETE!P36</t>
  </si>
  <si>
    <t>#COMPLETE!P37</t>
  </si>
  <si>
    <t>#COMPLETE!P38</t>
  </si>
  <si>
    <t>#COMPLETE!P39</t>
  </si>
  <si>
    <t>#COMPLETE!P40</t>
  </si>
  <si>
    <t>#COMPLETE!P41</t>
  </si>
  <si>
    <t>#COMPLETE!P42</t>
  </si>
  <si>
    <t>#COMPLETE!P43</t>
  </si>
  <si>
    <t>#COMPLETE!P44</t>
  </si>
  <si>
    <t>#COMPLETE!P45</t>
  </si>
  <si>
    <t>#COMPLETE!P46</t>
  </si>
  <si>
    <t>#COMPLETE!P47</t>
  </si>
  <si>
    <t>#COMPLETE!P48</t>
  </si>
  <si>
    <t>#COMPLETE!P49</t>
  </si>
  <si>
    <t>#COMPLETE!P50</t>
  </si>
  <si>
    <t>#COMPLETE!P51</t>
  </si>
  <si>
    <t>#COMPLETE!P52</t>
  </si>
  <si>
    <t>#COMPLETE!P53</t>
  </si>
  <si>
    <t>#COMPLETE!P54</t>
  </si>
  <si>
    <t>#COMPLETE!P55</t>
  </si>
  <si>
    <t>#COMPLETE!P56</t>
  </si>
  <si>
    <t>#COMPLETE!P57</t>
  </si>
  <si>
    <t>#COMPLETE!P58</t>
  </si>
  <si>
    <t>#COMPLETE!P59</t>
  </si>
  <si>
    <t>#COMPLETE!P60</t>
  </si>
  <si>
    <t>#COMPLETE!P61</t>
  </si>
  <si>
    <t>#COMPLETE!P62</t>
  </si>
  <si>
    <t>#COMPLETE!P63</t>
  </si>
  <si>
    <t>#COMPLETE!P64</t>
  </si>
  <si>
    <t>#COMPLETE!P65</t>
  </si>
  <si>
    <t>#COMPLETE!P66</t>
  </si>
  <si>
    <t>#COMPLETE!P67</t>
  </si>
  <si>
    <t>#COMPLETE!P68</t>
  </si>
  <si>
    <t>#COMPLETE!P69</t>
  </si>
  <si>
    <t>#COMPLETE!P70</t>
  </si>
  <si>
    <t>P26</t>
  </si>
  <si>
    <t>P27</t>
  </si>
  <si>
    <t>P28</t>
  </si>
  <si>
    <t>P29</t>
  </si>
  <si>
    <t>P30</t>
  </si>
  <si>
    <t>P31</t>
  </si>
  <si>
    <t>P32</t>
  </si>
  <si>
    <t>LAP_nmol.h.g</t>
  </si>
  <si>
    <t>NAG_nmol.h.g</t>
  </si>
  <si>
    <t>BG_nmol.h.g</t>
  </si>
  <si>
    <t>PHOS_nmol.h.g</t>
  </si>
  <si>
    <t>((AB251-AD251)/AI251)-AC251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</si>
</sst>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0.0"/>
    <numFmt numFmtId="166" formatCode="0.0000"/>
  </numFmts>
  <fonts count="22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9"/>
      <name val="Geneva"/>
    </font>
    <font>
      <b/>
      <sz val="9"/>
      <name val="Geneva"/>
    </font>
    <font>
      <b/>
      <sz val="9"/>
      <color indexed="10"/>
      <name val="Geneva"/>
    </font>
    <font>
      <b/>
      <sz val="10"/>
      <name val="Verdana"/>
      <family val="2"/>
    </font>
    <font>
      <b/>
      <sz val="9"/>
      <color indexed="48"/>
      <name val="Genev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</font>
    <font>
      <b/>
      <sz val="22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84">
    <xf numFmtId="0" fontId="0" fillId="0" borderId="0" xfId="0"/>
    <xf numFmtId="20" fontId="0" fillId="0" borderId="0" xfId="0" applyNumberFormat="1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1" applyFont="1"/>
    <xf numFmtId="0" fontId="4" fillId="0" borderId="2" xfId="1" applyBorder="1"/>
    <xf numFmtId="0" fontId="6" fillId="0" borderId="0" xfId="1" applyFont="1"/>
    <xf numFmtId="0" fontId="4" fillId="0" borderId="0" xfId="1"/>
    <xf numFmtId="2" fontId="4" fillId="0" borderId="0" xfId="1" applyNumberFormat="1"/>
    <xf numFmtId="0" fontId="5" fillId="0" borderId="0" xfId="1" quotePrefix="1" applyFont="1"/>
    <xf numFmtId="0" fontId="5" fillId="0" borderId="2" xfId="1" applyFont="1" applyBorder="1"/>
    <xf numFmtId="0" fontId="7" fillId="0" borderId="0" xfId="1" applyFont="1" applyAlignment="1">
      <alignment horizontal="center"/>
    </xf>
    <xf numFmtId="2" fontId="7" fillId="0" borderId="0" xfId="1" applyNumberFormat="1" applyFont="1" applyAlignment="1">
      <alignment horizontal="center"/>
    </xf>
    <xf numFmtId="164" fontId="7" fillId="0" borderId="0" xfId="1" applyNumberFormat="1" applyFont="1" applyAlignment="1">
      <alignment horizontal="center"/>
    </xf>
    <xf numFmtId="0" fontId="4" fillId="0" borderId="3" xfId="1" applyBorder="1"/>
    <xf numFmtId="0" fontId="5" fillId="0" borderId="4" xfId="1" applyFont="1" applyBorder="1"/>
    <xf numFmtId="2" fontId="5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5" fontId="4" fillId="0" borderId="0" xfId="1" applyNumberFormat="1" applyAlignment="1">
      <alignment horizontal="right"/>
    </xf>
    <xf numFmtId="2" fontId="4" fillId="0" borderId="0" xfId="1" applyNumberFormat="1" applyAlignment="1">
      <alignment horizontal="center"/>
    </xf>
    <xf numFmtId="166" fontId="4" fillId="0" borderId="0" xfId="1" applyNumberFormat="1"/>
    <xf numFmtId="164" fontId="4" fillId="0" borderId="0" xfId="1" applyNumberFormat="1"/>
    <xf numFmtId="2" fontId="4" fillId="0" borderId="0" xfId="1" applyNumberFormat="1" applyAlignment="1">
      <alignment horizontal="right"/>
    </xf>
    <xf numFmtId="0" fontId="8" fillId="0" borderId="0" xfId="1" applyFont="1"/>
    <xf numFmtId="0" fontId="8" fillId="0" borderId="5" xfId="1" applyFont="1" applyBorder="1"/>
    <xf numFmtId="0" fontId="5" fillId="0" borderId="6" xfId="1" applyFont="1" applyBorder="1"/>
    <xf numFmtId="0" fontId="4" fillId="0" borderId="7" xfId="1" applyBorder="1"/>
    <xf numFmtId="0" fontId="12" fillId="0" borderId="0" xfId="2"/>
    <xf numFmtId="0" fontId="13" fillId="0" borderId="0" xfId="2" applyFont="1"/>
    <xf numFmtId="0" fontId="12" fillId="0" borderId="3" xfId="2" applyBorder="1"/>
    <xf numFmtId="0" fontId="13" fillId="0" borderId="3" xfId="2" applyFont="1" applyBorder="1"/>
    <xf numFmtId="2" fontId="12" fillId="0" borderId="0" xfId="2" applyNumberFormat="1"/>
    <xf numFmtId="16" fontId="0" fillId="0" borderId="0" xfId="0" applyNumberFormat="1"/>
    <xf numFmtId="0" fontId="14" fillId="0" borderId="0" xfId="0" applyFont="1"/>
    <xf numFmtId="0" fontId="0" fillId="17" borderId="0" xfId="0" applyFill="1"/>
    <xf numFmtId="0" fontId="0" fillId="18" borderId="0" xfId="0" applyFill="1"/>
    <xf numFmtId="0" fontId="4" fillId="0" borderId="0" xfId="1" applyAlignment="1">
      <alignment horizontal="right"/>
    </xf>
    <xf numFmtId="20" fontId="4" fillId="0" borderId="0" xfId="1" applyNumberFormat="1"/>
    <xf numFmtId="0" fontId="15" fillId="0" borderId="8" xfId="0" applyFont="1" applyBorder="1" applyAlignment="1">
      <alignment horizontal="right" wrapText="1"/>
    </xf>
    <xf numFmtId="0" fontId="15" fillId="0" borderId="9" xfId="0" applyFont="1" applyBorder="1" applyAlignment="1">
      <alignment horizontal="right" wrapText="1"/>
    </xf>
    <xf numFmtId="0" fontId="15" fillId="0" borderId="10" xfId="0" applyFont="1" applyBorder="1" applyAlignment="1">
      <alignment horizontal="right" wrapText="1"/>
    </xf>
    <xf numFmtId="0" fontId="15" fillId="0" borderId="11" xfId="0" applyFont="1" applyBorder="1" applyAlignment="1">
      <alignment horizontal="right" wrapText="1"/>
    </xf>
    <xf numFmtId="0" fontId="15" fillId="0" borderId="12" xfId="0" applyFont="1" applyBorder="1" applyAlignment="1">
      <alignment horizontal="right" wrapText="1"/>
    </xf>
    <xf numFmtId="0" fontId="13" fillId="0" borderId="0" xfId="1" applyFont="1"/>
    <xf numFmtId="0" fontId="13" fillId="0" borderId="7" xfId="1" applyFont="1" applyBorder="1"/>
    <xf numFmtId="0" fontId="13" fillId="0" borderId="3" xfId="1" applyFont="1" applyBorder="1"/>
    <xf numFmtId="0" fontId="13" fillId="0" borderId="13" xfId="1" applyFont="1" applyBorder="1"/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7" fillId="18" borderId="0" xfId="0" applyFont="1" applyFill="1" applyAlignment="1">
      <alignment horizontal="center" vertical="center" wrapText="1"/>
    </xf>
    <xf numFmtId="0" fontId="13" fillId="0" borderId="0" xfId="0" applyFont="1" applyAlignment="1">
      <alignment wrapText="1"/>
    </xf>
    <xf numFmtId="0" fontId="18" fillId="0" borderId="0" xfId="0" applyFont="1"/>
    <xf numFmtId="0" fontId="19" fillId="0" borderId="3" xfId="2" applyFont="1" applyBorder="1"/>
    <xf numFmtId="0" fontId="19" fillId="0" borderId="0" xfId="2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14" fillId="25" borderId="0" xfId="0" applyFont="1" applyFill="1"/>
    <xf numFmtId="0" fontId="20" fillId="0" borderId="0" xfId="0" applyFont="1" applyAlignment="1">
      <alignment horizontal="center" vertical="center" wrapText="1"/>
    </xf>
    <xf numFmtId="165" fontId="4" fillId="25" borderId="0" xfId="1" applyNumberFormat="1" applyFill="1" applyAlignment="1">
      <alignment horizontal="right"/>
    </xf>
    <xf numFmtId="165" fontId="4" fillId="26" borderId="0" xfId="1" applyNumberFormat="1" applyFill="1" applyAlignment="1">
      <alignment horizontal="right"/>
    </xf>
    <xf numFmtId="2" fontId="4" fillId="27" borderId="0" xfId="1" applyNumberFormat="1" applyFill="1" applyAlignment="1">
      <alignment horizontal="center"/>
    </xf>
    <xf numFmtId="165" fontId="4" fillId="28" borderId="0" xfId="1" applyNumberFormat="1" applyFill="1" applyAlignment="1">
      <alignment horizontal="right"/>
    </xf>
    <xf numFmtId="165" fontId="4" fillId="29" borderId="0" xfId="1" applyNumberFormat="1" applyFill="1" applyAlignment="1">
      <alignment horizontal="right"/>
    </xf>
    <xf numFmtId="0" fontId="5" fillId="0" borderId="0" xfId="1" applyFont="1" applyAlignment="1" applyProtection="1">
      <alignment horizontal="center"/>
      <protection locked="0"/>
    </xf>
  </cellXfs>
  <cellStyles count="3">
    <cellStyle name="Normal" xfId="0" builtinId="0"/>
    <cellStyle name="Normal 2" xfId="1" xr:uid="{4B777F05-A4B1-4AEC-9F6E-587CEFE34437}"/>
    <cellStyle name="Normal_Book1" xfId="2" xr:uid="{E6262AC5-8085-4829-8796-917AAE12A006}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55;&#1086;&#1083;&#1100;&#1079;&#1086;&#1074;&#1072;&#1090;&#1077;&#1083;&#1100;\Desktop\Grad%20School%202022\Measurements\Master%20files\DEC%202022%20PLATE%20READINGS%202\RUN%202%20FALL%202022%20Nitrate%20plate%20runs%20(4).xlsx" TargetMode="External"/><Relationship Id="rId1" Type="http://schemas.openxmlformats.org/officeDocument/2006/relationships/externalLinkPath" Target="/Users/&#1055;&#1086;&#1083;&#1100;&#1079;&#1086;&#1074;&#1072;&#1090;&#1077;&#1083;&#1100;/Desktop/Grad%20School%202022/Measurements/Master%20files/DEC%202022%20PLATE%20READINGS%202/RUN%202%20FALL%202022%20Nitrate%20plate%20runs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55;&#1086;&#1083;&#1100;&#1079;&#1086;&#1074;&#1072;&#1090;&#1077;&#1083;&#1100;\Desktop\Grad%20School%202022\Measurements\Master%20files\DEC%202022%20PLATE%20READINGS%202\run%202%20FALL%202022%20Ammonium%20plate%20runs%20(3).xlsx" TargetMode="External"/><Relationship Id="rId1" Type="http://schemas.openxmlformats.org/officeDocument/2006/relationships/externalLinkPath" Target="/Users/&#1055;&#1086;&#1083;&#1100;&#1079;&#1086;&#1074;&#1072;&#1090;&#1077;&#1083;&#1100;/Desktop/Grad%20School%202022/Measurements/Master%20files/DEC%202022%20PLATE%20READINGS%202/run%202%20FALL%202022%20Ammonium%20plate%20runs%20(3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55;&#1086;&#1083;&#1100;&#1079;&#1086;&#1074;&#1072;&#1090;&#1077;&#1083;&#1100;\Desktop\Grad%20School%202022\Measurements\Master%20files\R%20analysis\Enzymes\Enzyme%20template.xlsx" TargetMode="External"/><Relationship Id="rId1" Type="http://schemas.openxmlformats.org/officeDocument/2006/relationships/externalLinkPath" Target="/Users/&#1055;&#1086;&#1083;&#1100;&#1079;&#1086;&#1074;&#1072;&#1090;&#1077;&#1083;&#1100;/Desktop/Grad%20School%202022/Measurements/Master%20files/R%20analysis/Enzymes/Enzyme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 (2)"/>
      <sheetName val="Sheet1"/>
    </sheetNames>
    <sheetDataSet>
      <sheetData sheetId="0"/>
      <sheetData sheetId="1">
        <row r="23">
          <cell r="M23">
            <v>0.76280480413745821</v>
          </cell>
        </row>
        <row r="24">
          <cell r="M24">
            <v>1.2108279965251827</v>
          </cell>
        </row>
        <row r="25">
          <cell r="M25">
            <v>-5.2349542414995981E-3</v>
          </cell>
        </row>
        <row r="26">
          <cell r="M26">
            <v>-0.13324158063799257</v>
          </cell>
        </row>
        <row r="27">
          <cell r="M27">
            <v>0.37878492494797927</v>
          </cell>
        </row>
        <row r="28">
          <cell r="M28">
            <v>0.31478161174973279</v>
          </cell>
        </row>
        <row r="29">
          <cell r="M29">
            <v>0.12277167215499336</v>
          </cell>
        </row>
        <row r="30">
          <cell r="M30">
            <v>1.0828213701286897</v>
          </cell>
        </row>
        <row r="31">
          <cell r="M31">
            <v>-2.1813476029818775</v>
          </cell>
        </row>
        <row r="32">
          <cell r="M32">
            <v>0.25077829855148631</v>
          </cell>
        </row>
        <row r="33">
          <cell r="M33">
            <v>-5.2349542414995981E-3</v>
          </cell>
        </row>
        <row r="34">
          <cell r="M34">
            <v>5.8768358956746883E-2</v>
          </cell>
        </row>
        <row r="35">
          <cell r="M35">
            <v>0.8268081173357047</v>
          </cell>
        </row>
        <row r="36">
          <cell r="M36">
            <v>0.31478161174973279</v>
          </cell>
        </row>
        <row r="37">
          <cell r="M37">
            <v>1.0188180569304432</v>
          </cell>
        </row>
        <row r="38">
          <cell r="M38">
            <v>0.37878492494797927</v>
          </cell>
        </row>
        <row r="39">
          <cell r="M39">
            <v>5.8768358956746883E-2</v>
          </cell>
        </row>
        <row r="40">
          <cell r="M40">
            <v>0.18677498535323983</v>
          </cell>
        </row>
        <row r="41">
          <cell r="M41">
            <v>0.37878492494797927</v>
          </cell>
        </row>
        <row r="42">
          <cell r="M42">
            <v>-5.2349542414995981E-3</v>
          </cell>
        </row>
        <row r="43">
          <cell r="M43">
            <v>0.37878492494797927</v>
          </cell>
        </row>
        <row r="44">
          <cell r="M44">
            <v>0.57079486454271877</v>
          </cell>
        </row>
        <row r="45">
          <cell r="M45">
            <v>0.44278823814622575</v>
          </cell>
        </row>
        <row r="46">
          <cell r="M46">
            <v>0.31478161174973279</v>
          </cell>
        </row>
        <row r="47">
          <cell r="M47">
            <v>0.8268081173357047</v>
          </cell>
        </row>
        <row r="48">
          <cell r="M48">
            <v>0.31478161174973279</v>
          </cell>
        </row>
        <row r="49">
          <cell r="M49">
            <v>-5.2349542414995981E-3</v>
          </cell>
        </row>
        <row r="50">
          <cell r="M50">
            <v>-0.32525152023273113</v>
          </cell>
        </row>
        <row r="51">
          <cell r="M51">
            <v>0.31478161174973279</v>
          </cell>
        </row>
        <row r="52">
          <cell r="M52">
            <v>-5.2349542414995981E-3</v>
          </cell>
        </row>
        <row r="53">
          <cell r="M53">
            <v>-0.19724489383623817</v>
          </cell>
        </row>
        <row r="54">
          <cell r="M54">
            <v>-0.38925483343097761</v>
          </cell>
        </row>
        <row r="55">
          <cell r="M55">
            <v>5.8768358956746883E-2</v>
          </cell>
        </row>
        <row r="56">
          <cell r="M56">
            <v>-0.13324158063799257</v>
          </cell>
        </row>
        <row r="57">
          <cell r="M57">
            <v>-1.3493045314046739</v>
          </cell>
        </row>
        <row r="58">
          <cell r="M58">
            <v>-0.83727802581870292</v>
          </cell>
        </row>
        <row r="59">
          <cell r="M59">
            <v>0.95481474373219677</v>
          </cell>
        </row>
        <row r="60">
          <cell r="M60">
            <v>0.12277167215499336</v>
          </cell>
        </row>
        <row r="61">
          <cell r="M61">
            <v>0.31478161174973279</v>
          </cell>
        </row>
        <row r="62">
          <cell r="M62">
            <v>5.8768358956746883E-2</v>
          </cell>
        </row>
        <row r="63">
          <cell r="M63">
            <v>-5.2349542414995981E-3</v>
          </cell>
        </row>
        <row r="64">
          <cell r="M64">
            <v>0.37878492494797927</v>
          </cell>
        </row>
        <row r="65">
          <cell r="M65">
            <v>0.50679155134447229</v>
          </cell>
        </row>
        <row r="66">
          <cell r="M66">
            <v>0.69880149093921173</v>
          </cell>
        </row>
        <row r="67">
          <cell r="M67">
            <v>0.18677498535323983</v>
          </cell>
        </row>
        <row r="68">
          <cell r="M68">
            <v>0.25077829855148631</v>
          </cell>
        </row>
        <row r="69">
          <cell r="M69">
            <v>1.4028379361199212</v>
          </cell>
        </row>
        <row r="70">
          <cell r="M70">
            <v>0.69880149093921173</v>
          </cell>
        </row>
        <row r="71">
          <cell r="M71">
            <v>1.5308445625164142</v>
          </cell>
        </row>
        <row r="72">
          <cell r="M72">
            <v>0.69880149093921173</v>
          </cell>
        </row>
        <row r="73">
          <cell r="M73">
            <v>-0.19724489383623817</v>
          </cell>
        </row>
        <row r="74">
          <cell r="M74">
            <v>0.12277167215499336</v>
          </cell>
        </row>
        <row r="75">
          <cell r="M75">
            <v>-0.13324158063799257</v>
          </cell>
        </row>
        <row r="76">
          <cell r="M76">
            <v>-0.19724489383623817</v>
          </cell>
        </row>
        <row r="77">
          <cell r="M77">
            <v>0.76280480413745821</v>
          </cell>
        </row>
        <row r="78">
          <cell r="M78">
            <v>5.8768358956746883E-2</v>
          </cell>
        </row>
        <row r="79">
          <cell r="M79">
            <v>0.25077829855148631</v>
          </cell>
        </row>
        <row r="80">
          <cell r="M80">
            <v>-5.2349542414995981E-3</v>
          </cell>
        </row>
        <row r="81">
          <cell r="M81">
            <v>0.37878492494797927</v>
          </cell>
        </row>
        <row r="82">
          <cell r="M82">
            <v>5.8768358956746883E-2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4">
          <cell r="L24">
            <v>-7.5438371300008855E-2</v>
          </cell>
        </row>
        <row r="25">
          <cell r="L25">
            <v>-0.19620075980001006</v>
          </cell>
        </row>
        <row r="26">
          <cell r="L26">
            <v>-0.22810025864906702</v>
          </cell>
        </row>
        <row r="27">
          <cell r="L27">
            <v>-0.15518711842265109</v>
          </cell>
        </row>
        <row r="28">
          <cell r="L28">
            <v>0.15925079880376725</v>
          </cell>
        </row>
        <row r="29">
          <cell r="L29">
            <v>-0.24405000807359545</v>
          </cell>
        </row>
        <row r="30">
          <cell r="L30">
            <v>-0.13695883336604708</v>
          </cell>
        </row>
        <row r="31">
          <cell r="L31">
            <v>-0.21898611612076502</v>
          </cell>
        </row>
        <row r="32">
          <cell r="L32">
            <v>-0.33746996898869075</v>
          </cell>
        </row>
        <row r="33">
          <cell r="L33">
            <v>-0.13923736899812267</v>
          </cell>
        </row>
        <row r="34">
          <cell r="L34">
            <v>-0.30329193450755831</v>
          </cell>
        </row>
        <row r="35">
          <cell r="L35">
            <v>-0.30557047013963379</v>
          </cell>
        </row>
        <row r="37">
          <cell r="L37">
            <v>-0.2577212218660484</v>
          </cell>
        </row>
        <row r="38">
          <cell r="L38">
            <v>-0.24860707933774639</v>
          </cell>
        </row>
        <row r="39">
          <cell r="L39">
            <v>-0.25544268623397293</v>
          </cell>
        </row>
        <row r="40">
          <cell r="L40">
            <v>-0.20759343796038754</v>
          </cell>
        </row>
        <row r="41">
          <cell r="L41">
            <v>-7.5438371300008855E-2</v>
          </cell>
        </row>
        <row r="42">
          <cell r="L42">
            <v>-0.20303636669623659</v>
          </cell>
        </row>
        <row r="43">
          <cell r="L43">
            <v>-0.23493586554529344</v>
          </cell>
        </row>
        <row r="44">
          <cell r="L44">
            <v>4.3045481567916877E-2</v>
          </cell>
        </row>
        <row r="45">
          <cell r="L45">
            <v>-0.31240607703586032</v>
          </cell>
        </row>
        <row r="46">
          <cell r="L46">
            <v>-0.22582172301699155</v>
          </cell>
        </row>
        <row r="47">
          <cell r="L47">
            <v>-0.24177147244151997</v>
          </cell>
        </row>
        <row r="48">
          <cell r="L48">
            <v>-0.26227829313019946</v>
          </cell>
        </row>
        <row r="50">
          <cell r="L50">
            <v>-0.12784469083774519</v>
          </cell>
        </row>
        <row r="51">
          <cell r="L51">
            <v>-0.19847929543208553</v>
          </cell>
        </row>
        <row r="52">
          <cell r="L52">
            <v>-5.0374479347178314E-2</v>
          </cell>
        </row>
        <row r="53">
          <cell r="L53">
            <v>-0.3237987551962378</v>
          </cell>
        </row>
        <row r="54">
          <cell r="L54">
            <v>-0.23721440117736892</v>
          </cell>
        </row>
        <row r="55">
          <cell r="L55">
            <v>-0.25999975749812387</v>
          </cell>
        </row>
        <row r="56">
          <cell r="L56">
            <v>-0.29189925634718089</v>
          </cell>
        </row>
        <row r="57">
          <cell r="L57">
            <v>8.8674470867845523E-3</v>
          </cell>
        </row>
        <row r="58">
          <cell r="L58">
            <v>-0.27822804255472788</v>
          </cell>
        </row>
        <row r="59">
          <cell r="L59">
            <v>-0.27367097129057688</v>
          </cell>
        </row>
        <row r="60">
          <cell r="L60">
            <v>-0.37164800346982324</v>
          </cell>
        </row>
        <row r="61">
          <cell r="L61">
            <v>-0.30329193450755831</v>
          </cell>
        </row>
        <row r="63">
          <cell r="L63">
            <v>-0.19620075980001006</v>
          </cell>
        </row>
        <row r="64">
          <cell r="L64">
            <v>-0.30784900577170932</v>
          </cell>
        </row>
        <row r="65">
          <cell r="L65">
            <v>-0.30329193450755831</v>
          </cell>
        </row>
        <row r="66">
          <cell r="L66">
            <v>-0.30329193450755831</v>
          </cell>
        </row>
        <row r="67">
          <cell r="L67">
            <v>-0.34886264714906823</v>
          </cell>
        </row>
        <row r="68">
          <cell r="L68">
            <v>-0.20759343796038754</v>
          </cell>
        </row>
        <row r="69">
          <cell r="L69">
            <v>-0.36025532530944576</v>
          </cell>
        </row>
        <row r="70">
          <cell r="L70">
            <v>-0.18025101037548164</v>
          </cell>
        </row>
        <row r="71">
          <cell r="L71">
            <v>-0.28050657818680341</v>
          </cell>
        </row>
        <row r="72">
          <cell r="L72">
            <v>-0.33519143335661528</v>
          </cell>
        </row>
        <row r="73">
          <cell r="L73">
            <v>-0.24177147244151997</v>
          </cell>
        </row>
        <row r="74">
          <cell r="L74">
            <v>-0.3283558264603888</v>
          </cell>
        </row>
        <row r="76">
          <cell r="L76">
            <v>3.848841030376593E-2</v>
          </cell>
        </row>
        <row r="77">
          <cell r="L77">
            <v>-0.37392653910189871</v>
          </cell>
        </row>
        <row r="78">
          <cell r="L78">
            <v>-0.21442904485661407</v>
          </cell>
        </row>
        <row r="79">
          <cell r="L79">
            <v>-0.33063436209246427</v>
          </cell>
        </row>
        <row r="80">
          <cell r="L80">
            <v>-0.31468461266793579</v>
          </cell>
        </row>
        <row r="81">
          <cell r="L81">
            <v>-0.28506364945095441</v>
          </cell>
        </row>
        <row r="82">
          <cell r="L82">
            <v>-0.29417779197925636</v>
          </cell>
        </row>
        <row r="83">
          <cell r="L83">
            <v>-0.27367097129057688</v>
          </cell>
        </row>
        <row r="84">
          <cell r="L84">
            <v>-0.10050226325283929</v>
          </cell>
        </row>
        <row r="85">
          <cell r="L85">
            <v>-0.27594950692265241</v>
          </cell>
        </row>
        <row r="86">
          <cell r="L86">
            <v>-0.43088992990378611</v>
          </cell>
        </row>
        <row r="87">
          <cell r="L87">
            <v>-0.28506364945095441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buffer"/>
      <sheetName val="BG"/>
      <sheetName val="PHOS"/>
      <sheetName val="NAG"/>
      <sheetName val="LAP"/>
      <sheetName val="TAP"/>
      <sheetName val="Phenol"/>
      <sheetName val="Perox"/>
      <sheetName val="DATA REPORT"/>
    </sheetNames>
    <sheetDataSet>
      <sheetData sheetId="0" refreshError="1"/>
      <sheetData sheetId="1">
        <row r="3">
          <cell r="C3">
            <v>22</v>
          </cell>
          <cell r="D3">
            <v>21</v>
          </cell>
          <cell r="E3">
            <v>24</v>
          </cell>
          <cell r="F3">
            <v>25</v>
          </cell>
          <cell r="G3">
            <v>23</v>
          </cell>
          <cell r="H3">
            <v>28</v>
          </cell>
          <cell r="I3">
            <v>17</v>
          </cell>
          <cell r="J3">
            <v>21</v>
          </cell>
          <cell r="K3">
            <v>13</v>
          </cell>
          <cell r="L3">
            <v>24</v>
          </cell>
          <cell r="M3">
            <v>16</v>
          </cell>
          <cell r="N3">
            <v>22</v>
          </cell>
        </row>
        <row r="4">
          <cell r="C4">
            <v>24</v>
          </cell>
          <cell r="D4">
            <v>23</v>
          </cell>
          <cell r="E4">
            <v>25</v>
          </cell>
          <cell r="F4">
            <v>27</v>
          </cell>
          <cell r="G4">
            <v>26</v>
          </cell>
          <cell r="H4">
            <v>26</v>
          </cell>
          <cell r="I4">
            <v>19</v>
          </cell>
          <cell r="J4">
            <v>25</v>
          </cell>
          <cell r="K4">
            <v>18</v>
          </cell>
          <cell r="L4">
            <v>25</v>
          </cell>
          <cell r="M4">
            <v>16</v>
          </cell>
          <cell r="N4">
            <v>22</v>
          </cell>
        </row>
        <row r="5">
          <cell r="C5">
            <v>23</v>
          </cell>
          <cell r="D5">
            <v>23</v>
          </cell>
          <cell r="E5">
            <v>23</v>
          </cell>
          <cell r="F5">
            <v>28</v>
          </cell>
          <cell r="G5">
            <v>24</v>
          </cell>
          <cell r="H5">
            <v>26</v>
          </cell>
          <cell r="I5">
            <v>19</v>
          </cell>
          <cell r="J5">
            <v>23</v>
          </cell>
          <cell r="K5">
            <v>17</v>
          </cell>
          <cell r="L5">
            <v>30</v>
          </cell>
          <cell r="M5">
            <v>17</v>
          </cell>
          <cell r="N5">
            <v>21</v>
          </cell>
        </row>
        <row r="6">
          <cell r="C6">
            <v>22</v>
          </cell>
          <cell r="D6">
            <v>25</v>
          </cell>
          <cell r="E6">
            <v>25</v>
          </cell>
          <cell r="F6">
            <v>26</v>
          </cell>
          <cell r="G6">
            <v>25</v>
          </cell>
          <cell r="H6">
            <v>27</v>
          </cell>
          <cell r="I6">
            <v>21</v>
          </cell>
          <cell r="J6">
            <v>24</v>
          </cell>
          <cell r="K6">
            <v>17</v>
          </cell>
          <cell r="L6">
            <v>26</v>
          </cell>
          <cell r="M6">
            <v>17</v>
          </cell>
          <cell r="N6">
            <v>23</v>
          </cell>
        </row>
        <row r="7">
          <cell r="C7">
            <v>25</v>
          </cell>
          <cell r="D7">
            <v>25</v>
          </cell>
          <cell r="E7">
            <v>26</v>
          </cell>
          <cell r="F7">
            <v>25</v>
          </cell>
          <cell r="G7">
            <v>25</v>
          </cell>
          <cell r="H7">
            <v>28</v>
          </cell>
          <cell r="I7">
            <v>20</v>
          </cell>
          <cell r="J7">
            <v>24</v>
          </cell>
          <cell r="K7">
            <v>17</v>
          </cell>
          <cell r="L7">
            <v>25</v>
          </cell>
          <cell r="M7">
            <v>16</v>
          </cell>
          <cell r="N7">
            <v>22</v>
          </cell>
        </row>
        <row r="8">
          <cell r="C8">
            <v>22</v>
          </cell>
          <cell r="D8">
            <v>25</v>
          </cell>
          <cell r="E8">
            <v>26</v>
          </cell>
          <cell r="F8">
            <v>27</v>
          </cell>
          <cell r="G8">
            <v>25</v>
          </cell>
          <cell r="H8">
            <v>29</v>
          </cell>
          <cell r="I8">
            <v>20</v>
          </cell>
          <cell r="J8">
            <v>23</v>
          </cell>
          <cell r="K8">
            <v>17</v>
          </cell>
          <cell r="L8">
            <v>27</v>
          </cell>
          <cell r="M8">
            <v>16</v>
          </cell>
          <cell r="N8">
            <v>23</v>
          </cell>
        </row>
        <row r="9">
          <cell r="C9">
            <v>25</v>
          </cell>
          <cell r="D9">
            <v>24</v>
          </cell>
          <cell r="E9">
            <v>24</v>
          </cell>
          <cell r="F9">
            <v>27</v>
          </cell>
          <cell r="G9">
            <v>24</v>
          </cell>
          <cell r="H9">
            <v>29</v>
          </cell>
          <cell r="I9">
            <v>20</v>
          </cell>
          <cell r="J9">
            <v>28</v>
          </cell>
          <cell r="K9">
            <v>18</v>
          </cell>
          <cell r="L9">
            <v>24</v>
          </cell>
          <cell r="M9">
            <v>15</v>
          </cell>
          <cell r="N9">
            <v>22</v>
          </cell>
        </row>
        <row r="10">
          <cell r="C10">
            <v>19</v>
          </cell>
          <cell r="D10">
            <v>23</v>
          </cell>
          <cell r="E10">
            <v>24</v>
          </cell>
          <cell r="F10">
            <v>26</v>
          </cell>
          <cell r="G10">
            <v>25</v>
          </cell>
          <cell r="H10">
            <v>29</v>
          </cell>
          <cell r="I10">
            <v>19</v>
          </cell>
          <cell r="J10">
            <v>23</v>
          </cell>
          <cell r="K10">
            <v>16</v>
          </cell>
          <cell r="L10">
            <v>26</v>
          </cell>
          <cell r="M10">
            <v>15</v>
          </cell>
          <cell r="N10">
            <v>23</v>
          </cell>
        </row>
        <row r="14">
          <cell r="C14">
            <v>27</v>
          </cell>
          <cell r="D14">
            <v>30</v>
          </cell>
          <cell r="E14">
            <v>27</v>
          </cell>
          <cell r="F14">
            <v>31</v>
          </cell>
          <cell r="G14">
            <v>30</v>
          </cell>
          <cell r="H14">
            <v>32</v>
          </cell>
          <cell r="I14">
            <v>2</v>
          </cell>
          <cell r="J14">
            <v>1</v>
          </cell>
          <cell r="K14">
            <v>1</v>
          </cell>
          <cell r="L14">
            <v>0</v>
          </cell>
          <cell r="M14">
            <v>3</v>
          </cell>
          <cell r="N14">
            <v>1</v>
          </cell>
        </row>
        <row r="15">
          <cell r="C15">
            <v>26</v>
          </cell>
          <cell r="D15">
            <v>31</v>
          </cell>
          <cell r="E15">
            <v>28</v>
          </cell>
          <cell r="F15">
            <v>32</v>
          </cell>
          <cell r="G15">
            <v>31</v>
          </cell>
          <cell r="H15">
            <v>33</v>
          </cell>
          <cell r="I15">
            <v>2</v>
          </cell>
          <cell r="J15">
            <v>1</v>
          </cell>
          <cell r="K15">
            <v>1</v>
          </cell>
          <cell r="L15">
            <v>2</v>
          </cell>
          <cell r="M15">
            <v>2</v>
          </cell>
          <cell r="N15">
            <v>1</v>
          </cell>
        </row>
        <row r="16">
          <cell r="C16">
            <v>28</v>
          </cell>
          <cell r="D16">
            <v>35</v>
          </cell>
          <cell r="E16">
            <v>27</v>
          </cell>
          <cell r="F16">
            <v>35</v>
          </cell>
          <cell r="G16">
            <v>31</v>
          </cell>
          <cell r="H16">
            <v>32</v>
          </cell>
          <cell r="I16">
            <v>1</v>
          </cell>
          <cell r="J16">
            <v>1</v>
          </cell>
          <cell r="K16">
            <v>0</v>
          </cell>
          <cell r="L16">
            <v>2</v>
          </cell>
          <cell r="M16">
            <v>8</v>
          </cell>
          <cell r="N16">
            <v>0</v>
          </cell>
        </row>
        <row r="17">
          <cell r="C17">
            <v>26</v>
          </cell>
          <cell r="D17">
            <v>30</v>
          </cell>
          <cell r="E17">
            <v>27</v>
          </cell>
          <cell r="F17">
            <v>34</v>
          </cell>
          <cell r="G17">
            <v>28</v>
          </cell>
          <cell r="H17">
            <v>32</v>
          </cell>
          <cell r="I17">
            <v>2</v>
          </cell>
          <cell r="J17">
            <v>2</v>
          </cell>
          <cell r="K17">
            <v>0</v>
          </cell>
          <cell r="L17">
            <v>1</v>
          </cell>
          <cell r="M17">
            <v>1</v>
          </cell>
          <cell r="N17">
            <v>2</v>
          </cell>
        </row>
        <row r="18">
          <cell r="C18">
            <v>28</v>
          </cell>
          <cell r="D18">
            <v>32</v>
          </cell>
          <cell r="E18">
            <v>28</v>
          </cell>
          <cell r="F18">
            <v>33</v>
          </cell>
          <cell r="G18">
            <v>30</v>
          </cell>
          <cell r="H18">
            <v>30</v>
          </cell>
          <cell r="I18">
            <v>2</v>
          </cell>
          <cell r="J18">
            <v>1</v>
          </cell>
          <cell r="K18">
            <v>2</v>
          </cell>
          <cell r="L18">
            <v>0</v>
          </cell>
          <cell r="M18">
            <v>2</v>
          </cell>
          <cell r="N18">
            <v>1</v>
          </cell>
        </row>
        <row r="19">
          <cell r="C19">
            <v>25</v>
          </cell>
          <cell r="D19">
            <v>32</v>
          </cell>
          <cell r="E19">
            <v>27</v>
          </cell>
          <cell r="F19">
            <v>33</v>
          </cell>
          <cell r="G19">
            <v>33</v>
          </cell>
          <cell r="H19">
            <v>32</v>
          </cell>
          <cell r="I19">
            <v>0</v>
          </cell>
          <cell r="J19">
            <v>2</v>
          </cell>
          <cell r="K19">
            <v>3</v>
          </cell>
          <cell r="L19">
            <v>1</v>
          </cell>
          <cell r="M19">
            <v>2</v>
          </cell>
          <cell r="N19">
            <v>0</v>
          </cell>
        </row>
        <row r="20">
          <cell r="C20">
            <v>50</v>
          </cell>
          <cell r="D20">
            <v>31</v>
          </cell>
          <cell r="E20">
            <v>27</v>
          </cell>
          <cell r="F20">
            <v>33</v>
          </cell>
          <cell r="G20">
            <v>31</v>
          </cell>
          <cell r="H20">
            <v>32</v>
          </cell>
          <cell r="I20">
            <v>3</v>
          </cell>
          <cell r="J20">
            <v>2</v>
          </cell>
          <cell r="K20">
            <v>2</v>
          </cell>
          <cell r="L20">
            <v>1</v>
          </cell>
          <cell r="M20">
            <v>1</v>
          </cell>
          <cell r="N20">
            <v>2</v>
          </cell>
        </row>
        <row r="21">
          <cell r="C21">
            <v>26</v>
          </cell>
          <cell r="D21">
            <v>30</v>
          </cell>
          <cell r="E21">
            <v>26</v>
          </cell>
          <cell r="F21">
            <v>33</v>
          </cell>
          <cell r="G21">
            <v>31</v>
          </cell>
          <cell r="H21">
            <v>29</v>
          </cell>
          <cell r="I21">
            <v>0</v>
          </cell>
          <cell r="J21">
            <v>2</v>
          </cell>
          <cell r="K21">
            <v>0</v>
          </cell>
          <cell r="L21">
            <v>1</v>
          </cell>
          <cell r="M21">
            <v>0</v>
          </cell>
          <cell r="N21">
            <v>1</v>
          </cell>
        </row>
        <row r="25">
          <cell r="C25">
            <v>23</v>
          </cell>
          <cell r="D25">
            <v>26</v>
          </cell>
          <cell r="E25">
            <v>26</v>
          </cell>
          <cell r="F25">
            <v>25</v>
          </cell>
          <cell r="G25">
            <v>26</v>
          </cell>
          <cell r="H25">
            <v>28</v>
          </cell>
          <cell r="I25">
            <v>0</v>
          </cell>
          <cell r="J25">
            <v>1</v>
          </cell>
          <cell r="K25">
            <v>0</v>
          </cell>
          <cell r="L25">
            <v>1</v>
          </cell>
          <cell r="M25">
            <v>1</v>
          </cell>
          <cell r="N25">
            <v>1</v>
          </cell>
        </row>
        <row r="26">
          <cell r="C26">
            <v>24</v>
          </cell>
          <cell r="D26">
            <v>25</v>
          </cell>
          <cell r="E26">
            <v>23</v>
          </cell>
          <cell r="F26">
            <v>25</v>
          </cell>
          <cell r="G26">
            <v>25</v>
          </cell>
          <cell r="H26">
            <v>28</v>
          </cell>
          <cell r="I26">
            <v>1</v>
          </cell>
          <cell r="J26">
            <v>0</v>
          </cell>
          <cell r="K26">
            <v>0</v>
          </cell>
          <cell r="L26">
            <v>3</v>
          </cell>
          <cell r="M26">
            <v>2</v>
          </cell>
          <cell r="N26">
            <v>0</v>
          </cell>
        </row>
        <row r="27">
          <cell r="C27">
            <v>25</v>
          </cell>
          <cell r="D27">
            <v>26</v>
          </cell>
          <cell r="E27">
            <v>26</v>
          </cell>
          <cell r="F27">
            <v>25</v>
          </cell>
          <cell r="G27">
            <v>24</v>
          </cell>
          <cell r="H27">
            <v>28</v>
          </cell>
          <cell r="I27">
            <v>0</v>
          </cell>
          <cell r="J27">
            <v>2</v>
          </cell>
          <cell r="K27">
            <v>1</v>
          </cell>
          <cell r="L27">
            <v>2</v>
          </cell>
          <cell r="M27">
            <v>0</v>
          </cell>
          <cell r="N27">
            <v>1</v>
          </cell>
        </row>
        <row r="28">
          <cell r="C28">
            <v>24</v>
          </cell>
          <cell r="D28">
            <v>26</v>
          </cell>
          <cell r="E28">
            <v>26</v>
          </cell>
          <cell r="F28">
            <v>26</v>
          </cell>
          <cell r="G28">
            <v>25</v>
          </cell>
          <cell r="H28">
            <v>26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0</v>
          </cell>
          <cell r="N28">
            <v>2</v>
          </cell>
        </row>
        <row r="29">
          <cell r="C29">
            <v>23</v>
          </cell>
          <cell r="D29">
            <v>26</v>
          </cell>
          <cell r="E29">
            <v>25</v>
          </cell>
          <cell r="F29">
            <v>26</v>
          </cell>
          <cell r="G29">
            <v>25</v>
          </cell>
          <cell r="H29">
            <v>26</v>
          </cell>
          <cell r="I29">
            <v>1</v>
          </cell>
          <cell r="J29">
            <v>2</v>
          </cell>
          <cell r="K29">
            <v>2</v>
          </cell>
          <cell r="L29">
            <v>2</v>
          </cell>
          <cell r="M29">
            <v>1</v>
          </cell>
          <cell r="N29">
            <v>7</v>
          </cell>
        </row>
        <row r="30">
          <cell r="C30">
            <v>25</v>
          </cell>
          <cell r="D30">
            <v>27</v>
          </cell>
          <cell r="E30">
            <v>24</v>
          </cell>
          <cell r="F30">
            <v>25</v>
          </cell>
          <cell r="G30">
            <v>26</v>
          </cell>
          <cell r="H30">
            <v>26</v>
          </cell>
          <cell r="I30">
            <v>1</v>
          </cell>
          <cell r="J30">
            <v>0</v>
          </cell>
          <cell r="K30">
            <v>2</v>
          </cell>
          <cell r="L30">
            <v>0</v>
          </cell>
          <cell r="M30">
            <v>1</v>
          </cell>
          <cell r="N30">
            <v>0</v>
          </cell>
        </row>
        <row r="31">
          <cell r="C31">
            <v>26</v>
          </cell>
          <cell r="D31">
            <v>26</v>
          </cell>
          <cell r="E31">
            <v>26</v>
          </cell>
          <cell r="F31">
            <v>26</v>
          </cell>
          <cell r="G31">
            <v>26</v>
          </cell>
          <cell r="H31">
            <v>25</v>
          </cell>
          <cell r="I31">
            <v>1</v>
          </cell>
          <cell r="J31">
            <v>1</v>
          </cell>
          <cell r="K31">
            <v>0</v>
          </cell>
          <cell r="L31">
            <v>0</v>
          </cell>
          <cell r="M31">
            <v>2</v>
          </cell>
          <cell r="N31">
            <v>1</v>
          </cell>
        </row>
        <row r="32">
          <cell r="C32">
            <v>23</v>
          </cell>
          <cell r="D32">
            <v>24</v>
          </cell>
          <cell r="E32">
            <v>25</v>
          </cell>
          <cell r="F32">
            <v>28</v>
          </cell>
          <cell r="G32">
            <v>25</v>
          </cell>
          <cell r="H32">
            <v>27</v>
          </cell>
          <cell r="I32">
            <v>0</v>
          </cell>
          <cell r="J32">
            <v>1</v>
          </cell>
          <cell r="K32">
            <v>0</v>
          </cell>
          <cell r="L32">
            <v>2</v>
          </cell>
          <cell r="M32">
            <v>2</v>
          </cell>
          <cell r="N32">
            <v>2</v>
          </cell>
        </row>
        <row r="36">
          <cell r="C36">
            <v>1</v>
          </cell>
          <cell r="D36">
            <v>2</v>
          </cell>
          <cell r="E36">
            <v>3</v>
          </cell>
          <cell r="F36">
            <v>4</v>
          </cell>
          <cell r="G36">
            <v>5</v>
          </cell>
          <cell r="H36">
            <v>6</v>
          </cell>
          <cell r="I36">
            <v>7</v>
          </cell>
          <cell r="J36">
            <v>8</v>
          </cell>
          <cell r="K36">
            <v>9</v>
          </cell>
        </row>
        <row r="37">
          <cell r="C37">
            <v>23</v>
          </cell>
          <cell r="D37">
            <v>18</v>
          </cell>
          <cell r="E37">
            <v>19</v>
          </cell>
          <cell r="F37">
            <v>19</v>
          </cell>
          <cell r="G37">
            <v>19</v>
          </cell>
          <cell r="H37">
            <v>18</v>
          </cell>
          <cell r="I37">
            <v>20</v>
          </cell>
          <cell r="J37">
            <v>17</v>
          </cell>
          <cell r="K37">
            <v>19</v>
          </cell>
        </row>
        <row r="38">
          <cell r="C38">
            <v>22</v>
          </cell>
          <cell r="D38">
            <v>18</v>
          </cell>
          <cell r="E38">
            <v>20</v>
          </cell>
          <cell r="F38">
            <v>18</v>
          </cell>
          <cell r="G38">
            <v>20</v>
          </cell>
          <cell r="H38">
            <v>17</v>
          </cell>
          <cell r="I38">
            <v>16</v>
          </cell>
          <cell r="J38">
            <v>17</v>
          </cell>
          <cell r="K38">
            <v>20</v>
          </cell>
        </row>
        <row r="39">
          <cell r="C39">
            <v>22</v>
          </cell>
          <cell r="D39">
            <v>19</v>
          </cell>
          <cell r="E39">
            <v>20</v>
          </cell>
          <cell r="F39">
            <v>20</v>
          </cell>
          <cell r="G39">
            <v>20</v>
          </cell>
          <cell r="H39">
            <v>16</v>
          </cell>
          <cell r="I39">
            <v>20</v>
          </cell>
          <cell r="J39">
            <v>17</v>
          </cell>
          <cell r="K39">
            <v>19</v>
          </cell>
        </row>
        <row r="40">
          <cell r="C40">
            <v>21</v>
          </cell>
          <cell r="D40">
            <v>17</v>
          </cell>
          <cell r="E40">
            <v>21</v>
          </cell>
          <cell r="F40">
            <v>19</v>
          </cell>
          <cell r="G40">
            <v>20</v>
          </cell>
          <cell r="H40">
            <v>16</v>
          </cell>
          <cell r="I40">
            <v>21</v>
          </cell>
          <cell r="J40">
            <v>20</v>
          </cell>
          <cell r="K40">
            <v>19</v>
          </cell>
        </row>
        <row r="41">
          <cell r="C41">
            <v>22</v>
          </cell>
          <cell r="D41">
            <v>18</v>
          </cell>
          <cell r="E41">
            <v>20</v>
          </cell>
          <cell r="F41">
            <v>18</v>
          </cell>
          <cell r="G41">
            <v>21</v>
          </cell>
          <cell r="H41">
            <v>17</v>
          </cell>
          <cell r="I41">
            <v>27</v>
          </cell>
          <cell r="J41">
            <v>14</v>
          </cell>
          <cell r="K41">
            <v>19</v>
          </cell>
        </row>
        <row r="42">
          <cell r="C42">
            <v>23</v>
          </cell>
          <cell r="D42">
            <v>19</v>
          </cell>
          <cell r="E42">
            <v>19</v>
          </cell>
          <cell r="F42">
            <v>18</v>
          </cell>
          <cell r="G42">
            <v>20</v>
          </cell>
          <cell r="H42">
            <v>16</v>
          </cell>
          <cell r="I42">
            <v>21</v>
          </cell>
          <cell r="J42">
            <v>17</v>
          </cell>
          <cell r="K42">
            <v>20</v>
          </cell>
        </row>
        <row r="43">
          <cell r="C43">
            <v>21</v>
          </cell>
          <cell r="D43">
            <v>17</v>
          </cell>
          <cell r="E43">
            <v>18</v>
          </cell>
          <cell r="F43">
            <v>17</v>
          </cell>
          <cell r="G43">
            <v>20</v>
          </cell>
          <cell r="H43">
            <v>17</v>
          </cell>
          <cell r="I43">
            <v>21</v>
          </cell>
          <cell r="J43">
            <v>21</v>
          </cell>
          <cell r="K43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19"/>
  <sheetViews>
    <sheetView workbookViewId="0">
      <selection activeCell="B22" sqref="B22"/>
    </sheetView>
  </sheetViews>
  <sheetFormatPr defaultRowHeight="14.4"/>
  <sheetData>
    <row r="9" spans="1:1">
      <c r="A9" t="s">
        <v>96</v>
      </c>
    </row>
    <row r="10" spans="1:1">
      <c r="A10" t="s">
        <v>97</v>
      </c>
    </row>
    <row r="17" spans="1:1">
      <c r="A17" s="49" t="s">
        <v>98</v>
      </c>
    </row>
    <row r="18" spans="1:1">
      <c r="A18" s="49" t="s">
        <v>99</v>
      </c>
    </row>
    <row r="19" spans="1:1">
      <c r="A19" s="49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5BB3-9572-4554-AF57-BC3C41E0AB21}">
  <dimension ref="A1:AO87"/>
  <sheetViews>
    <sheetView topLeftCell="A40" zoomScale="87" workbookViewId="0">
      <selection activeCell="F59" sqref="F59"/>
    </sheetView>
  </sheetViews>
  <sheetFormatPr defaultColWidth="8.109375" defaultRowHeight="13.2"/>
  <cols>
    <col min="1" max="1" width="9.21875" style="43" bestFit="1" customWidth="1"/>
    <col min="2" max="3" width="9" style="43" bestFit="1" customWidth="1"/>
    <col min="4" max="4" width="10.21875" style="43" bestFit="1" customWidth="1"/>
    <col min="5" max="5" width="21.109375" style="43" bestFit="1" customWidth="1"/>
    <col min="6" max="6" width="21.6640625" style="43" bestFit="1" customWidth="1"/>
    <col min="7" max="7" width="20.44140625" style="43" bestFit="1" customWidth="1"/>
    <col min="8" max="8" width="23.109375" style="43" bestFit="1" customWidth="1"/>
    <col min="9" max="9" width="13.109375" style="43" bestFit="1" customWidth="1"/>
    <col min="10" max="11" width="8.109375" style="43"/>
    <col min="12" max="12" width="10.6640625" style="43" customWidth="1"/>
    <col min="13" max="29" width="8.109375" style="43"/>
    <col min="30" max="31" width="9.77734375" style="43" customWidth="1"/>
    <col min="32" max="16384" width="8.109375" style="43"/>
  </cols>
  <sheetData>
    <row r="1" spans="1:41">
      <c r="A1" s="69" t="s">
        <v>122</v>
      </c>
      <c r="B1" s="69" t="s">
        <v>121</v>
      </c>
      <c r="C1" s="69" t="s">
        <v>120</v>
      </c>
      <c r="D1" s="68" t="s">
        <v>63</v>
      </c>
      <c r="E1" s="44" t="s">
        <v>201</v>
      </c>
      <c r="F1" s="44" t="s">
        <v>202</v>
      </c>
      <c r="G1" s="44" t="s">
        <v>203</v>
      </c>
      <c r="H1" s="44" t="s">
        <v>204</v>
      </c>
      <c r="J1" s="44"/>
      <c r="K1" s="44"/>
      <c r="L1" s="44"/>
      <c r="M1" s="44"/>
      <c r="AH1" s="59"/>
      <c r="AI1" s="59"/>
      <c r="AJ1" s="60"/>
      <c r="AK1" s="59"/>
      <c r="AL1" s="60"/>
      <c r="AM1" s="59"/>
      <c r="AN1" s="60"/>
      <c r="AO1" s="59"/>
    </row>
    <row r="2" spans="1:41" ht="14.4">
      <c r="A2" s="77">
        <v>1</v>
      </c>
      <c r="B2">
        <v>1</v>
      </c>
      <c r="C2" t="s">
        <v>101</v>
      </c>
      <c r="D2" t="s">
        <v>124</v>
      </c>
      <c r="E2" s="43">
        <f>LAP!AN4</f>
        <v>479.47739936164754</v>
      </c>
      <c r="F2" s="43">
        <f>NAG!AN4</f>
        <v>684.28302923576416</v>
      </c>
      <c r="G2" s="43">
        <f>BG!AN4</f>
        <v>8569.6779119409839</v>
      </c>
      <c r="H2" s="43">
        <f>PHOS!AN4</f>
        <v>14029.585720322757</v>
      </c>
      <c r="J2" s="44"/>
      <c r="K2" s="44"/>
      <c r="L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59"/>
      <c r="AI2" s="59"/>
      <c r="AJ2" s="60"/>
      <c r="AK2" s="59"/>
      <c r="AL2" s="60"/>
      <c r="AM2" s="59"/>
      <c r="AN2" s="60"/>
      <c r="AO2" s="59"/>
    </row>
    <row r="3" spans="1:41" s="45" customFormat="1" ht="14.4">
      <c r="A3" s="77">
        <v>1</v>
      </c>
      <c r="B3">
        <v>2</v>
      </c>
      <c r="C3" t="s">
        <v>101</v>
      </c>
      <c r="D3" t="s">
        <v>125</v>
      </c>
      <c r="E3" s="43">
        <f>LAP!AN5</f>
        <v>383.0249319274692</v>
      </c>
      <c r="F3" s="43">
        <f>NAG!AN5</f>
        <v>447.58551497736909</v>
      </c>
      <c r="G3" s="43">
        <f>BG!AN5</f>
        <v>7590.3678037108812</v>
      </c>
      <c r="H3" s="43">
        <f>PHOS!AN5</f>
        <v>13587.038334228711</v>
      </c>
      <c r="J3" s="46"/>
      <c r="K3" s="46"/>
      <c r="L3" s="46"/>
      <c r="M3" s="43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59"/>
      <c r="AI3" s="61"/>
      <c r="AJ3" s="62"/>
      <c r="AK3" s="61"/>
      <c r="AL3" s="62"/>
      <c r="AM3" s="61"/>
      <c r="AN3" s="62"/>
      <c r="AO3" s="61"/>
    </row>
    <row r="4" spans="1:41" ht="14.4">
      <c r="A4" s="77">
        <v>1</v>
      </c>
      <c r="B4">
        <v>3</v>
      </c>
      <c r="C4" t="s">
        <v>101</v>
      </c>
      <c r="D4" t="s">
        <v>126</v>
      </c>
      <c r="E4" s="43">
        <f>LAP!AN6</f>
        <v>411.45487670260934</v>
      </c>
      <c r="F4" s="43">
        <f>NAG!AN6</f>
        <v>402.40367999207189</v>
      </c>
      <c r="G4" s="43">
        <f>BG!AN6</f>
        <v>8750.7175547697261</v>
      </c>
      <c r="H4" s="43">
        <f>PHOS!AN6</f>
        <v>12131.96778888207</v>
      </c>
      <c r="AH4" s="23"/>
      <c r="AI4" s="23"/>
      <c r="AJ4" s="23"/>
      <c r="AK4" s="23"/>
      <c r="AL4" s="23"/>
      <c r="AM4" s="23"/>
      <c r="AN4" s="23"/>
      <c r="AO4" s="23"/>
    </row>
    <row r="5" spans="1:41" ht="14.4">
      <c r="A5" s="77">
        <v>1</v>
      </c>
      <c r="B5">
        <v>4</v>
      </c>
      <c r="C5" t="s">
        <v>101</v>
      </c>
      <c r="D5" t="s">
        <v>127</v>
      </c>
      <c r="E5" s="43">
        <f>LAP!AN17</f>
        <v>324.43061104719078</v>
      </c>
      <c r="F5" s="43">
        <f>NAG!AN17</f>
        <v>428.934089661592</v>
      </c>
      <c r="G5" s="43">
        <f>BG!AN17</f>
        <v>7194.6811849585247</v>
      </c>
      <c r="H5" s="43">
        <f>PHOS!AN17</f>
        <v>10957.83764500625</v>
      </c>
      <c r="AH5" s="23"/>
      <c r="AI5" s="23"/>
      <c r="AJ5" s="23"/>
      <c r="AK5" s="23"/>
      <c r="AL5" s="23"/>
      <c r="AM5" s="23"/>
      <c r="AN5" s="23"/>
      <c r="AO5" s="23"/>
    </row>
    <row r="6" spans="1:41" ht="14.4">
      <c r="A6" s="77">
        <v>1</v>
      </c>
      <c r="B6">
        <v>5</v>
      </c>
      <c r="C6" t="s">
        <v>101</v>
      </c>
      <c r="D6" t="s">
        <v>128</v>
      </c>
      <c r="E6" s="43">
        <f>LAP!AN18</f>
        <v>336.24620122339712</v>
      </c>
      <c r="F6" s="43">
        <f>NAG!AN18</f>
        <v>451.31529454390454</v>
      </c>
      <c r="G6" s="43">
        <f>BG!AN18</f>
        <v>6053.8921596969549</v>
      </c>
      <c r="H6" s="43">
        <f>PHOS!AN18</f>
        <v>12121.293366873973</v>
      </c>
      <c r="AH6" s="23"/>
      <c r="AI6" s="23"/>
      <c r="AJ6" s="23"/>
      <c r="AK6" s="23"/>
      <c r="AL6" s="23"/>
      <c r="AM6" s="23"/>
      <c r="AN6" s="23"/>
      <c r="AO6" s="23"/>
    </row>
    <row r="7" spans="1:41" ht="14.4">
      <c r="A7" s="77">
        <v>1</v>
      </c>
      <c r="B7">
        <v>6</v>
      </c>
      <c r="C7" t="s">
        <v>101</v>
      </c>
      <c r="D7" t="s">
        <v>129</v>
      </c>
      <c r="E7" s="43">
        <f>LAP!AN19</f>
        <v>376.17701079441554</v>
      </c>
      <c r="F7" s="43">
        <f>NAG!AN19</f>
        <v>567.70662361047891</v>
      </c>
      <c r="G7" s="43">
        <f>BG!AN19</f>
        <v>8783.5793950046791</v>
      </c>
      <c r="H7" s="43">
        <f>PHOS!AN19</f>
        <v>10506.086342642066</v>
      </c>
      <c r="J7" s="47"/>
      <c r="K7" s="47"/>
      <c r="AH7" s="23"/>
      <c r="AI7" s="23"/>
      <c r="AJ7" s="23"/>
      <c r="AK7" s="23"/>
      <c r="AL7" s="23"/>
      <c r="AM7" s="23"/>
      <c r="AN7" s="23"/>
      <c r="AO7" s="23"/>
    </row>
    <row r="8" spans="1:41" ht="14.4">
      <c r="A8" s="77">
        <v>2</v>
      </c>
      <c r="B8">
        <v>1</v>
      </c>
      <c r="C8" t="s">
        <v>101</v>
      </c>
      <c r="D8" t="s">
        <v>129</v>
      </c>
      <c r="E8" s="43">
        <f>LAP!AN30</f>
        <v>497.04090417243663</v>
      </c>
      <c r="F8" s="43">
        <f>NAG!AN30</f>
        <v>475.45196285020586</v>
      </c>
      <c r="G8" s="43">
        <f>BG!AN30</f>
        <v>9372.0798643141279</v>
      </c>
      <c r="H8" s="43">
        <f>PHOS!AN30</f>
        <v>13464.728113799087</v>
      </c>
      <c r="J8" s="47"/>
      <c r="K8" s="47"/>
      <c r="L8" s="47"/>
      <c r="AH8" s="23"/>
      <c r="AI8" s="23"/>
      <c r="AJ8" s="23"/>
      <c r="AK8" s="23"/>
      <c r="AL8" s="23"/>
      <c r="AM8" s="23"/>
      <c r="AN8" s="23"/>
      <c r="AO8" s="23"/>
    </row>
    <row r="9" spans="1:41" ht="14.4">
      <c r="A9" s="77">
        <v>2</v>
      </c>
      <c r="B9">
        <v>2</v>
      </c>
      <c r="C9" t="s">
        <v>101</v>
      </c>
      <c r="D9" t="s">
        <v>124</v>
      </c>
      <c r="E9" s="43">
        <f>LAP!AN31</f>
        <v>583.2375324683552</v>
      </c>
      <c r="F9" s="43">
        <f>NAG!AN31</f>
        <v>740.37182214658026</v>
      </c>
      <c r="G9" s="43">
        <f>BG!AN31</f>
        <v>10880.093276099258</v>
      </c>
      <c r="H9" s="43">
        <f>PHOS!AN31</f>
        <v>15409.497697938934</v>
      </c>
      <c r="J9" s="47"/>
      <c r="K9" s="47"/>
      <c r="AH9" s="23"/>
      <c r="AI9" s="23"/>
      <c r="AJ9" s="23"/>
      <c r="AK9" s="23"/>
      <c r="AL9" s="23"/>
      <c r="AM9" s="23"/>
      <c r="AN9" s="23"/>
      <c r="AO9" s="23"/>
    </row>
    <row r="10" spans="1:41" ht="14.4">
      <c r="A10" s="77">
        <v>2</v>
      </c>
      <c r="B10">
        <v>3</v>
      </c>
      <c r="C10" t="s">
        <v>101</v>
      </c>
      <c r="D10" t="s">
        <v>125</v>
      </c>
      <c r="E10" s="43">
        <f>LAP!AN32</f>
        <v>673.85318037138279</v>
      </c>
      <c r="F10" s="43">
        <f>NAG!AN32</f>
        <v>318.83029140009313</v>
      </c>
      <c r="G10" s="43">
        <f>BG!AN32</f>
        <v>3857.3738018209306</v>
      </c>
      <c r="H10" s="43">
        <f>PHOS!AN32</f>
        <v>10576.156455951563</v>
      </c>
      <c r="J10" s="47"/>
      <c r="K10" s="47"/>
      <c r="AH10" s="23"/>
      <c r="AI10" s="23"/>
      <c r="AJ10" s="23"/>
      <c r="AK10" s="23"/>
      <c r="AL10" s="23"/>
      <c r="AM10" s="23"/>
      <c r="AN10" s="23"/>
      <c r="AO10" s="23"/>
    </row>
    <row r="11" spans="1:41" ht="14.4">
      <c r="A11" s="77">
        <v>2</v>
      </c>
      <c r="B11">
        <v>4</v>
      </c>
      <c r="C11" t="s">
        <v>101</v>
      </c>
      <c r="D11" t="s">
        <v>127</v>
      </c>
      <c r="E11" s="43">
        <f>LAP!AN43</f>
        <v>311.95301582969722</v>
      </c>
      <c r="F11" s="43">
        <f>NAG!AN43</f>
        <v>372.24522843701885</v>
      </c>
      <c r="G11" s="43">
        <f>BG!AN43</f>
        <v>6455.1028911623789</v>
      </c>
      <c r="H11" s="43">
        <f>PHOS!AN43</f>
        <v>10195.754070145096</v>
      </c>
      <c r="J11" s="47"/>
      <c r="K11" s="47"/>
      <c r="AH11" s="23"/>
      <c r="AI11" s="23"/>
      <c r="AJ11" s="23"/>
      <c r="AK11" s="23"/>
      <c r="AL11" s="23"/>
      <c r="AM11" s="23"/>
      <c r="AN11" s="23"/>
      <c r="AO11" s="23"/>
    </row>
    <row r="12" spans="1:41" ht="14.4">
      <c r="A12" s="77">
        <v>2</v>
      </c>
      <c r="B12">
        <v>5</v>
      </c>
      <c r="C12" t="s">
        <v>101</v>
      </c>
      <c r="D12" t="s">
        <v>126</v>
      </c>
      <c r="E12" s="43">
        <f>LAP!AN44</f>
        <v>624.06874354114495</v>
      </c>
      <c r="F12" s="43">
        <f>NAG!AN44</f>
        <v>334.47248799967991</v>
      </c>
      <c r="G12" s="43">
        <f>BG!AN44</f>
        <v>5822.2001136101935</v>
      </c>
      <c r="H12" s="43">
        <f>PHOS!AN44</f>
        <v>14746.066942892145</v>
      </c>
      <c r="J12" s="47"/>
      <c r="K12" s="47"/>
      <c r="AH12" s="23"/>
      <c r="AI12" s="23"/>
      <c r="AJ12" s="23"/>
      <c r="AK12" s="23"/>
      <c r="AL12" s="23"/>
      <c r="AM12" s="23"/>
      <c r="AN12" s="23"/>
      <c r="AO12" s="23"/>
    </row>
    <row r="13" spans="1:41" ht="14.4">
      <c r="A13" s="77">
        <v>2</v>
      </c>
      <c r="B13">
        <v>6</v>
      </c>
      <c r="C13" t="s">
        <v>101</v>
      </c>
      <c r="D13" t="s">
        <v>128</v>
      </c>
      <c r="E13" s="43">
        <f>LAP!AN45</f>
        <v>449.63393611809323</v>
      </c>
      <c r="F13" s="43">
        <f>NAG!AN45</f>
        <v>449.62658265069308</v>
      </c>
      <c r="G13" s="43">
        <f>BG!AN45</f>
        <v>6875.3532035413045</v>
      </c>
      <c r="H13" s="43">
        <f>PHOS!AN45</f>
        <v>12155.142158022236</v>
      </c>
      <c r="J13" s="47"/>
      <c r="K13" s="47"/>
      <c r="AH13" s="23"/>
      <c r="AI13" s="23"/>
      <c r="AJ13" s="23"/>
      <c r="AK13" s="23"/>
      <c r="AL13" s="23"/>
      <c r="AM13" s="23"/>
      <c r="AN13" s="23"/>
      <c r="AO13" s="23"/>
    </row>
    <row r="14" spans="1:41" ht="14.4">
      <c r="A14" s="77">
        <v>3</v>
      </c>
      <c r="B14">
        <v>1</v>
      </c>
      <c r="C14" t="s">
        <v>101</v>
      </c>
      <c r="D14" t="s">
        <v>124</v>
      </c>
      <c r="E14" s="43">
        <f>LAP!AN56</f>
        <v>684.93324626471144</v>
      </c>
      <c r="F14" s="43">
        <f>NAG!AN56</f>
        <v>433.11596773408735</v>
      </c>
      <c r="G14" s="43">
        <f>BG!AN56</f>
        <v>5467.5318399060034</v>
      </c>
      <c r="H14" s="43">
        <f>PHOS!AN56</f>
        <v>11339.849711074925</v>
      </c>
      <c r="J14" s="47"/>
      <c r="K14" s="47"/>
      <c r="AH14" s="23"/>
      <c r="AI14" s="23"/>
      <c r="AJ14" s="23"/>
      <c r="AK14" s="23"/>
      <c r="AL14" s="23"/>
      <c r="AM14" s="23"/>
      <c r="AN14" s="23"/>
      <c r="AO14" s="23"/>
    </row>
    <row r="15" spans="1:41" ht="14.4">
      <c r="A15" s="77">
        <v>3</v>
      </c>
      <c r="B15">
        <v>2</v>
      </c>
      <c r="C15" t="s">
        <v>101</v>
      </c>
      <c r="D15" t="s">
        <v>125</v>
      </c>
      <c r="E15" s="43">
        <f>LAP!AN57</f>
        <v>424.31987514825755</v>
      </c>
      <c r="F15" s="43">
        <f>NAG!AN57</f>
        <v>501.03764128625454</v>
      </c>
      <c r="G15" s="43">
        <f>BG!AN57</f>
        <v>6739.4201191141174</v>
      </c>
      <c r="H15" s="43">
        <f>PHOS!AN57</f>
        <v>10204.546107658847</v>
      </c>
      <c r="J15" s="47"/>
      <c r="K15" s="47"/>
      <c r="AH15" s="23"/>
      <c r="AI15" s="23"/>
      <c r="AJ15" s="23"/>
      <c r="AK15" s="23"/>
      <c r="AL15" s="23"/>
      <c r="AM15" s="23"/>
      <c r="AN15" s="23"/>
      <c r="AO15" s="23"/>
    </row>
    <row r="16" spans="1:41" ht="14.4">
      <c r="A16" s="77">
        <v>3</v>
      </c>
      <c r="B16">
        <v>3</v>
      </c>
      <c r="C16" t="s">
        <v>101</v>
      </c>
      <c r="D16" t="s">
        <v>129</v>
      </c>
      <c r="E16" s="43">
        <f>LAP!AN58</f>
        <v>529.38165464599479</v>
      </c>
      <c r="F16" s="43">
        <f>NAG!AN58</f>
        <v>344.47927691439838</v>
      </c>
      <c r="G16" s="43">
        <f>BG!AN58</f>
        <v>5039.1272610198766</v>
      </c>
      <c r="H16" s="43">
        <f>PHOS!AN58</f>
        <v>10636.612463488569</v>
      </c>
      <c r="J16" s="47"/>
      <c r="K16" s="47"/>
      <c r="AH16" s="23"/>
      <c r="AI16" s="23"/>
      <c r="AJ16" s="23"/>
      <c r="AK16" s="23"/>
      <c r="AL16" s="23"/>
      <c r="AM16" s="23"/>
      <c r="AN16" s="23"/>
      <c r="AO16" s="23"/>
    </row>
    <row r="17" spans="1:41" ht="14.4">
      <c r="A17" s="77">
        <v>3</v>
      </c>
      <c r="B17">
        <v>4</v>
      </c>
      <c r="C17" t="s">
        <v>101</v>
      </c>
      <c r="D17" t="s">
        <v>128</v>
      </c>
      <c r="E17" s="43">
        <f>LAP!AN69</f>
        <v>419.44252021821256</v>
      </c>
      <c r="F17" s="43">
        <f>NAG!AN69</f>
        <v>728.35192039073752</v>
      </c>
      <c r="G17" s="43">
        <f>BG!AN69</f>
        <v>7013.0038133091875</v>
      </c>
      <c r="H17" s="43">
        <f>PHOS!AN69</f>
        <v>10170.381124080151</v>
      </c>
      <c r="J17" s="47"/>
      <c r="K17" s="47"/>
      <c r="AH17" s="23"/>
      <c r="AI17" s="23"/>
      <c r="AJ17" s="23"/>
      <c r="AK17" s="23"/>
      <c r="AL17" s="23"/>
      <c r="AM17" s="23"/>
      <c r="AN17" s="23"/>
      <c r="AO17" s="23"/>
    </row>
    <row r="18" spans="1:41" ht="14.4">
      <c r="A18" s="77">
        <v>3</v>
      </c>
      <c r="B18">
        <v>5</v>
      </c>
      <c r="C18" t="s">
        <v>101</v>
      </c>
      <c r="D18" t="s">
        <v>126</v>
      </c>
      <c r="E18" s="43">
        <f>LAP!AN70</f>
        <v>483.24255412968142</v>
      </c>
      <c r="F18" s="43">
        <f>NAG!AN70</f>
        <v>362.78868854363179</v>
      </c>
      <c r="G18" s="43">
        <f>BG!AN70</f>
        <v>6178.5917875205414</v>
      </c>
      <c r="H18" s="43">
        <f>PHOS!AN70</f>
        <v>9880.1353502606762</v>
      </c>
      <c r="J18" s="47"/>
      <c r="K18" s="47"/>
      <c r="AH18" s="23"/>
      <c r="AI18" s="23"/>
      <c r="AJ18" s="23"/>
      <c r="AK18" s="23"/>
      <c r="AL18" s="23"/>
      <c r="AM18" s="23"/>
      <c r="AN18" s="23"/>
      <c r="AO18" s="23"/>
    </row>
    <row r="19" spans="1:41" ht="14.4">
      <c r="A19" s="77">
        <v>3</v>
      </c>
      <c r="B19">
        <v>6</v>
      </c>
      <c r="C19" t="s">
        <v>101</v>
      </c>
      <c r="D19" t="s">
        <v>127</v>
      </c>
      <c r="E19" s="43">
        <f>LAP!AN71</f>
        <v>467.00903345954322</v>
      </c>
      <c r="F19" s="43">
        <f>NAG!AN71</f>
        <v>409.28341431653382</v>
      </c>
      <c r="G19" s="43">
        <f>BG!AN71</f>
        <v>6436.425675063223</v>
      </c>
      <c r="H19" s="43">
        <f>PHOS!AN71</f>
        <v>10298.383622587247</v>
      </c>
      <c r="J19" s="47"/>
      <c r="K19" s="47"/>
      <c r="AH19" s="23"/>
      <c r="AI19" s="23"/>
      <c r="AJ19" s="23"/>
      <c r="AK19" s="23"/>
      <c r="AL19" s="23"/>
      <c r="AM19" s="23"/>
      <c r="AN19" s="23"/>
      <c r="AO19" s="23"/>
    </row>
    <row r="20" spans="1:41" ht="14.4">
      <c r="A20" s="77">
        <v>4</v>
      </c>
      <c r="B20">
        <v>1</v>
      </c>
      <c r="C20" t="s">
        <v>101</v>
      </c>
      <c r="D20" t="s">
        <v>128</v>
      </c>
      <c r="E20" s="43">
        <f>LAP!AN160</f>
        <v>656.16690998578952</v>
      </c>
      <c r="F20" s="43">
        <f>NAG!AN160</f>
        <v>190.37605437958655</v>
      </c>
      <c r="G20" s="43">
        <f>BG!AN160</f>
        <v>4820.0481680715047</v>
      </c>
      <c r="H20" s="43">
        <f>PHOS!AN160</f>
        <v>9166.3716518392448</v>
      </c>
      <c r="J20" s="47"/>
      <c r="K20" s="47"/>
      <c r="AH20" s="23"/>
      <c r="AI20" s="23"/>
      <c r="AJ20" s="23"/>
      <c r="AK20" s="23"/>
      <c r="AL20" s="23"/>
      <c r="AM20" s="23"/>
      <c r="AN20" s="23"/>
      <c r="AO20" s="23"/>
    </row>
    <row r="21" spans="1:41" ht="14.4">
      <c r="A21" s="77">
        <v>4</v>
      </c>
      <c r="B21">
        <v>2</v>
      </c>
      <c r="C21" t="s">
        <v>101</v>
      </c>
      <c r="D21" t="s">
        <v>125</v>
      </c>
      <c r="E21" s="43">
        <f>LAP!AN161</f>
        <v>622.15828872580948</v>
      </c>
      <c r="F21" s="43">
        <f>NAG!AN161</f>
        <v>86.210178506078165</v>
      </c>
      <c r="G21" s="43">
        <f>BG!AN161</f>
        <v>3078.6979974527908</v>
      </c>
      <c r="H21" s="43">
        <f>PHOS!AN161</f>
        <v>10374.587058348516</v>
      </c>
      <c r="J21" s="47"/>
      <c r="AH21" s="23"/>
      <c r="AI21" s="23"/>
      <c r="AJ21" s="23"/>
      <c r="AK21" s="23"/>
      <c r="AL21" s="23"/>
      <c r="AM21" s="23"/>
      <c r="AN21" s="23"/>
      <c r="AO21" s="23"/>
    </row>
    <row r="22" spans="1:41" ht="14.4">
      <c r="A22" s="77">
        <v>4</v>
      </c>
      <c r="B22">
        <v>3</v>
      </c>
      <c r="C22" t="s">
        <v>101</v>
      </c>
      <c r="D22" t="s">
        <v>129</v>
      </c>
      <c r="E22" s="43">
        <f>LAP!AN162</f>
        <v>683.33659728372913</v>
      </c>
      <c r="F22" s="43">
        <f>NAG!AN162</f>
        <v>213.20440986090418</v>
      </c>
      <c r="G22" s="43">
        <f>BG!AN162</f>
        <v>5976.425550569279</v>
      </c>
      <c r="H22" s="43">
        <f>PHOS!AN162</f>
        <v>12182.65779791846</v>
      </c>
      <c r="AH22" s="23"/>
      <c r="AI22" s="23"/>
      <c r="AJ22" s="23"/>
      <c r="AK22" s="23"/>
      <c r="AL22" s="23"/>
      <c r="AM22" s="23"/>
      <c r="AN22" s="23"/>
      <c r="AO22" s="23"/>
    </row>
    <row r="23" spans="1:41" ht="14.4">
      <c r="A23" s="77">
        <v>4</v>
      </c>
      <c r="B23">
        <v>4</v>
      </c>
      <c r="C23" t="s">
        <v>101</v>
      </c>
      <c r="D23" t="s">
        <v>26</v>
      </c>
      <c r="E23" s="43">
        <f>LAP!AN173</f>
        <v>852.99384796972595</v>
      </c>
      <c r="F23" s="43">
        <f>NAG!AN173</f>
        <v>15.784002911919243</v>
      </c>
      <c r="G23" s="43">
        <f>BG!AN173</f>
        <v>3492.5065868580573</v>
      </c>
      <c r="H23" s="43">
        <f>PHOS!AN173</f>
        <v>11713.433205642403</v>
      </c>
      <c r="AH23" s="23"/>
      <c r="AI23" s="23"/>
      <c r="AJ23" s="23"/>
      <c r="AK23" s="23"/>
      <c r="AL23" s="23"/>
      <c r="AM23" s="23"/>
      <c r="AN23" s="23"/>
      <c r="AO23" s="23"/>
    </row>
    <row r="24" spans="1:41" ht="14.4">
      <c r="A24" s="77">
        <v>4</v>
      </c>
      <c r="B24">
        <v>5</v>
      </c>
      <c r="C24" t="s">
        <v>101</v>
      </c>
      <c r="D24" t="s">
        <v>131</v>
      </c>
      <c r="E24" s="43">
        <f>LAP!AN174</f>
        <v>559.45285858320653</v>
      </c>
      <c r="F24" s="43">
        <f>NAG!AN174</f>
        <v>165.71334115873017</v>
      </c>
      <c r="G24" s="43">
        <f>BG!AN174</f>
        <v>4547.5864724611347</v>
      </c>
      <c r="H24" s="43">
        <f>PHOS!AN174</f>
        <v>9570.478112534538</v>
      </c>
      <c r="AH24" s="23"/>
      <c r="AI24" s="23"/>
      <c r="AJ24" s="23"/>
      <c r="AK24" s="23"/>
      <c r="AL24" s="23"/>
      <c r="AM24" s="23"/>
      <c r="AN24" s="23"/>
      <c r="AO24" s="23"/>
    </row>
    <row r="25" spans="1:41" ht="14.4">
      <c r="A25" s="77">
        <v>4</v>
      </c>
      <c r="B25">
        <v>6</v>
      </c>
      <c r="C25" t="s">
        <v>101</v>
      </c>
      <c r="D25" t="s">
        <v>124</v>
      </c>
      <c r="E25" s="43">
        <f>LAP!AN175</f>
        <v>731.10829519574816</v>
      </c>
      <c r="F25" s="43">
        <f>NAG!AN175</f>
        <v>99.516854668908323</v>
      </c>
      <c r="G25" s="43">
        <f>BG!AN175</f>
        <v>3099.5390446030556</v>
      </c>
      <c r="H25" s="43">
        <f>PHOS!AN175</f>
        <v>13933.222350884886</v>
      </c>
      <c r="AH25" s="23"/>
      <c r="AI25" s="23"/>
      <c r="AJ25" s="23"/>
      <c r="AK25" s="23"/>
      <c r="AL25" s="23"/>
      <c r="AM25" s="23"/>
      <c r="AN25" s="23"/>
      <c r="AO25" s="23"/>
    </row>
    <row r="26" spans="1:41" ht="14.4">
      <c r="A26" s="77">
        <v>5</v>
      </c>
      <c r="B26">
        <v>1</v>
      </c>
      <c r="C26" t="s">
        <v>101</v>
      </c>
      <c r="D26" t="s">
        <v>126</v>
      </c>
      <c r="E26" s="43">
        <f>LAP!AN186</f>
        <v>1078.3556262901695</v>
      </c>
      <c r="F26" s="43">
        <f>NAG!AN186</f>
        <v>221.07270520112547</v>
      </c>
      <c r="G26" s="43">
        <f>BG!AN186</f>
        <v>4774.1056602940698</v>
      </c>
      <c r="H26" s="43">
        <f>PHOS!AN186</f>
        <v>8331.3745070456116</v>
      </c>
      <c r="AH26" s="23"/>
      <c r="AI26" s="23"/>
      <c r="AJ26" s="23"/>
      <c r="AK26" s="23"/>
      <c r="AL26" s="23"/>
      <c r="AM26" s="23"/>
      <c r="AN26" s="23"/>
      <c r="AO26" s="23"/>
    </row>
    <row r="27" spans="1:41" ht="14.4">
      <c r="A27" s="77">
        <v>5</v>
      </c>
      <c r="B27">
        <v>2</v>
      </c>
      <c r="C27" t="s">
        <v>101</v>
      </c>
      <c r="D27" t="s">
        <v>127</v>
      </c>
      <c r="E27" s="43">
        <f>LAP!AN187</f>
        <v>522.71833589120865</v>
      </c>
      <c r="F27" s="43">
        <f>NAG!AN187</f>
        <v>108.66965096899038</v>
      </c>
      <c r="G27" s="43">
        <f>BG!AN187</f>
        <v>3185.7302397486901</v>
      </c>
      <c r="H27" s="43">
        <f>PHOS!AN187</f>
        <v>6904.2130103826412</v>
      </c>
      <c r="AH27" s="23"/>
      <c r="AI27" s="23"/>
      <c r="AJ27" s="23"/>
      <c r="AK27" s="23"/>
      <c r="AL27" s="23"/>
      <c r="AM27" s="23"/>
      <c r="AN27" s="23"/>
      <c r="AO27" s="23"/>
    </row>
    <row r="28" spans="1:41" ht="14.4">
      <c r="A28" s="77">
        <v>5</v>
      </c>
      <c r="B28">
        <v>3</v>
      </c>
      <c r="C28" t="s">
        <v>101</v>
      </c>
      <c r="D28" t="s">
        <v>125</v>
      </c>
      <c r="E28" s="43">
        <f>LAP!AN188</f>
        <v>1067.3600073384205</v>
      </c>
      <c r="F28" s="43">
        <f>NAG!AN188</f>
        <v>162.43908790886829</v>
      </c>
      <c r="G28" s="43">
        <f>BG!AN188</f>
        <v>3645.5726818720218</v>
      </c>
      <c r="H28" s="43">
        <f>PHOS!AN188</f>
        <v>14657.449495044131</v>
      </c>
      <c r="AH28" s="23"/>
      <c r="AI28" s="23"/>
      <c r="AJ28" s="23"/>
      <c r="AK28" s="23"/>
      <c r="AL28" s="23"/>
      <c r="AM28" s="23"/>
      <c r="AN28" s="23"/>
      <c r="AO28" s="23"/>
    </row>
    <row r="29" spans="1:41" ht="14.4">
      <c r="A29" s="77">
        <v>5</v>
      </c>
      <c r="B29">
        <v>4</v>
      </c>
      <c r="C29" t="s">
        <v>101</v>
      </c>
      <c r="D29" t="s">
        <v>129</v>
      </c>
      <c r="E29" s="43">
        <f>LAP!AN199</f>
        <v>844.70052563423133</v>
      </c>
      <c r="F29" s="43">
        <f>NAG!AN199</f>
        <v>114.54193958115864</v>
      </c>
      <c r="G29" s="43">
        <f>BG!AN199</f>
        <v>3688.8047188226087</v>
      </c>
      <c r="H29" s="43">
        <f>PHOS!AN199</f>
        <v>11882.475278225953</v>
      </c>
      <c r="AH29" s="23"/>
      <c r="AI29" s="23"/>
      <c r="AJ29" s="23"/>
      <c r="AK29" s="23"/>
      <c r="AL29" s="23"/>
      <c r="AM29" s="23"/>
      <c r="AN29" s="23"/>
      <c r="AO29" s="23"/>
    </row>
    <row r="30" spans="1:41" ht="14.4">
      <c r="A30" s="77">
        <v>5</v>
      </c>
      <c r="B30">
        <v>5</v>
      </c>
      <c r="C30" t="s">
        <v>101</v>
      </c>
      <c r="D30" t="s">
        <v>128</v>
      </c>
      <c r="E30" s="43">
        <f>LAP!AN200</f>
        <v>1124.6662847312014</v>
      </c>
      <c r="F30" s="43">
        <f>NAG!AN200</f>
        <v>183.92934187100522</v>
      </c>
      <c r="G30" s="43">
        <f>BG!AN200</f>
        <v>3257.1931157225436</v>
      </c>
      <c r="H30" s="43">
        <f>PHOS!AN200</f>
        <v>6837.7393684894196</v>
      </c>
      <c r="AH30" s="23"/>
      <c r="AI30" s="23"/>
      <c r="AJ30" s="23"/>
      <c r="AK30" s="23"/>
      <c r="AL30" s="23"/>
      <c r="AM30" s="23"/>
      <c r="AN30" s="23"/>
      <c r="AO30" s="23"/>
    </row>
    <row r="31" spans="1:41" ht="14.4">
      <c r="A31" s="77">
        <v>5</v>
      </c>
      <c r="B31">
        <v>6</v>
      </c>
      <c r="C31" t="s">
        <v>101</v>
      </c>
      <c r="D31" t="s">
        <v>124</v>
      </c>
      <c r="E31" s="43">
        <f>LAP!AN201</f>
        <v>683.08796910189722</v>
      </c>
      <c r="F31" s="43">
        <f>NAG!AN201</f>
        <v>101.40218267589479</v>
      </c>
      <c r="G31" s="43">
        <f>BG!AN201</f>
        <v>2814.3155536090494</v>
      </c>
      <c r="H31" s="43">
        <f>PHOS!AN201</f>
        <v>8827.1068353446335</v>
      </c>
      <c r="AH31" s="23"/>
      <c r="AI31" s="23"/>
      <c r="AJ31" s="23"/>
      <c r="AK31" s="23"/>
      <c r="AL31" s="23"/>
      <c r="AM31" s="23"/>
      <c r="AN31" s="23"/>
      <c r="AO31" s="23"/>
    </row>
    <row r="32" spans="1:41" ht="14.4">
      <c r="A32" s="77">
        <v>1</v>
      </c>
      <c r="B32">
        <v>1</v>
      </c>
      <c r="C32" t="s">
        <v>130</v>
      </c>
      <c r="D32" t="s">
        <v>124</v>
      </c>
      <c r="E32" s="43">
        <f>LAP!AN82</f>
        <v>311.22588058300454</v>
      </c>
      <c r="F32" s="43">
        <f>NAG!AN82</f>
        <v>368.79273440654248</v>
      </c>
      <c r="G32" s="43">
        <f>BG!AN82</f>
        <v>4987.7939757234262</v>
      </c>
      <c r="H32" s="43">
        <f>PHOS!AN82</f>
        <v>7712.1497420910837</v>
      </c>
      <c r="AH32" s="23"/>
      <c r="AI32" s="23"/>
      <c r="AJ32" s="23"/>
      <c r="AK32" s="23"/>
      <c r="AL32" s="23"/>
      <c r="AM32" s="23"/>
      <c r="AN32" s="23"/>
      <c r="AO32" s="23"/>
    </row>
    <row r="33" spans="1:41" ht="14.4">
      <c r="A33" s="77">
        <v>1</v>
      </c>
      <c r="B33">
        <v>2</v>
      </c>
      <c r="C33" t="s">
        <v>130</v>
      </c>
      <c r="D33" t="s">
        <v>125</v>
      </c>
      <c r="E33" s="43">
        <f>LAP!AN83</f>
        <v>227.41740968225182</v>
      </c>
      <c r="F33" s="43">
        <f>NAG!AN83</f>
        <v>475.68164852107384</v>
      </c>
      <c r="G33" s="43">
        <f>BG!AN83</f>
        <v>4514.3163165587421</v>
      </c>
      <c r="H33" s="43">
        <f>PHOS!AN83</f>
        <v>11268.232362427671</v>
      </c>
      <c r="K33" s="47"/>
      <c r="AH33" s="23"/>
      <c r="AI33" s="23"/>
      <c r="AJ33" s="23"/>
      <c r="AK33" s="23"/>
      <c r="AL33" s="23"/>
      <c r="AM33" s="23"/>
      <c r="AN33" s="23"/>
      <c r="AO33" s="23"/>
    </row>
    <row r="34" spans="1:41" ht="14.4">
      <c r="A34" s="77">
        <v>1</v>
      </c>
      <c r="B34">
        <v>3</v>
      </c>
      <c r="C34" t="s">
        <v>130</v>
      </c>
      <c r="D34" t="s">
        <v>126</v>
      </c>
      <c r="E34" s="43">
        <f>LAP!AN84</f>
        <v>299.80326804564743</v>
      </c>
      <c r="F34" s="43">
        <f>NAG!AN84</f>
        <v>461.97332854115649</v>
      </c>
      <c r="G34" s="43">
        <f>BG!AN84</f>
        <v>5553.764035381686</v>
      </c>
      <c r="H34" s="43">
        <f>PHOS!AN84</f>
        <v>9297.4492648182877</v>
      </c>
      <c r="K34" s="47"/>
      <c r="AH34" s="23"/>
      <c r="AI34" s="23"/>
      <c r="AJ34" s="23"/>
      <c r="AK34" s="23"/>
      <c r="AL34" s="23"/>
      <c r="AM34" s="23"/>
      <c r="AN34" s="23"/>
      <c r="AO34" s="23"/>
    </row>
    <row r="35" spans="1:41" ht="14.4">
      <c r="A35" s="77">
        <v>1</v>
      </c>
      <c r="B35">
        <v>4</v>
      </c>
      <c r="C35" t="s">
        <v>130</v>
      </c>
      <c r="D35" t="s">
        <v>127</v>
      </c>
      <c r="E35" s="43">
        <f>LAP!AN95</f>
        <v>242.58183168346784</v>
      </c>
      <c r="F35" s="43">
        <f>NAG!AN95</f>
        <v>365.55329796698567</v>
      </c>
      <c r="G35" s="43">
        <f>BG!AN95</f>
        <v>6898.3495337414997</v>
      </c>
      <c r="H35" s="43">
        <f>PHOS!AN95</f>
        <v>8896.0855528176016</v>
      </c>
      <c r="K35" s="47"/>
      <c r="AH35" s="23"/>
      <c r="AI35" s="23"/>
      <c r="AJ35" s="23"/>
      <c r="AK35" s="23"/>
      <c r="AL35" s="23"/>
      <c r="AM35" s="23"/>
      <c r="AN35" s="23"/>
      <c r="AO35" s="23"/>
    </row>
    <row r="36" spans="1:41" ht="14.4">
      <c r="A36" s="77">
        <v>1</v>
      </c>
      <c r="B36">
        <v>5</v>
      </c>
      <c r="C36" t="s">
        <v>130</v>
      </c>
      <c r="D36" t="s">
        <v>128</v>
      </c>
      <c r="E36" s="43">
        <f>LAP!AN96</f>
        <v>300.88990354809613</v>
      </c>
      <c r="F36" s="43">
        <f>NAG!AN96</f>
        <v>216.86756670140727</v>
      </c>
      <c r="G36" s="43">
        <f>BG!AN96</f>
        <v>4614.9806905690475</v>
      </c>
      <c r="H36" s="43">
        <f>PHOS!AN96</f>
        <v>8931.8132581127265</v>
      </c>
      <c r="K36" s="47"/>
      <c r="AH36" s="23"/>
      <c r="AI36" s="23"/>
      <c r="AJ36" s="23"/>
      <c r="AK36" s="23"/>
      <c r="AL36" s="23"/>
      <c r="AM36" s="23"/>
      <c r="AN36" s="23"/>
      <c r="AO36" s="23"/>
    </row>
    <row r="37" spans="1:41" ht="14.4">
      <c r="A37" s="77">
        <v>1</v>
      </c>
      <c r="B37">
        <v>6</v>
      </c>
      <c r="C37" t="s">
        <v>130</v>
      </c>
      <c r="D37" t="s">
        <v>129</v>
      </c>
      <c r="E37" s="43">
        <f>LAP!AN97</f>
        <v>358.16126682644864</v>
      </c>
      <c r="F37" s="43">
        <f>NAG!AN97</f>
        <v>566.79608822212879</v>
      </c>
      <c r="G37" s="43">
        <f>BG!AN97</f>
        <v>6696.1930134044551</v>
      </c>
      <c r="H37" s="43">
        <f>PHOS!AN97</f>
        <v>9692.2685542326981</v>
      </c>
      <c r="K37" s="47"/>
      <c r="AH37" s="23"/>
      <c r="AI37" s="23"/>
      <c r="AJ37" s="23"/>
      <c r="AK37" s="23"/>
      <c r="AL37" s="23"/>
      <c r="AM37" s="23"/>
      <c r="AN37" s="23"/>
      <c r="AO37" s="23"/>
    </row>
    <row r="38" spans="1:41" ht="14.4">
      <c r="A38" s="77">
        <v>2</v>
      </c>
      <c r="B38">
        <v>1</v>
      </c>
      <c r="C38" t="s">
        <v>130</v>
      </c>
      <c r="D38" t="s">
        <v>129</v>
      </c>
      <c r="E38" s="43">
        <f>LAP!AN108</f>
        <v>366.85008064120979</v>
      </c>
      <c r="F38" s="43">
        <f>NAG!AN108</f>
        <v>475.25196880007121</v>
      </c>
      <c r="G38" s="43">
        <f>BG!AN108</f>
        <v>6971.4445773383422</v>
      </c>
      <c r="H38" s="43">
        <f>PHOS!AN108</f>
        <v>12043.951089899027</v>
      </c>
      <c r="K38" s="47"/>
      <c r="AH38" s="23"/>
      <c r="AI38" s="23"/>
      <c r="AJ38" s="23"/>
      <c r="AK38" s="23"/>
      <c r="AL38" s="23"/>
      <c r="AM38" s="23"/>
      <c r="AN38" s="23"/>
      <c r="AO38" s="23"/>
    </row>
    <row r="39" spans="1:41" ht="14.4">
      <c r="A39" s="77">
        <v>2</v>
      </c>
      <c r="B39">
        <v>2</v>
      </c>
      <c r="C39" t="s">
        <v>130</v>
      </c>
      <c r="D39" t="s">
        <v>124</v>
      </c>
      <c r="E39" s="43">
        <f>LAP!AN109</f>
        <v>214.00613148742445</v>
      </c>
      <c r="F39" s="43">
        <f>NAG!AN109</f>
        <v>367.31742415157674</v>
      </c>
      <c r="G39" s="43">
        <f>BG!AN109</f>
        <v>6477.55112079227</v>
      </c>
      <c r="H39" s="43">
        <f>PHOS!AN109</f>
        <v>9881.0243542364733</v>
      </c>
      <c r="K39" s="47"/>
      <c r="AH39" s="23"/>
      <c r="AI39" s="23"/>
      <c r="AJ39" s="23"/>
      <c r="AK39" s="23"/>
      <c r="AL39" s="23"/>
      <c r="AM39" s="23"/>
      <c r="AN39" s="23"/>
      <c r="AO39" s="23"/>
    </row>
    <row r="40" spans="1:41" ht="14.4">
      <c r="A40" s="77">
        <v>2</v>
      </c>
      <c r="B40">
        <v>3</v>
      </c>
      <c r="C40" t="s">
        <v>130</v>
      </c>
      <c r="D40" t="s">
        <v>125</v>
      </c>
      <c r="E40" s="43">
        <f>LAP!AN110</f>
        <v>224.22731825720822</v>
      </c>
      <c r="F40" s="43">
        <f>NAG!AN110</f>
        <v>389.57130169638918</v>
      </c>
      <c r="G40" s="43">
        <f>BG!AN110</f>
        <v>6668.940289062286</v>
      </c>
      <c r="H40" s="43">
        <f>PHOS!AN110</f>
        <v>9915.3083057241547</v>
      </c>
      <c r="K40" s="47"/>
      <c r="AH40" s="23"/>
      <c r="AI40" s="23"/>
      <c r="AJ40" s="23"/>
      <c r="AK40" s="23"/>
      <c r="AL40" s="23"/>
      <c r="AM40" s="23"/>
      <c r="AN40" s="23"/>
      <c r="AO40" s="23"/>
    </row>
    <row r="41" spans="1:41" ht="14.4">
      <c r="A41" s="77">
        <v>2</v>
      </c>
      <c r="B41">
        <v>4</v>
      </c>
      <c r="C41" t="s">
        <v>130</v>
      </c>
      <c r="D41" t="s">
        <v>127</v>
      </c>
      <c r="E41" s="43">
        <f>LAP!AN121</f>
        <v>234.07531111048658</v>
      </c>
      <c r="F41" s="43">
        <f>NAG!AN121</f>
        <v>350.89455006982826</v>
      </c>
      <c r="G41" s="43">
        <f>BG!AN121</f>
        <v>7248.5149259511181</v>
      </c>
      <c r="H41" s="43">
        <f>PHOS!AN121</f>
        <v>9209.8106705366245</v>
      </c>
      <c r="K41" s="47"/>
      <c r="AH41" s="23"/>
      <c r="AI41" s="23"/>
      <c r="AJ41" s="23"/>
      <c r="AK41" s="23"/>
      <c r="AL41" s="23"/>
      <c r="AM41" s="23"/>
      <c r="AN41" s="23"/>
      <c r="AO41" s="23"/>
    </row>
    <row r="42" spans="1:41" ht="14.4">
      <c r="A42" s="77">
        <v>2</v>
      </c>
      <c r="B42">
        <v>5</v>
      </c>
      <c r="C42" t="s">
        <v>130</v>
      </c>
      <c r="D42" t="s">
        <v>126</v>
      </c>
      <c r="E42" s="43">
        <f>LAP!AN122</f>
        <v>279.66029073077419</v>
      </c>
      <c r="F42" s="43">
        <f>NAG!AN122</f>
        <v>423.41180071730776</v>
      </c>
      <c r="G42" s="43">
        <f>BG!AN122</f>
        <v>6720.2342703993727</v>
      </c>
      <c r="H42" s="43">
        <f>PHOS!AN122</f>
        <v>11569.927894246443</v>
      </c>
      <c r="K42" s="47"/>
      <c r="AH42" s="23"/>
      <c r="AI42" s="23"/>
      <c r="AJ42" s="23"/>
      <c r="AK42" s="23"/>
      <c r="AL42" s="23"/>
      <c r="AM42" s="23"/>
      <c r="AN42" s="23"/>
      <c r="AO42" s="23"/>
    </row>
    <row r="43" spans="1:41" ht="14.4">
      <c r="A43" s="77">
        <v>2</v>
      </c>
      <c r="B43">
        <v>6</v>
      </c>
      <c r="C43" t="s">
        <v>130</v>
      </c>
      <c r="D43" t="s">
        <v>128</v>
      </c>
      <c r="E43" s="43">
        <f>LAP!AN123</f>
        <v>177.9006465107347</v>
      </c>
      <c r="F43" s="43">
        <f>NAG!AN123</f>
        <v>252.4562426499883</v>
      </c>
      <c r="G43" s="43">
        <f>BG!AN123</f>
        <v>4823.3146005601848</v>
      </c>
      <c r="H43" s="43">
        <f>PHOS!AN123</f>
        <v>8469.7468773011824</v>
      </c>
      <c r="K43" s="47"/>
      <c r="AH43" s="23"/>
      <c r="AI43" s="23"/>
      <c r="AJ43" s="23"/>
      <c r="AK43" s="23"/>
      <c r="AL43" s="23"/>
      <c r="AM43" s="23"/>
      <c r="AN43" s="23"/>
      <c r="AO43" s="23"/>
    </row>
    <row r="44" spans="1:41" ht="14.4">
      <c r="A44" s="77">
        <v>3</v>
      </c>
      <c r="B44">
        <v>1</v>
      </c>
      <c r="C44" t="s">
        <v>130</v>
      </c>
      <c r="D44" t="s">
        <v>124</v>
      </c>
      <c r="E44" s="43">
        <f>LAP!AN134</f>
        <v>236.96454595359197</v>
      </c>
      <c r="F44" s="43">
        <f>NAG!AN134</f>
        <v>449.70803899446776</v>
      </c>
      <c r="G44" s="43">
        <f>BG!AN134</f>
        <v>6019.493977659854</v>
      </c>
      <c r="H44" s="43">
        <f>PHOS!AN134</f>
        <v>10015.931282076595</v>
      </c>
      <c r="K44" s="47"/>
      <c r="AH44" s="23"/>
      <c r="AI44" s="23"/>
      <c r="AJ44" s="23"/>
      <c r="AK44" s="23"/>
      <c r="AL44" s="23"/>
      <c r="AM44" s="23"/>
      <c r="AN44" s="23"/>
      <c r="AO44" s="23"/>
    </row>
    <row r="45" spans="1:41" ht="14.4">
      <c r="A45" s="77">
        <v>3</v>
      </c>
      <c r="B45">
        <v>2</v>
      </c>
      <c r="C45" t="s">
        <v>130</v>
      </c>
      <c r="D45" t="s">
        <v>125</v>
      </c>
      <c r="E45" s="43">
        <f>LAP!AN135</f>
        <v>267.01451770049232</v>
      </c>
      <c r="F45" s="43">
        <f>NAG!AN135</f>
        <v>577.47806244272306</v>
      </c>
      <c r="G45" s="43">
        <f>BG!AN135</f>
        <v>7001.7080409106293</v>
      </c>
      <c r="H45" s="43">
        <f>PHOS!AN135</f>
        <v>10468.432062912769</v>
      </c>
      <c r="K45" s="47"/>
      <c r="AH45" s="23"/>
      <c r="AI45" s="23"/>
      <c r="AJ45" s="23"/>
      <c r="AK45" s="23"/>
      <c r="AL45" s="23"/>
      <c r="AM45" s="23"/>
      <c r="AN45" s="23"/>
      <c r="AO45" s="23"/>
    </row>
    <row r="46" spans="1:41" ht="14.4">
      <c r="A46" s="77">
        <v>3</v>
      </c>
      <c r="B46">
        <v>3</v>
      </c>
      <c r="C46" t="s">
        <v>130</v>
      </c>
      <c r="D46" t="s">
        <v>129</v>
      </c>
      <c r="E46" s="43">
        <f>LAP!AN136</f>
        <v>221.47848567712788</v>
      </c>
      <c r="F46" s="43">
        <f>NAG!AN136</f>
        <v>345.31902674998514</v>
      </c>
      <c r="G46" s="43">
        <f>BG!AN136</f>
        <v>5704.0792797452432</v>
      </c>
      <c r="H46" s="43">
        <f>PHOS!AN136</f>
        <v>9906.5445567378119</v>
      </c>
      <c r="K46" s="47"/>
      <c r="AH46" s="23"/>
      <c r="AI46" s="23"/>
      <c r="AJ46" s="23"/>
      <c r="AK46" s="23"/>
      <c r="AL46" s="23"/>
      <c r="AM46" s="23"/>
      <c r="AN46" s="23"/>
      <c r="AO46" s="23"/>
    </row>
    <row r="47" spans="1:41" ht="14.4">
      <c r="A47" s="77">
        <v>3</v>
      </c>
      <c r="B47">
        <v>4</v>
      </c>
      <c r="C47" t="s">
        <v>130</v>
      </c>
      <c r="D47" t="s">
        <v>128</v>
      </c>
      <c r="E47" s="43">
        <f>LAP!AN147</f>
        <v>254.51737833086639</v>
      </c>
      <c r="F47" s="43">
        <f>NAG!AN147</f>
        <v>451.75163943188306</v>
      </c>
      <c r="G47" s="43">
        <f>BG!AN147</f>
        <v>6390.3963382054189</v>
      </c>
      <c r="H47" s="43">
        <f>PHOS!AN147</f>
        <v>11474.312036150668</v>
      </c>
      <c r="K47" s="47"/>
      <c r="AH47" s="23"/>
      <c r="AI47" s="23"/>
      <c r="AJ47" s="23"/>
      <c r="AK47" s="23"/>
      <c r="AL47" s="23"/>
      <c r="AM47" s="23"/>
      <c r="AN47" s="23"/>
      <c r="AO47" s="23"/>
    </row>
    <row r="48" spans="1:41" ht="14.4">
      <c r="A48" s="77">
        <v>3</v>
      </c>
      <c r="B48">
        <v>5</v>
      </c>
      <c r="C48" t="s">
        <v>130</v>
      </c>
      <c r="D48" t="s">
        <v>126</v>
      </c>
      <c r="E48" s="43">
        <f>LAP!AN148</f>
        <v>254.50681745539265</v>
      </c>
      <c r="F48" s="43">
        <f>NAG!AN148</f>
        <v>460.50879973829581</v>
      </c>
      <c r="G48" s="43">
        <f>BG!AN148</f>
        <v>7064.88067463895</v>
      </c>
      <c r="H48" s="43">
        <f>PHOS!AN148</f>
        <v>11235.522797713571</v>
      </c>
      <c r="K48" s="47"/>
      <c r="AH48" s="23"/>
      <c r="AI48" s="23"/>
      <c r="AJ48" s="23"/>
      <c r="AK48" s="23"/>
      <c r="AL48" s="23"/>
      <c r="AM48" s="23"/>
      <c r="AN48" s="23"/>
      <c r="AO48" s="23"/>
    </row>
    <row r="49" spans="1:41" ht="14.4">
      <c r="A49" s="77">
        <v>3</v>
      </c>
      <c r="B49">
        <v>6</v>
      </c>
      <c r="C49" t="s">
        <v>130</v>
      </c>
      <c r="D49" t="s">
        <v>127</v>
      </c>
      <c r="E49" s="43">
        <f>LAP!AN149</f>
        <v>258.43870404025688</v>
      </c>
      <c r="F49" s="43">
        <f>NAG!AN149</f>
        <v>442.75406422485554</v>
      </c>
      <c r="G49" s="43">
        <f>BG!AN149</f>
        <v>6068.666107201163</v>
      </c>
      <c r="H49" s="43">
        <f>PHOS!AN149</f>
        <v>9940.6282488815377</v>
      </c>
      <c r="K49" s="47"/>
      <c r="AH49" s="23"/>
      <c r="AI49" s="23"/>
      <c r="AJ49" s="23"/>
      <c r="AK49" s="23"/>
      <c r="AL49" s="23"/>
      <c r="AM49" s="23"/>
      <c r="AN49" s="23"/>
      <c r="AO49" s="23"/>
    </row>
    <row r="50" spans="1:41" ht="14.4">
      <c r="A50" s="77">
        <v>4</v>
      </c>
      <c r="B50">
        <v>1</v>
      </c>
      <c r="C50" t="s">
        <v>130</v>
      </c>
      <c r="D50" t="s">
        <v>128</v>
      </c>
      <c r="E50" s="43">
        <f>LAP!AN212</f>
        <v>445.27936774176646</v>
      </c>
      <c r="F50" s="43">
        <f>NAG!AN212</f>
        <v>264.34151548004286</v>
      </c>
      <c r="G50" s="43">
        <f>BG!AN212</f>
        <v>3273.116869432266</v>
      </c>
      <c r="H50" s="43">
        <f>PHOS!AN212</f>
        <v>11383.742508395941</v>
      </c>
      <c r="K50" s="47"/>
      <c r="AH50" s="23"/>
      <c r="AI50" s="23"/>
      <c r="AJ50" s="23"/>
      <c r="AK50" s="23"/>
      <c r="AL50" s="23"/>
      <c r="AM50" s="23"/>
      <c r="AN50" s="23"/>
      <c r="AO50" s="23"/>
    </row>
    <row r="51" spans="1:41" ht="14.4">
      <c r="A51" s="77">
        <v>4</v>
      </c>
      <c r="B51">
        <v>2</v>
      </c>
      <c r="C51" t="s">
        <v>130</v>
      </c>
      <c r="D51" t="s">
        <v>125</v>
      </c>
      <c r="E51" s="43">
        <f>LAP!AN213</f>
        <v>365.59755098953582</v>
      </c>
      <c r="F51" s="43">
        <f>NAG!AN213</f>
        <v>255.2512176354339</v>
      </c>
      <c r="G51" s="43">
        <f>BG!AN213</f>
        <v>3879.5841009995538</v>
      </c>
      <c r="H51" s="43">
        <f>PHOS!AN213</f>
        <v>11525.122467674468</v>
      </c>
      <c r="K51" s="47"/>
      <c r="AH51" s="23"/>
      <c r="AI51" s="23"/>
      <c r="AJ51" s="23"/>
      <c r="AK51" s="23"/>
      <c r="AL51" s="23"/>
      <c r="AM51" s="23"/>
      <c r="AN51" s="23"/>
      <c r="AO51" s="23"/>
    </row>
    <row r="52" spans="1:41" ht="14.4">
      <c r="A52" s="77">
        <v>4</v>
      </c>
      <c r="B52">
        <v>3</v>
      </c>
      <c r="C52" t="s">
        <v>130</v>
      </c>
      <c r="D52" t="s">
        <v>129</v>
      </c>
      <c r="E52" s="43">
        <f>LAP!AN214</f>
        <v>289.88563007777458</v>
      </c>
      <c r="F52" s="43">
        <f>NAG!AN214</f>
        <v>169.35267024244436</v>
      </c>
      <c r="G52" s="43">
        <f>BG!AN214</f>
        <v>2784.2829073251087</v>
      </c>
      <c r="H52" s="43">
        <f>PHOS!AN214</f>
        <v>9193.570930306314</v>
      </c>
      <c r="K52" s="47"/>
      <c r="AH52" s="23"/>
      <c r="AI52" s="23"/>
      <c r="AJ52" s="23"/>
      <c r="AK52" s="23"/>
      <c r="AL52" s="23"/>
      <c r="AM52" s="23"/>
      <c r="AN52" s="23"/>
      <c r="AO52" s="23"/>
    </row>
    <row r="53" spans="1:41" ht="14.4">
      <c r="A53" s="77">
        <v>4</v>
      </c>
      <c r="B53">
        <v>4</v>
      </c>
      <c r="C53" t="s">
        <v>130</v>
      </c>
      <c r="D53" t="s">
        <v>26</v>
      </c>
      <c r="E53" s="43">
        <f>LAP!AN225</f>
        <v>401.63516009738868</v>
      </c>
      <c r="F53" s="43">
        <f>NAG!AN225</f>
        <v>208.41807483585936</v>
      </c>
      <c r="G53" s="43">
        <f>BG!AN225</f>
        <v>4050.5120077104489</v>
      </c>
      <c r="H53" s="43">
        <f>PHOS!AN225</f>
        <v>12252.616843708525</v>
      </c>
      <c r="K53" s="47"/>
      <c r="AH53" s="23"/>
      <c r="AI53" s="23"/>
      <c r="AJ53" s="23"/>
      <c r="AK53" s="23"/>
      <c r="AL53" s="23"/>
      <c r="AM53" s="23"/>
      <c r="AN53" s="23"/>
      <c r="AO53" s="23"/>
    </row>
    <row r="54" spans="1:41" ht="14.4">
      <c r="A54" s="77">
        <v>4</v>
      </c>
      <c r="B54">
        <v>5</v>
      </c>
      <c r="C54" t="s">
        <v>130</v>
      </c>
      <c r="D54" t="s">
        <v>131</v>
      </c>
      <c r="E54" s="43">
        <f>LAP!AN226</f>
        <v>408.63909145114491</v>
      </c>
      <c r="F54" s="43">
        <f>NAG!AN226</f>
        <v>269.65159373467969</v>
      </c>
      <c r="G54" s="43">
        <f>BG!AN226</f>
        <v>3622.2930543992479</v>
      </c>
      <c r="H54" s="43">
        <f>PHOS!AN226</f>
        <v>10362.444086406622</v>
      </c>
      <c r="K54" s="47"/>
      <c r="AH54" s="23"/>
      <c r="AI54" s="23"/>
      <c r="AJ54" s="23"/>
      <c r="AK54" s="23"/>
      <c r="AL54" s="23"/>
      <c r="AM54" s="23"/>
      <c r="AN54" s="23"/>
      <c r="AO54" s="23"/>
    </row>
    <row r="55" spans="1:41" ht="14.4">
      <c r="A55" s="77">
        <v>4</v>
      </c>
      <c r="B55">
        <v>6</v>
      </c>
      <c r="C55" t="s">
        <v>130</v>
      </c>
      <c r="D55" t="s">
        <v>124</v>
      </c>
      <c r="E55" s="43">
        <f>LAP!AN227</f>
        <v>213.86742882235021</v>
      </c>
      <c r="F55" s="43">
        <f>NAG!AN227</f>
        <v>99.120990897373332</v>
      </c>
      <c r="G55" s="43">
        <f>BG!AN227</f>
        <v>2544.6090640728312</v>
      </c>
      <c r="H55" s="43">
        <f>PHOS!AN227</f>
        <v>8005.3171754809646</v>
      </c>
      <c r="K55" s="47"/>
      <c r="AH55" s="23"/>
      <c r="AI55" s="23"/>
      <c r="AJ55" s="23"/>
      <c r="AK55" s="23"/>
      <c r="AL55" s="23"/>
      <c r="AM55" s="23"/>
      <c r="AN55" s="23"/>
      <c r="AO55" s="23"/>
    </row>
    <row r="56" spans="1:41" ht="14.4">
      <c r="A56" s="77">
        <v>5</v>
      </c>
      <c r="B56">
        <v>1</v>
      </c>
      <c r="C56" t="s">
        <v>130</v>
      </c>
      <c r="D56" t="s">
        <v>126</v>
      </c>
      <c r="E56" s="43">
        <f>LAP!AN238</f>
        <v>413.72534369124048</v>
      </c>
      <c r="F56" s="43">
        <f>NAG!AN238</f>
        <v>345.45884218922691</v>
      </c>
      <c r="G56" s="43">
        <f>BG!AN238</f>
        <v>5761.3549743411259</v>
      </c>
      <c r="H56" s="43">
        <f>PHOS!AN238</f>
        <v>11239.732487002666</v>
      </c>
      <c r="K56" s="47"/>
      <c r="AH56" s="23"/>
      <c r="AI56" s="23"/>
      <c r="AJ56" s="23"/>
      <c r="AK56" s="23"/>
      <c r="AL56" s="23"/>
      <c r="AM56" s="23"/>
      <c r="AN56" s="23"/>
      <c r="AO56" s="23"/>
    </row>
    <row r="57" spans="1:41" ht="14.4">
      <c r="A57" s="77">
        <v>5</v>
      </c>
      <c r="B57">
        <v>2</v>
      </c>
      <c r="C57" t="s">
        <v>130</v>
      </c>
      <c r="D57" t="s">
        <v>127</v>
      </c>
      <c r="E57" s="43">
        <f>LAP!AN239</f>
        <v>175.23272598523479</v>
      </c>
      <c r="F57" s="43">
        <f>NAG!AN239</f>
        <v>116.25132587832822</v>
      </c>
      <c r="G57" s="43">
        <f>BG!AN239</f>
        <v>3214.3345447470383</v>
      </c>
      <c r="H57" s="43">
        <f>PHOS!AN239</f>
        <v>9494.7409584722391</v>
      </c>
      <c r="K57" s="47"/>
      <c r="AH57" s="23"/>
      <c r="AI57" s="23"/>
      <c r="AJ57" s="23"/>
      <c r="AK57" s="23"/>
      <c r="AL57" s="23"/>
      <c r="AM57" s="23"/>
      <c r="AN57" s="23"/>
      <c r="AO57" s="23"/>
    </row>
    <row r="58" spans="1:41" ht="14.4">
      <c r="A58" s="77">
        <v>5</v>
      </c>
      <c r="B58">
        <v>3</v>
      </c>
      <c r="C58" t="s">
        <v>130</v>
      </c>
      <c r="D58" t="s">
        <v>125</v>
      </c>
      <c r="E58" s="43">
        <f>LAP!AN240</f>
        <v>272.54256864059454</v>
      </c>
      <c r="F58" s="43">
        <f>NAG!AN240</f>
        <v>163.30049415675134</v>
      </c>
      <c r="G58" s="43">
        <f>BG!AN240</f>
        <v>3109.4581928818416</v>
      </c>
      <c r="H58" s="43">
        <f>PHOS!AN240</f>
        <v>3675.2229461865427</v>
      </c>
      <c r="K58" s="47"/>
      <c r="AH58" s="23"/>
      <c r="AI58" s="23"/>
      <c r="AJ58" s="23"/>
      <c r="AK58" s="23"/>
      <c r="AL58" s="23"/>
      <c r="AM58" s="23"/>
      <c r="AN58" s="23"/>
      <c r="AO58" s="23"/>
    </row>
    <row r="59" spans="1:41" ht="14.4">
      <c r="A59" s="77">
        <v>5</v>
      </c>
      <c r="B59">
        <v>4</v>
      </c>
      <c r="C59" t="s">
        <v>130</v>
      </c>
      <c r="D59" t="s">
        <v>129</v>
      </c>
      <c r="E59" s="43">
        <f>LAP!AN251</f>
        <v>163.1002184232467</v>
      </c>
      <c r="F59" s="43">
        <f>NAG!AN251</f>
        <v>-46.250303817536071</v>
      </c>
      <c r="G59" s="43">
        <f>BG!AN251</f>
        <v>1791.4250937417007</v>
      </c>
      <c r="H59" s="43">
        <f>PHOS!AN251</f>
        <v>5427.8251817826522</v>
      </c>
      <c r="K59" s="47"/>
      <c r="AH59" s="23"/>
      <c r="AI59" s="23"/>
      <c r="AJ59" s="23"/>
      <c r="AK59" s="23"/>
      <c r="AL59" s="23"/>
      <c r="AM59" s="23"/>
      <c r="AN59" s="23"/>
      <c r="AO59" s="23"/>
    </row>
    <row r="60" spans="1:41" ht="14.4">
      <c r="A60" s="77">
        <v>5</v>
      </c>
      <c r="B60">
        <v>5</v>
      </c>
      <c r="C60" t="s">
        <v>130</v>
      </c>
      <c r="D60" t="s">
        <v>128</v>
      </c>
      <c r="E60" s="43">
        <f>LAP!AN252</f>
        <v>467.48237380488229</v>
      </c>
      <c r="F60" s="43">
        <f>NAG!AN252</f>
        <v>-10.768020971405734</v>
      </c>
      <c r="G60" s="43">
        <f>BG!AN252</f>
        <v>2449.7001758883907</v>
      </c>
      <c r="H60" s="43">
        <f>PHOS!AN252</f>
        <v>9195.1533252036515</v>
      </c>
      <c r="K60" s="47"/>
      <c r="AH60" s="23"/>
      <c r="AI60" s="23"/>
      <c r="AJ60" s="23"/>
      <c r="AK60" s="23"/>
      <c r="AL60" s="23"/>
      <c r="AM60" s="23"/>
      <c r="AN60" s="23"/>
      <c r="AO60" s="23"/>
    </row>
    <row r="61" spans="1:41" ht="14.4">
      <c r="A61" s="77">
        <v>5</v>
      </c>
      <c r="B61">
        <v>6</v>
      </c>
      <c r="C61" t="s">
        <v>130</v>
      </c>
      <c r="D61" t="s">
        <v>124</v>
      </c>
      <c r="E61" s="43">
        <f>LAP!AN253</f>
        <v>198.42941268154877</v>
      </c>
      <c r="F61" s="43">
        <f>NAG!AN253</f>
        <v>-15.955736609704124</v>
      </c>
      <c r="G61" s="43">
        <f>BG!AN253</f>
        <v>2442.2493948596957</v>
      </c>
      <c r="H61" s="43">
        <f>PHOS!AN253</f>
        <v>6072.6364923782185</v>
      </c>
      <c r="K61" s="47"/>
      <c r="AH61" s="23"/>
      <c r="AI61" s="23"/>
      <c r="AJ61" s="23"/>
      <c r="AK61" s="23"/>
      <c r="AL61" s="23"/>
      <c r="AM61" s="23"/>
      <c r="AN61" s="23"/>
      <c r="AO61" s="23"/>
    </row>
    <row r="62" spans="1:41">
      <c r="K62" s="47"/>
      <c r="AH62" s="23"/>
      <c r="AI62" s="23"/>
      <c r="AJ62" s="23"/>
      <c r="AK62" s="23"/>
      <c r="AL62" s="23"/>
      <c r="AM62" s="23"/>
      <c r="AN62" s="23"/>
      <c r="AO62" s="23"/>
    </row>
    <row r="63" spans="1:41">
      <c r="K63" s="47"/>
      <c r="AH63" s="23"/>
      <c r="AI63" s="23"/>
      <c r="AJ63" s="23"/>
      <c r="AK63" s="23"/>
      <c r="AL63" s="23"/>
      <c r="AM63" s="23"/>
      <c r="AN63" s="23"/>
      <c r="AO63" s="23"/>
    </row>
    <row r="64" spans="1:41">
      <c r="B64" s="23"/>
      <c r="C64" s="23"/>
      <c r="D64" s="23"/>
      <c r="K64" s="47"/>
      <c r="AH64" s="23"/>
      <c r="AI64" s="23"/>
      <c r="AJ64" s="23"/>
      <c r="AK64" s="23"/>
      <c r="AL64" s="23"/>
      <c r="AM64" s="23"/>
      <c r="AN64" s="23"/>
      <c r="AO64" s="23"/>
    </row>
    <row r="65" spans="2:41">
      <c r="B65" s="23"/>
      <c r="C65" s="23"/>
      <c r="D65" s="23"/>
      <c r="J65" s="47"/>
      <c r="K65" s="47"/>
      <c r="AH65" s="23"/>
      <c r="AI65" s="23"/>
      <c r="AJ65" s="23"/>
      <c r="AK65" s="23"/>
      <c r="AL65" s="23"/>
      <c r="AM65" s="23"/>
      <c r="AN65" s="23"/>
      <c r="AO65" s="23"/>
    </row>
    <row r="66" spans="2:41">
      <c r="B66" s="23"/>
      <c r="C66" s="23"/>
      <c r="D66" s="23"/>
      <c r="J66" s="47"/>
      <c r="K66" s="47"/>
      <c r="AH66" s="23"/>
      <c r="AI66" s="23"/>
      <c r="AJ66" s="23"/>
      <c r="AK66" s="23"/>
      <c r="AL66" s="23"/>
      <c r="AM66" s="23"/>
      <c r="AN66" s="23"/>
      <c r="AO66" s="23"/>
    </row>
    <row r="67" spans="2:41">
      <c r="B67" s="23"/>
      <c r="C67" s="23"/>
      <c r="D67" s="23"/>
      <c r="J67" s="47"/>
      <c r="K67" s="47"/>
      <c r="AH67" s="23"/>
      <c r="AI67" s="23"/>
      <c r="AJ67" s="23"/>
      <c r="AK67" s="23"/>
      <c r="AL67" s="23"/>
      <c r="AM67" s="23"/>
      <c r="AN67" s="23"/>
      <c r="AO67" s="23"/>
    </row>
    <row r="68" spans="2:41">
      <c r="B68" s="23"/>
      <c r="C68" s="23"/>
      <c r="D68" s="23"/>
      <c r="J68" s="47"/>
      <c r="K68" s="47"/>
      <c r="AH68" s="23"/>
      <c r="AI68" s="23"/>
      <c r="AJ68" s="23"/>
      <c r="AK68" s="23"/>
      <c r="AL68" s="23"/>
      <c r="AM68" s="23"/>
      <c r="AN68" s="23"/>
      <c r="AO68" s="23"/>
    </row>
    <row r="69" spans="2:41">
      <c r="B69" s="23"/>
      <c r="C69" s="23"/>
      <c r="D69" s="23"/>
      <c r="J69" s="47"/>
      <c r="K69" s="47"/>
      <c r="AH69" s="23"/>
      <c r="AI69" s="23"/>
      <c r="AJ69" s="23"/>
      <c r="AK69" s="23"/>
      <c r="AL69" s="23"/>
      <c r="AM69" s="23"/>
      <c r="AN69" s="23"/>
      <c r="AO69" s="23"/>
    </row>
    <row r="70" spans="2:41">
      <c r="B70" s="23"/>
      <c r="C70" s="23"/>
      <c r="D70" s="23"/>
      <c r="J70" s="47"/>
      <c r="K70" s="47"/>
      <c r="AH70" s="23"/>
      <c r="AI70" s="23"/>
      <c r="AJ70" s="23"/>
      <c r="AK70" s="23"/>
      <c r="AL70" s="23"/>
      <c r="AM70" s="23"/>
      <c r="AN70" s="23"/>
      <c r="AO70" s="23"/>
    </row>
    <row r="71" spans="2:41">
      <c r="B71" s="23"/>
      <c r="C71" s="23"/>
      <c r="D71" s="23"/>
      <c r="J71" s="47"/>
      <c r="K71" s="47"/>
      <c r="AH71" s="23"/>
      <c r="AI71" s="23"/>
      <c r="AJ71" s="23"/>
      <c r="AK71" s="23"/>
      <c r="AL71" s="23"/>
      <c r="AM71" s="23"/>
      <c r="AN71" s="23"/>
      <c r="AO71" s="23"/>
    </row>
    <row r="72" spans="2:41">
      <c r="B72" s="23"/>
      <c r="C72" s="23"/>
      <c r="D72" s="23"/>
      <c r="J72" s="47"/>
      <c r="K72" s="47"/>
      <c r="AH72" s="23"/>
      <c r="AI72" s="23"/>
      <c r="AJ72" s="23"/>
      <c r="AK72" s="23"/>
      <c r="AL72" s="23"/>
      <c r="AM72" s="23"/>
      <c r="AN72" s="23"/>
      <c r="AO72" s="23"/>
    </row>
    <row r="73" spans="2:41">
      <c r="B73" s="23"/>
      <c r="C73" s="23"/>
      <c r="D73" s="23"/>
      <c r="J73" s="47"/>
      <c r="K73" s="47"/>
      <c r="AH73" s="23"/>
      <c r="AI73" s="23"/>
      <c r="AJ73" s="23"/>
      <c r="AK73" s="23"/>
      <c r="AL73" s="23"/>
      <c r="AM73" s="23"/>
      <c r="AN73" s="23"/>
      <c r="AO73" s="23"/>
    </row>
    <row r="74" spans="2:41">
      <c r="B74" s="23"/>
      <c r="C74" s="23"/>
      <c r="D74" s="23"/>
      <c r="J74" s="47"/>
      <c r="K74" s="47"/>
      <c r="AH74" s="23"/>
      <c r="AI74" s="23"/>
      <c r="AJ74" s="23"/>
      <c r="AK74" s="23"/>
      <c r="AL74" s="23"/>
      <c r="AM74" s="23"/>
      <c r="AN74" s="23"/>
      <c r="AO74" s="23"/>
    </row>
    <row r="75" spans="2:41">
      <c r="B75" s="23"/>
      <c r="C75" s="23"/>
      <c r="D75" s="23"/>
      <c r="J75" s="47"/>
      <c r="K75" s="47"/>
      <c r="AH75" s="23"/>
      <c r="AI75" s="23"/>
      <c r="AJ75" s="23"/>
      <c r="AK75" s="23"/>
      <c r="AL75" s="23"/>
      <c r="AM75" s="23"/>
      <c r="AN75" s="23"/>
      <c r="AO75" s="23"/>
    </row>
    <row r="76" spans="2:41">
      <c r="B76" s="23"/>
      <c r="C76" s="23"/>
      <c r="D76" s="23"/>
      <c r="J76" s="47"/>
      <c r="K76" s="47"/>
      <c r="AH76" s="23"/>
      <c r="AI76" s="23"/>
      <c r="AJ76" s="23"/>
      <c r="AK76" s="23"/>
      <c r="AL76" s="23"/>
      <c r="AM76" s="23"/>
      <c r="AN76" s="23"/>
      <c r="AO76" s="23"/>
    </row>
    <row r="77" spans="2:41">
      <c r="B77" s="23"/>
      <c r="C77" s="23"/>
      <c r="D77" s="23"/>
      <c r="J77" s="47"/>
      <c r="K77" s="47"/>
      <c r="AH77" s="23"/>
      <c r="AI77" s="23"/>
      <c r="AJ77" s="23"/>
      <c r="AK77" s="23"/>
      <c r="AL77" s="23"/>
      <c r="AM77" s="23"/>
      <c r="AN77" s="23"/>
      <c r="AO77" s="23"/>
    </row>
    <row r="78" spans="2:41">
      <c r="B78" s="23"/>
      <c r="C78" s="23"/>
      <c r="D78" s="23"/>
      <c r="J78" s="47"/>
      <c r="K78" s="47"/>
      <c r="AH78" s="23"/>
      <c r="AI78" s="23"/>
      <c r="AJ78" s="23"/>
      <c r="AK78" s="23"/>
      <c r="AL78" s="23"/>
      <c r="AM78" s="23"/>
      <c r="AN78" s="23"/>
      <c r="AO78" s="23"/>
    </row>
    <row r="79" spans="2:41">
      <c r="B79" s="23"/>
      <c r="C79" s="23"/>
      <c r="D79" s="23"/>
      <c r="J79" s="47"/>
      <c r="K79" s="47"/>
      <c r="AH79" s="23"/>
      <c r="AI79" s="23"/>
      <c r="AJ79" s="23"/>
      <c r="AK79" s="23"/>
      <c r="AL79" s="23"/>
      <c r="AM79" s="23"/>
      <c r="AN79" s="23"/>
      <c r="AO79" s="23"/>
    </row>
    <row r="80" spans="2:41">
      <c r="B80" s="23"/>
      <c r="C80" s="23"/>
      <c r="D80" s="23"/>
      <c r="J80" s="47"/>
      <c r="K80" s="47"/>
      <c r="AH80" s="23"/>
      <c r="AI80" s="23"/>
      <c r="AJ80" s="23"/>
      <c r="AK80" s="23"/>
      <c r="AL80" s="23"/>
      <c r="AM80" s="23"/>
      <c r="AN80" s="23"/>
      <c r="AO80" s="23"/>
    </row>
    <row r="81" spans="2:41">
      <c r="B81" s="23"/>
      <c r="C81" s="23"/>
      <c r="D81" s="23"/>
      <c r="J81" s="47"/>
      <c r="K81" s="47"/>
      <c r="AH81" s="23"/>
      <c r="AI81" s="23"/>
      <c r="AJ81" s="23"/>
      <c r="AK81" s="23"/>
      <c r="AL81" s="23"/>
      <c r="AM81" s="23"/>
      <c r="AN81" s="23"/>
      <c r="AO81" s="23"/>
    </row>
    <row r="82" spans="2:41">
      <c r="B82" s="23"/>
      <c r="C82" s="23"/>
      <c r="D82" s="23"/>
      <c r="J82" s="47"/>
      <c r="K82" s="47"/>
      <c r="AH82" s="23"/>
      <c r="AI82" s="23"/>
      <c r="AJ82" s="23"/>
      <c r="AK82" s="23"/>
      <c r="AL82" s="23"/>
      <c r="AM82" s="23"/>
      <c r="AN82" s="23"/>
      <c r="AO82" s="23"/>
    </row>
    <row r="83" spans="2:41">
      <c r="B83" s="23"/>
      <c r="C83" s="23"/>
      <c r="D83" s="23"/>
      <c r="J83" s="47"/>
      <c r="K83" s="47"/>
      <c r="AH83" s="23"/>
      <c r="AI83" s="23"/>
      <c r="AJ83" s="23"/>
      <c r="AK83" s="23"/>
      <c r="AL83" s="23"/>
      <c r="AM83" s="23"/>
      <c r="AN83" s="23"/>
      <c r="AO83" s="23"/>
    </row>
    <row r="84" spans="2:41">
      <c r="B84" s="23"/>
      <c r="C84" s="23"/>
      <c r="D84" s="23"/>
      <c r="J84" s="47"/>
      <c r="K84" s="47"/>
      <c r="AH84" s="23"/>
      <c r="AI84" s="23"/>
      <c r="AJ84" s="23"/>
      <c r="AK84" s="23"/>
      <c r="AL84" s="23"/>
      <c r="AM84" s="23"/>
      <c r="AN84" s="23"/>
      <c r="AO84" s="23"/>
    </row>
    <row r="85" spans="2:41">
      <c r="B85" s="23"/>
      <c r="C85" s="23"/>
      <c r="D85" s="23"/>
      <c r="J85" s="47"/>
      <c r="K85" s="47"/>
      <c r="AH85" s="23"/>
      <c r="AI85" s="23"/>
      <c r="AJ85" s="23"/>
      <c r="AK85" s="23"/>
      <c r="AL85" s="23"/>
      <c r="AM85" s="23"/>
      <c r="AN85" s="23"/>
      <c r="AO85" s="23"/>
    </row>
    <row r="86" spans="2:41">
      <c r="B86" s="23"/>
      <c r="C86" s="23"/>
      <c r="D86" s="23"/>
      <c r="J86" s="47"/>
      <c r="K86" s="47"/>
      <c r="AH86" s="23"/>
      <c r="AI86" s="23"/>
      <c r="AJ86" s="23"/>
      <c r="AK86" s="23"/>
      <c r="AL86" s="23"/>
      <c r="AM86" s="23"/>
      <c r="AN86" s="23"/>
      <c r="AO86" s="23"/>
    </row>
    <row r="87" spans="2:41">
      <c r="B87" s="23"/>
      <c r="C87" s="23"/>
      <c r="D87" s="23"/>
      <c r="J87" s="47"/>
      <c r="K87" s="47"/>
      <c r="AH87" s="23"/>
      <c r="AI87" s="23"/>
      <c r="AJ87" s="23"/>
      <c r="AK87" s="23"/>
      <c r="AL87" s="23"/>
      <c r="AM87" s="23"/>
      <c r="AN87" s="23"/>
      <c r="AO87" s="23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82CA-99CE-4D35-A5A5-6EB1D419D7BD}">
  <dimension ref="A1:Z70"/>
  <sheetViews>
    <sheetView topLeftCell="G1" zoomScale="85" zoomScaleNormal="85" workbookViewId="0">
      <selection activeCell="P10" sqref="P10:P70"/>
    </sheetView>
  </sheetViews>
  <sheetFormatPr defaultRowHeight="14.4"/>
  <cols>
    <col min="10" max="10" width="9.109375" bestFit="1" customWidth="1"/>
    <col min="11" max="11" width="16" bestFit="1" customWidth="1"/>
    <col min="12" max="13" width="16.44140625" bestFit="1" customWidth="1"/>
    <col min="14" max="14" width="38.109375" bestFit="1" customWidth="1"/>
    <col min="15" max="15" width="20.44140625" bestFit="1" customWidth="1"/>
    <col min="16" max="16" width="16.77734375" bestFit="1" customWidth="1"/>
    <col min="17" max="17" width="20.77734375" bestFit="1" customWidth="1"/>
    <col min="18" max="18" width="12.6640625" bestFit="1" customWidth="1"/>
    <col min="19" max="19" width="17.5546875" bestFit="1" customWidth="1"/>
    <col min="20" max="22" width="9.109375" bestFit="1" customWidth="1"/>
    <col min="23" max="23" width="13.5546875" bestFit="1" customWidth="1"/>
    <col min="24" max="24" width="13" bestFit="1" customWidth="1"/>
    <col min="25" max="26" width="9.109375" bestFit="1" customWidth="1"/>
  </cols>
  <sheetData>
    <row r="1" spans="1:26" ht="28.8">
      <c r="A1" s="67" t="s">
        <v>123</v>
      </c>
    </row>
    <row r="10" spans="1:26" ht="53.4">
      <c r="F10" s="49" t="s">
        <v>122</v>
      </c>
      <c r="G10" s="49" t="s">
        <v>121</v>
      </c>
      <c r="H10" s="49" t="s">
        <v>120</v>
      </c>
      <c r="I10" s="49" t="s">
        <v>119</v>
      </c>
      <c r="J10" s="49" t="s">
        <v>118</v>
      </c>
      <c r="K10" s="49" t="s">
        <v>117</v>
      </c>
      <c r="L10" s="49" t="s">
        <v>116</v>
      </c>
      <c r="M10" s="49" t="s">
        <v>115</v>
      </c>
      <c r="N10" s="49" t="s">
        <v>114</v>
      </c>
      <c r="O10" s="49" t="s">
        <v>113</v>
      </c>
      <c r="P10" s="49" t="s">
        <v>112</v>
      </c>
      <c r="Q10" s="49" t="s">
        <v>111</v>
      </c>
      <c r="R10" s="49" t="s">
        <v>110</v>
      </c>
      <c r="S10" s="49" t="s">
        <v>109</v>
      </c>
      <c r="T10" s="66" t="s">
        <v>108</v>
      </c>
      <c r="U10" s="64" t="s">
        <v>107</v>
      </c>
      <c r="V10" s="64" t="s">
        <v>106</v>
      </c>
      <c r="W10" s="64" t="s">
        <v>105</v>
      </c>
      <c r="X10" s="64" t="s">
        <v>104</v>
      </c>
      <c r="Y10" s="65" t="s">
        <v>103</v>
      </c>
      <c r="Z10" s="64" t="s">
        <v>102</v>
      </c>
    </row>
    <row r="11" spans="1:26">
      <c r="F11">
        <v>1</v>
      </c>
      <c r="G11">
        <v>1</v>
      </c>
      <c r="H11" s="63" t="s">
        <v>101</v>
      </c>
      <c r="I11" t="s">
        <v>2</v>
      </c>
      <c r="J11">
        <v>1.41</v>
      </c>
      <c r="K11">
        <v>12.48</v>
      </c>
      <c r="L11">
        <v>10.98</v>
      </c>
      <c r="M11">
        <f t="shared" ref="M11:M42" si="0">100*(K11-L11)/(L11-J11)</f>
        <v>15.67398119122257</v>
      </c>
      <c r="O11">
        <v>12.74</v>
      </c>
      <c r="P11">
        <f t="shared" ref="P11:P42" si="1">(K11-L11)/(L11-J11)</f>
        <v>0.15673981191222569</v>
      </c>
      <c r="Q11">
        <f t="shared" ref="Q11:Q42" si="2">O11*(1-P11)</f>
        <v>10.743134796238246</v>
      </c>
      <c r="R11" cm="1">
        <f t="array" ref="R11:R70">([1]Sheet1!M23:M82)</f>
        <v>0.76280480413745821</v>
      </c>
      <c r="S11" cm="1">
        <f t="array" ref="S11:S22">[2]Sheet1!$L$24:$L$35</f>
        <v>-7.5438371300008855E-2</v>
      </c>
      <c r="T11">
        <v>100</v>
      </c>
      <c r="U11">
        <f t="shared" ref="U11:U42" si="3">R11*T11/1000</f>
        <v>7.6280480413745827E-2</v>
      </c>
      <c r="V11">
        <f t="shared" ref="V11:V42" si="4">S11*T11/1000</f>
        <v>-7.5438371300008853E-3</v>
      </c>
      <c r="W11">
        <f t="shared" ref="W11:W42" si="5">(U11/Q11)*0.226</f>
        <v>1.6046888455260751E-3</v>
      </c>
      <c r="X11">
        <f t="shared" ref="X11:X42" si="6">(V11/Q11)*0.777</f>
        <v>-5.4560996963969391E-4</v>
      </c>
      <c r="Y11">
        <f t="shared" ref="Y11:Y42" si="7">X11/W11</f>
        <v>-0.3400098225652109</v>
      </c>
      <c r="Z11">
        <f t="shared" ref="Z11:Z42" si="8">W11+X11</f>
        <v>1.0590788758863812E-3</v>
      </c>
    </row>
    <row r="12" spans="1:26">
      <c r="F12">
        <v>1</v>
      </c>
      <c r="G12">
        <v>1</v>
      </c>
      <c r="H12" s="63" t="s">
        <v>101</v>
      </c>
      <c r="I12" t="s">
        <v>3</v>
      </c>
      <c r="J12">
        <v>1.41</v>
      </c>
      <c r="K12">
        <v>12.48</v>
      </c>
      <c r="L12">
        <v>10.98</v>
      </c>
      <c r="M12">
        <f t="shared" si="0"/>
        <v>15.67398119122257</v>
      </c>
      <c r="O12">
        <v>12.37</v>
      </c>
      <c r="P12">
        <f t="shared" si="1"/>
        <v>0.15673981191222569</v>
      </c>
      <c r="Q12">
        <f t="shared" si="2"/>
        <v>10.431128526645768</v>
      </c>
      <c r="R12">
        <v>1.2108279965251827</v>
      </c>
      <c r="S12">
        <v>-0.19620075980001006</v>
      </c>
      <c r="T12">
        <v>100</v>
      </c>
      <c r="U12">
        <f t="shared" si="3"/>
        <v>0.12108279965251828</v>
      </c>
      <c r="V12">
        <f t="shared" si="4"/>
        <v>-1.9620075980001005E-2</v>
      </c>
      <c r="W12">
        <f t="shared" si="5"/>
        <v>2.6233702951284146E-3</v>
      </c>
      <c r="X12">
        <f t="shared" si="6"/>
        <v>-1.4614716900015895E-3</v>
      </c>
      <c r="Y12">
        <f t="shared" si="7"/>
        <v>-0.55709698806742425</v>
      </c>
      <c r="Z12">
        <f t="shared" si="8"/>
        <v>1.1618986051268251E-3</v>
      </c>
    </row>
    <row r="13" spans="1:26">
      <c r="F13">
        <v>1</v>
      </c>
      <c r="G13">
        <v>2</v>
      </c>
      <c r="H13" s="63" t="s">
        <v>101</v>
      </c>
      <c r="I13" t="s">
        <v>2</v>
      </c>
      <c r="J13">
        <v>1.31</v>
      </c>
      <c r="K13">
        <v>11.81</v>
      </c>
      <c r="L13">
        <v>10.73</v>
      </c>
      <c r="M13">
        <f t="shared" si="0"/>
        <v>11.464968152866241</v>
      </c>
      <c r="O13">
        <v>11.59</v>
      </c>
      <c r="P13">
        <f t="shared" si="1"/>
        <v>0.11464968152866242</v>
      </c>
      <c r="Q13">
        <f t="shared" si="2"/>
        <v>10.261210191082803</v>
      </c>
      <c r="R13">
        <v>-5.2349542414995981E-3</v>
      </c>
      <c r="S13">
        <v>-0.22810025864906702</v>
      </c>
      <c r="T13">
        <v>100</v>
      </c>
      <c r="U13">
        <f t="shared" si="3"/>
        <v>-5.2349542414995985E-4</v>
      </c>
      <c r="V13">
        <f t="shared" si="4"/>
        <v>-2.2810025864906703E-2</v>
      </c>
      <c r="W13">
        <f t="shared" si="5"/>
        <v>-1.1529825786114844E-5</v>
      </c>
      <c r="X13">
        <f t="shared" si="6"/>
        <v>-1.727222205469925E-3</v>
      </c>
      <c r="Y13">
        <f t="shared" si="7"/>
        <v>149.80470975979418</v>
      </c>
      <c r="Z13">
        <f t="shared" si="8"/>
        <v>-1.7387520312560397E-3</v>
      </c>
    </row>
    <row r="14" spans="1:26">
      <c r="F14">
        <v>1</v>
      </c>
      <c r="G14">
        <v>2</v>
      </c>
      <c r="H14" s="63" t="s">
        <v>101</v>
      </c>
      <c r="I14" t="s">
        <v>3</v>
      </c>
      <c r="J14">
        <v>1.31</v>
      </c>
      <c r="K14">
        <v>11.81</v>
      </c>
      <c r="L14">
        <v>10.73</v>
      </c>
      <c r="M14">
        <f t="shared" si="0"/>
        <v>11.464968152866241</v>
      </c>
      <c r="O14">
        <v>12.3</v>
      </c>
      <c r="P14">
        <f t="shared" si="1"/>
        <v>0.11464968152866242</v>
      </c>
      <c r="Q14">
        <f t="shared" si="2"/>
        <v>10.889808917197453</v>
      </c>
      <c r="R14">
        <v>-0.13324158063799257</v>
      </c>
      <c r="S14">
        <v>-0.15518711842265109</v>
      </c>
      <c r="T14">
        <v>100</v>
      </c>
      <c r="U14">
        <f t="shared" si="3"/>
        <v>-1.3324158063799258E-2</v>
      </c>
      <c r="V14">
        <f t="shared" si="4"/>
        <v>-1.5518711842265109E-2</v>
      </c>
      <c r="W14">
        <f t="shared" si="5"/>
        <v>-2.7652089630913335E-4</v>
      </c>
      <c r="X14">
        <f t="shared" si="6"/>
        <v>-1.1072773813687071E-3</v>
      </c>
      <c r="Y14">
        <f t="shared" si="7"/>
        <v>4.0043172004290017</v>
      </c>
      <c r="Z14">
        <f t="shared" si="8"/>
        <v>-1.3837982776778405E-3</v>
      </c>
    </row>
    <row r="15" spans="1:26">
      <c r="F15">
        <v>1</v>
      </c>
      <c r="G15">
        <v>3</v>
      </c>
      <c r="H15" s="63" t="s">
        <v>101</v>
      </c>
      <c r="I15" t="s">
        <v>2</v>
      </c>
      <c r="J15">
        <v>1.42</v>
      </c>
      <c r="K15">
        <v>12.15</v>
      </c>
      <c r="L15">
        <v>10.69</v>
      </c>
      <c r="M15">
        <f t="shared" si="0"/>
        <v>15.749730312837119</v>
      </c>
      <c r="O15">
        <v>11.86</v>
      </c>
      <c r="P15">
        <f t="shared" si="1"/>
        <v>0.15749730312837118</v>
      </c>
      <c r="Q15">
        <f t="shared" si="2"/>
        <v>9.9920819848975171</v>
      </c>
      <c r="R15">
        <v>0.37878492494797927</v>
      </c>
      <c r="S15">
        <v>0.15925079880376725</v>
      </c>
      <c r="T15">
        <v>100</v>
      </c>
      <c r="U15">
        <f t="shared" si="3"/>
        <v>3.7878492494797925E-2</v>
      </c>
      <c r="V15">
        <f t="shared" si="4"/>
        <v>1.5925079880376725E-2</v>
      </c>
      <c r="W15">
        <f t="shared" si="5"/>
        <v>8.5673229230535898E-4</v>
      </c>
      <c r="X15">
        <f t="shared" si="6"/>
        <v>1.2383592414228601E-3</v>
      </c>
      <c r="Y15">
        <f t="shared" si="7"/>
        <v>1.4454448052735247</v>
      </c>
      <c r="Z15">
        <f t="shared" si="8"/>
        <v>2.0950915337282191E-3</v>
      </c>
    </row>
    <row r="16" spans="1:26">
      <c r="F16">
        <v>1</v>
      </c>
      <c r="G16">
        <v>3</v>
      </c>
      <c r="H16" s="63" t="s">
        <v>101</v>
      </c>
      <c r="I16" t="s">
        <v>3</v>
      </c>
      <c r="J16">
        <v>1.42</v>
      </c>
      <c r="K16">
        <v>12.15</v>
      </c>
      <c r="L16">
        <v>10.69</v>
      </c>
      <c r="M16">
        <f t="shared" si="0"/>
        <v>15.749730312837119</v>
      </c>
      <c r="O16">
        <v>11.56</v>
      </c>
      <c r="P16">
        <f t="shared" si="1"/>
        <v>0.15749730312837118</v>
      </c>
      <c r="Q16">
        <f t="shared" si="2"/>
        <v>9.7393311758360301</v>
      </c>
      <c r="R16">
        <v>0.31478161174973279</v>
      </c>
      <c r="S16">
        <v>-0.24405000807359545</v>
      </c>
      <c r="T16">
        <v>100</v>
      </c>
      <c r="U16">
        <f t="shared" si="3"/>
        <v>3.1478161174973283E-2</v>
      </c>
      <c r="V16">
        <f t="shared" si="4"/>
        <v>-2.4405000807359547E-2</v>
      </c>
      <c r="W16">
        <f t="shared" si="5"/>
        <v>7.3044691643656796E-4</v>
      </c>
      <c r="X16">
        <f t="shared" si="6"/>
        <v>-1.9470213390387764E-3</v>
      </c>
      <c r="Y16">
        <f t="shared" si="7"/>
        <v>-2.6655206493815844</v>
      </c>
      <c r="Z16">
        <f t="shared" si="8"/>
        <v>-1.2165744226022084E-3</v>
      </c>
    </row>
    <row r="17" spans="6:26">
      <c r="F17">
        <v>1</v>
      </c>
      <c r="G17">
        <v>4</v>
      </c>
      <c r="H17" s="63" t="s">
        <v>101</v>
      </c>
      <c r="I17" t="s">
        <v>2</v>
      </c>
      <c r="J17">
        <v>1.41</v>
      </c>
      <c r="K17">
        <v>14.83</v>
      </c>
      <c r="L17">
        <v>13.59</v>
      </c>
      <c r="M17">
        <f t="shared" si="0"/>
        <v>10.180623973727425</v>
      </c>
      <c r="O17">
        <v>11.99</v>
      </c>
      <c r="P17">
        <f t="shared" si="1"/>
        <v>0.10180623973727423</v>
      </c>
      <c r="Q17">
        <f t="shared" si="2"/>
        <v>10.769343185550083</v>
      </c>
      <c r="R17">
        <v>0.12277167215499336</v>
      </c>
      <c r="S17">
        <v>-0.13695883336604708</v>
      </c>
      <c r="T17">
        <v>100</v>
      </c>
      <c r="U17">
        <f t="shared" si="3"/>
        <v>1.2277167215499336E-2</v>
      </c>
      <c r="V17">
        <f t="shared" si="4"/>
        <v>-1.3695883336604708E-2</v>
      </c>
      <c r="W17">
        <f t="shared" si="5"/>
        <v>2.5764243398109567E-4</v>
      </c>
      <c r="X17">
        <f t="shared" si="6"/>
        <v>-9.8814766780025258E-4</v>
      </c>
      <c r="Y17">
        <f t="shared" si="7"/>
        <v>-3.8353451818140996</v>
      </c>
      <c r="Z17">
        <f t="shared" si="8"/>
        <v>-7.3050523381915696E-4</v>
      </c>
    </row>
    <row r="18" spans="6:26">
      <c r="F18">
        <v>1</v>
      </c>
      <c r="G18">
        <v>4</v>
      </c>
      <c r="H18" s="63" t="s">
        <v>101</v>
      </c>
      <c r="I18" t="s">
        <v>3</v>
      </c>
      <c r="J18">
        <v>1.41</v>
      </c>
      <c r="K18">
        <v>14.83</v>
      </c>
      <c r="L18">
        <v>13.59</v>
      </c>
      <c r="M18">
        <f t="shared" si="0"/>
        <v>10.180623973727425</v>
      </c>
      <c r="O18">
        <v>11.98</v>
      </c>
      <c r="P18">
        <f t="shared" si="1"/>
        <v>0.10180623973727423</v>
      </c>
      <c r="Q18">
        <f t="shared" si="2"/>
        <v>10.760361247947456</v>
      </c>
      <c r="R18">
        <v>1.0828213701286897</v>
      </c>
      <c r="S18">
        <v>-0.21898611612076502</v>
      </c>
      <c r="T18">
        <v>100</v>
      </c>
      <c r="U18">
        <f t="shared" si="3"/>
        <v>0.10828213701286897</v>
      </c>
      <c r="V18">
        <f t="shared" si="4"/>
        <v>-2.1898611612076499E-2</v>
      </c>
      <c r="W18">
        <f t="shared" si="5"/>
        <v>2.2742510591432408E-3</v>
      </c>
      <c r="X18">
        <f t="shared" si="6"/>
        <v>-1.5812871734049916E-3</v>
      </c>
      <c r="Y18">
        <f t="shared" si="7"/>
        <v>-0.69530018115093084</v>
      </c>
      <c r="Z18">
        <f t="shared" si="8"/>
        <v>6.9296388573824924E-4</v>
      </c>
    </row>
    <row r="19" spans="6:26">
      <c r="F19">
        <v>1</v>
      </c>
      <c r="G19">
        <v>5</v>
      </c>
      <c r="H19" s="63" t="s">
        <v>101</v>
      </c>
      <c r="I19" t="s">
        <v>2</v>
      </c>
      <c r="J19">
        <v>1.41</v>
      </c>
      <c r="K19">
        <v>14.31</v>
      </c>
      <c r="L19">
        <v>12.94</v>
      </c>
      <c r="M19">
        <f t="shared" si="0"/>
        <v>11.882046834345196</v>
      </c>
      <c r="O19">
        <v>11.54</v>
      </c>
      <c r="P19">
        <f t="shared" si="1"/>
        <v>0.11882046834345196</v>
      </c>
      <c r="Q19">
        <f t="shared" si="2"/>
        <v>10.168811795316564</v>
      </c>
      <c r="R19">
        <v>-2.1813476029818775</v>
      </c>
      <c r="S19">
        <v>-0.33746996898869075</v>
      </c>
      <c r="T19">
        <v>100</v>
      </c>
      <c r="U19">
        <f t="shared" si="3"/>
        <v>-0.21813476029818776</v>
      </c>
      <c r="V19">
        <f t="shared" si="4"/>
        <v>-3.3746996898869078E-2</v>
      </c>
      <c r="W19">
        <f t="shared" si="5"/>
        <v>-4.8480055309997735E-3</v>
      </c>
      <c r="X19">
        <f t="shared" si="6"/>
        <v>-2.5786116527889754E-3</v>
      </c>
      <c r="Y19">
        <f t="shared" si="7"/>
        <v>0.53189123574642549</v>
      </c>
      <c r="Z19">
        <f t="shared" si="8"/>
        <v>-7.4266171837887489E-3</v>
      </c>
    </row>
    <row r="20" spans="6:26">
      <c r="F20">
        <v>1</v>
      </c>
      <c r="G20">
        <v>5</v>
      </c>
      <c r="H20" s="63" t="s">
        <v>101</v>
      </c>
      <c r="I20" t="s">
        <v>3</v>
      </c>
      <c r="J20">
        <v>1.41</v>
      </c>
      <c r="K20">
        <v>14.31</v>
      </c>
      <c r="L20">
        <v>12.94</v>
      </c>
      <c r="M20">
        <f t="shared" si="0"/>
        <v>11.882046834345196</v>
      </c>
      <c r="O20">
        <v>11.55</v>
      </c>
      <c r="P20">
        <f t="shared" si="1"/>
        <v>0.11882046834345196</v>
      </c>
      <c r="Q20">
        <f t="shared" si="2"/>
        <v>10.17762359063313</v>
      </c>
      <c r="R20">
        <v>0.25077829855148631</v>
      </c>
      <c r="S20">
        <v>-0.13923736899812267</v>
      </c>
      <c r="T20">
        <v>100</v>
      </c>
      <c r="U20">
        <f t="shared" si="3"/>
        <v>2.5077829855148632E-2</v>
      </c>
      <c r="V20">
        <f t="shared" si="4"/>
        <v>-1.3923736899812267E-2</v>
      </c>
      <c r="W20">
        <f t="shared" si="5"/>
        <v>5.5686767119975805E-4</v>
      </c>
      <c r="X20">
        <f t="shared" si="6"/>
        <v>-1.0629930921311583E-3</v>
      </c>
      <c r="Y20">
        <f t="shared" si="7"/>
        <v>-1.9088791594616459</v>
      </c>
      <c r="Z20">
        <f t="shared" si="8"/>
        <v>-5.0612542093140026E-4</v>
      </c>
    </row>
    <row r="21" spans="6:26">
      <c r="F21">
        <v>1</v>
      </c>
      <c r="G21">
        <v>6</v>
      </c>
      <c r="H21" s="63" t="s">
        <v>101</v>
      </c>
      <c r="I21" t="s">
        <v>2</v>
      </c>
      <c r="J21">
        <v>1.41</v>
      </c>
      <c r="K21">
        <v>14.27</v>
      </c>
      <c r="L21">
        <v>12.6</v>
      </c>
      <c r="M21">
        <f t="shared" si="0"/>
        <v>14.924039320822164</v>
      </c>
      <c r="O21">
        <v>12.41</v>
      </c>
      <c r="P21">
        <f t="shared" si="1"/>
        <v>0.14924039320822163</v>
      </c>
      <c r="Q21">
        <f t="shared" si="2"/>
        <v>10.55792672028597</v>
      </c>
      <c r="R21">
        <v>-5.2349542414995981E-3</v>
      </c>
      <c r="S21">
        <v>-0.30329193450755831</v>
      </c>
      <c r="T21">
        <v>100</v>
      </c>
      <c r="U21">
        <f t="shared" si="3"/>
        <v>-5.2349542414995985E-4</v>
      </c>
      <c r="V21">
        <f t="shared" si="4"/>
        <v>-3.0329193450755829E-2</v>
      </c>
      <c r="W21">
        <f t="shared" si="5"/>
        <v>-1.1205795322539084E-5</v>
      </c>
      <c r="X21">
        <f t="shared" si="6"/>
        <v>-2.2320464931773064E-3</v>
      </c>
      <c r="Y21">
        <f t="shared" si="7"/>
        <v>199.18679834244503</v>
      </c>
      <c r="Z21">
        <f t="shared" si="8"/>
        <v>-2.2432522884998454E-3</v>
      </c>
    </row>
    <row r="22" spans="6:26">
      <c r="F22">
        <v>1</v>
      </c>
      <c r="G22">
        <v>6</v>
      </c>
      <c r="H22" s="63" t="s">
        <v>101</v>
      </c>
      <c r="I22" t="s">
        <v>3</v>
      </c>
      <c r="J22">
        <v>1.41</v>
      </c>
      <c r="K22">
        <v>14.27</v>
      </c>
      <c r="L22">
        <v>12.6</v>
      </c>
      <c r="M22">
        <f t="shared" si="0"/>
        <v>14.924039320822164</v>
      </c>
      <c r="O22">
        <v>11.78</v>
      </c>
      <c r="P22">
        <f t="shared" si="1"/>
        <v>0.14924039320822163</v>
      </c>
      <c r="Q22">
        <f t="shared" si="2"/>
        <v>10.02194816800715</v>
      </c>
      <c r="R22">
        <v>5.8768358956746883E-2</v>
      </c>
      <c r="S22">
        <v>-0.30557047013963379</v>
      </c>
      <c r="T22">
        <v>100</v>
      </c>
      <c r="U22">
        <f t="shared" si="3"/>
        <v>5.8768358956746876E-3</v>
      </c>
      <c r="V22">
        <f t="shared" si="4"/>
        <v>-3.0557047013963376E-2</v>
      </c>
      <c r="W22">
        <f t="shared" si="5"/>
        <v>1.3252562178103775E-4</v>
      </c>
      <c r="X22">
        <f t="shared" si="6"/>
        <v>-2.3690828501431744E-3</v>
      </c>
      <c r="Y22">
        <f t="shared" si="7"/>
        <v>-17.876413770443833</v>
      </c>
      <c r="Z22">
        <f t="shared" si="8"/>
        <v>-2.2365572283621366E-3</v>
      </c>
    </row>
    <row r="23" spans="6:26">
      <c r="F23">
        <v>2</v>
      </c>
      <c r="G23">
        <v>1</v>
      </c>
      <c r="H23" s="63" t="s">
        <v>101</v>
      </c>
      <c r="I23" t="s">
        <v>2</v>
      </c>
      <c r="J23">
        <v>1.4</v>
      </c>
      <c r="K23">
        <v>13.74</v>
      </c>
      <c r="L23">
        <v>12.26</v>
      </c>
      <c r="M23">
        <f t="shared" si="0"/>
        <v>13.627992633517501</v>
      </c>
      <c r="O23">
        <v>12.04</v>
      </c>
      <c r="P23">
        <f t="shared" si="1"/>
        <v>0.13627992633517499</v>
      </c>
      <c r="Q23">
        <f t="shared" si="2"/>
        <v>10.399189686924492</v>
      </c>
      <c r="R23">
        <v>0.8268081173357047</v>
      </c>
      <c r="S23" cm="1">
        <f t="array" ref="S23:S34">[2]Sheet1!$L$37:$L$48</f>
        <v>-0.2577212218660484</v>
      </c>
      <c r="T23">
        <v>100</v>
      </c>
      <c r="U23">
        <f t="shared" si="3"/>
        <v>8.2680811733570461E-2</v>
      </c>
      <c r="V23">
        <f t="shared" si="4"/>
        <v>-2.5772122186604841E-2</v>
      </c>
      <c r="W23">
        <f t="shared" si="5"/>
        <v>1.7968576412527363E-3</v>
      </c>
      <c r="X23">
        <f t="shared" si="6"/>
        <v>-1.9256249325051245E-3</v>
      </c>
      <c r="Y23">
        <f t="shared" si="7"/>
        <v>-1.0716624891678197</v>
      </c>
      <c r="Z23">
        <f t="shared" si="8"/>
        <v>-1.2876729125238821E-4</v>
      </c>
    </row>
    <row r="24" spans="6:26">
      <c r="F24">
        <v>2</v>
      </c>
      <c r="G24">
        <v>1</v>
      </c>
      <c r="H24" s="63" t="s">
        <v>101</v>
      </c>
      <c r="I24" t="s">
        <v>3</v>
      </c>
      <c r="J24">
        <v>1.4</v>
      </c>
      <c r="K24">
        <v>13.74</v>
      </c>
      <c r="L24">
        <v>12.26</v>
      </c>
      <c r="M24">
        <f t="shared" si="0"/>
        <v>13.627992633517501</v>
      </c>
      <c r="O24">
        <v>12.15</v>
      </c>
      <c r="P24">
        <f t="shared" si="1"/>
        <v>0.13627992633517499</v>
      </c>
      <c r="Q24">
        <f t="shared" si="2"/>
        <v>10.494198895027623</v>
      </c>
      <c r="R24">
        <v>0.31478161174973279</v>
      </c>
      <c r="S24">
        <v>-0.24860707933774639</v>
      </c>
      <c r="T24">
        <v>100</v>
      </c>
      <c r="U24">
        <f t="shared" si="3"/>
        <v>3.1478161174973283E-2</v>
      </c>
      <c r="V24">
        <f t="shared" si="4"/>
        <v>-2.486070793377464E-2</v>
      </c>
      <c r="W24">
        <f t="shared" si="5"/>
        <v>6.7790447815075803E-4</v>
      </c>
      <c r="X24">
        <f t="shared" si="6"/>
        <v>-1.8407093535930215E-3</v>
      </c>
      <c r="Y24">
        <f t="shared" si="7"/>
        <v>-2.715293102376688</v>
      </c>
      <c r="Z24">
        <f t="shared" si="8"/>
        <v>-1.1628048754422633E-3</v>
      </c>
    </row>
    <row r="25" spans="6:26">
      <c r="F25">
        <v>2</v>
      </c>
      <c r="G25">
        <v>2</v>
      </c>
      <c r="H25" s="63" t="s">
        <v>101</v>
      </c>
      <c r="I25" t="s">
        <v>2</v>
      </c>
      <c r="J25">
        <v>1.43</v>
      </c>
      <c r="K25">
        <v>12.45</v>
      </c>
      <c r="L25">
        <v>11</v>
      </c>
      <c r="M25">
        <f t="shared" si="0"/>
        <v>15.151515151515145</v>
      </c>
      <c r="O25">
        <v>11.66</v>
      </c>
      <c r="P25">
        <f t="shared" si="1"/>
        <v>0.15151515151515144</v>
      </c>
      <c r="Q25">
        <f t="shared" si="2"/>
        <v>9.8933333333333344</v>
      </c>
      <c r="R25">
        <v>1.0188180569304432</v>
      </c>
      <c r="S25">
        <v>-0.25544268623397293</v>
      </c>
      <c r="T25">
        <v>100</v>
      </c>
      <c r="U25">
        <f t="shared" si="3"/>
        <v>0.10188180569304432</v>
      </c>
      <c r="V25">
        <f t="shared" si="4"/>
        <v>-2.5544268623397294E-2</v>
      </c>
      <c r="W25">
        <f t="shared" si="5"/>
        <v>2.3273539171119965E-3</v>
      </c>
      <c r="X25">
        <f t="shared" si="6"/>
        <v>-2.0061890216017215E-3</v>
      </c>
      <c r="Y25">
        <f t="shared" si="7"/>
        <v>-0.86200427311510619</v>
      </c>
      <c r="Z25">
        <f t="shared" si="8"/>
        <v>3.2116489551027496E-4</v>
      </c>
    </row>
    <row r="26" spans="6:26">
      <c r="F26">
        <v>2</v>
      </c>
      <c r="G26">
        <v>2</v>
      </c>
      <c r="H26" s="63" t="s">
        <v>101</v>
      </c>
      <c r="I26" t="s">
        <v>3</v>
      </c>
      <c r="J26">
        <v>1.43</v>
      </c>
      <c r="K26">
        <v>12.45</v>
      </c>
      <c r="L26">
        <v>11</v>
      </c>
      <c r="M26">
        <f t="shared" si="0"/>
        <v>15.151515151515145</v>
      </c>
      <c r="O26">
        <v>11.9</v>
      </c>
      <c r="P26">
        <f t="shared" si="1"/>
        <v>0.15151515151515144</v>
      </c>
      <c r="Q26">
        <f t="shared" si="2"/>
        <v>10.096969696969699</v>
      </c>
      <c r="R26">
        <v>0.37878492494797927</v>
      </c>
      <c r="S26">
        <v>-0.20759343796038754</v>
      </c>
      <c r="T26">
        <v>100</v>
      </c>
      <c r="U26">
        <f t="shared" si="3"/>
        <v>3.7878492494797925E-2</v>
      </c>
      <c r="V26">
        <f t="shared" si="4"/>
        <v>-2.0759343796038752E-2</v>
      </c>
      <c r="W26">
        <f t="shared" si="5"/>
        <v>8.4783252408824391E-4</v>
      </c>
      <c r="X26">
        <f t="shared" si="6"/>
        <v>-1.5975100068254188E-3</v>
      </c>
      <c r="Y26">
        <f t="shared" si="7"/>
        <v>-1.8842282661229297</v>
      </c>
      <c r="Z26">
        <f t="shared" si="8"/>
        <v>-7.4967748273717491E-4</v>
      </c>
    </row>
    <row r="27" spans="6:26">
      <c r="F27">
        <v>2</v>
      </c>
      <c r="G27">
        <v>3</v>
      </c>
      <c r="H27" s="63" t="s">
        <v>101</v>
      </c>
      <c r="I27" t="s">
        <v>2</v>
      </c>
      <c r="J27">
        <v>1.4</v>
      </c>
      <c r="K27">
        <v>13.92</v>
      </c>
      <c r="L27">
        <v>12.68</v>
      </c>
      <c r="M27">
        <f t="shared" si="0"/>
        <v>10.992907801418443</v>
      </c>
      <c r="O27">
        <v>12.2</v>
      </c>
      <c r="P27">
        <f t="shared" si="1"/>
        <v>0.10992907801418442</v>
      </c>
      <c r="Q27">
        <f t="shared" si="2"/>
        <v>10.85886524822695</v>
      </c>
      <c r="R27">
        <v>5.8768358956746883E-2</v>
      </c>
      <c r="S27">
        <v>-7.5438371300008855E-2</v>
      </c>
      <c r="T27">
        <v>100</v>
      </c>
      <c r="U27">
        <f t="shared" si="3"/>
        <v>5.8768358956746876E-3</v>
      </c>
      <c r="V27">
        <f t="shared" si="4"/>
        <v>-7.5438371300008853E-3</v>
      </c>
      <c r="W27">
        <f t="shared" si="5"/>
        <v>1.2231157511042361E-4</v>
      </c>
      <c r="X27">
        <f t="shared" si="6"/>
        <v>-5.3979502609333618E-4</v>
      </c>
      <c r="Y27">
        <f t="shared" si="7"/>
        <v>-4.4132783475808077</v>
      </c>
      <c r="Z27">
        <f t="shared" si="8"/>
        <v>-4.1748345098291254E-4</v>
      </c>
    </row>
    <row r="28" spans="6:26">
      <c r="F28">
        <v>2</v>
      </c>
      <c r="G28">
        <v>3</v>
      </c>
      <c r="H28" s="63" t="s">
        <v>101</v>
      </c>
      <c r="I28" t="s">
        <v>3</v>
      </c>
      <c r="J28">
        <v>1.4</v>
      </c>
      <c r="K28">
        <v>13.92</v>
      </c>
      <c r="L28">
        <v>12.68</v>
      </c>
      <c r="M28">
        <f t="shared" si="0"/>
        <v>10.992907801418443</v>
      </c>
      <c r="O28">
        <v>12.36</v>
      </c>
      <c r="P28">
        <f t="shared" si="1"/>
        <v>0.10992907801418442</v>
      </c>
      <c r="Q28">
        <f t="shared" si="2"/>
        <v>11.001276595744681</v>
      </c>
      <c r="R28">
        <v>0.18677498535323983</v>
      </c>
      <c r="S28">
        <v>-0.20303636669623659</v>
      </c>
      <c r="T28">
        <v>100</v>
      </c>
      <c r="U28">
        <f t="shared" si="3"/>
        <v>1.8677498535323984E-2</v>
      </c>
      <c r="V28">
        <f t="shared" si="4"/>
        <v>-2.0303636669623662E-2</v>
      </c>
      <c r="W28">
        <f t="shared" si="5"/>
        <v>3.8369316799251801E-4</v>
      </c>
      <c r="X28">
        <f t="shared" si="6"/>
        <v>-1.4340086402699619E-3</v>
      </c>
      <c r="Y28">
        <f t="shared" si="7"/>
        <v>-3.7373838261772878</v>
      </c>
      <c r="Z28">
        <f t="shared" si="8"/>
        <v>-1.0503154722774439E-3</v>
      </c>
    </row>
    <row r="29" spans="6:26">
      <c r="F29">
        <v>2</v>
      </c>
      <c r="G29">
        <v>4</v>
      </c>
      <c r="H29" s="63" t="s">
        <v>101</v>
      </c>
      <c r="I29" t="s">
        <v>2</v>
      </c>
      <c r="J29">
        <v>1.44</v>
      </c>
      <c r="K29">
        <v>14.64</v>
      </c>
      <c r="L29">
        <v>13.33</v>
      </c>
      <c r="M29">
        <f t="shared" si="0"/>
        <v>11.017661900756943</v>
      </c>
      <c r="O29">
        <v>11.74</v>
      </c>
      <c r="P29">
        <f t="shared" si="1"/>
        <v>0.11017661900756942</v>
      </c>
      <c r="Q29">
        <f t="shared" si="2"/>
        <v>10.446526492851135</v>
      </c>
      <c r="R29">
        <v>0.37878492494797927</v>
      </c>
      <c r="S29">
        <v>-0.23493586554529344</v>
      </c>
      <c r="T29">
        <v>100</v>
      </c>
      <c r="U29">
        <f t="shared" si="3"/>
        <v>3.7878492494797925E-2</v>
      </c>
      <c r="V29">
        <f t="shared" si="4"/>
        <v>-2.3493586554529343E-2</v>
      </c>
      <c r="W29">
        <f t="shared" si="5"/>
        <v>8.1946274770686319E-4</v>
      </c>
      <c r="X29">
        <f t="shared" si="6"/>
        <v>-1.747424540143693E-3</v>
      </c>
      <c r="Y29">
        <f t="shared" si="7"/>
        <v>-2.1324026565375718</v>
      </c>
      <c r="Z29">
        <f t="shared" si="8"/>
        <v>-9.2796179243682985E-4</v>
      </c>
    </row>
    <row r="30" spans="6:26">
      <c r="F30">
        <v>2</v>
      </c>
      <c r="G30">
        <v>4</v>
      </c>
      <c r="H30" s="63" t="s">
        <v>101</v>
      </c>
      <c r="I30" t="s">
        <v>3</v>
      </c>
      <c r="J30">
        <v>1.44</v>
      </c>
      <c r="K30">
        <v>14.64</v>
      </c>
      <c r="L30">
        <v>13.33</v>
      </c>
      <c r="M30">
        <f t="shared" si="0"/>
        <v>11.017661900756943</v>
      </c>
      <c r="O30">
        <v>12.12</v>
      </c>
      <c r="P30">
        <f t="shared" si="1"/>
        <v>0.11017661900756942</v>
      </c>
      <c r="Q30">
        <f t="shared" si="2"/>
        <v>10.784659377628257</v>
      </c>
      <c r="R30">
        <v>-5.2349542414995981E-3</v>
      </c>
      <c r="S30">
        <v>4.3045481567916877E-2</v>
      </c>
      <c r="T30">
        <v>100</v>
      </c>
      <c r="U30">
        <f t="shared" si="3"/>
        <v>-5.2349542414995985E-4</v>
      </c>
      <c r="V30">
        <f t="shared" si="4"/>
        <v>4.3045481567916873E-3</v>
      </c>
      <c r="W30">
        <f t="shared" si="5"/>
        <v>-1.0970208860125302E-5</v>
      </c>
      <c r="X30">
        <f t="shared" si="6"/>
        <v>3.101288414138757E-4</v>
      </c>
      <c r="Y30">
        <f t="shared" si="7"/>
        <v>-28.270094523098567</v>
      </c>
      <c r="Z30">
        <f t="shared" si="8"/>
        <v>2.9915863255375043E-4</v>
      </c>
    </row>
    <row r="31" spans="6:26">
      <c r="F31">
        <v>2</v>
      </c>
      <c r="G31">
        <v>5</v>
      </c>
      <c r="H31" s="63" t="s">
        <v>101</v>
      </c>
      <c r="I31" t="s">
        <v>2</v>
      </c>
      <c r="J31">
        <v>1.41</v>
      </c>
      <c r="K31">
        <v>15.37</v>
      </c>
      <c r="L31">
        <v>13.35</v>
      </c>
      <c r="M31">
        <f t="shared" si="0"/>
        <v>16.917922948073699</v>
      </c>
      <c r="O31">
        <v>11.71</v>
      </c>
      <c r="P31">
        <f t="shared" si="1"/>
        <v>0.16917922948073699</v>
      </c>
      <c r="Q31">
        <f t="shared" si="2"/>
        <v>9.7289112227805692</v>
      </c>
      <c r="R31">
        <v>0.37878492494797927</v>
      </c>
      <c r="S31">
        <v>-0.31240607703586032</v>
      </c>
      <c r="T31">
        <v>100</v>
      </c>
      <c r="U31">
        <f t="shared" si="3"/>
        <v>3.7878492494797925E-2</v>
      </c>
      <c r="V31">
        <f t="shared" si="4"/>
        <v>-3.1240607703586033E-2</v>
      </c>
      <c r="W31">
        <f t="shared" si="5"/>
        <v>8.7990722782828388E-4</v>
      </c>
      <c r="X31">
        <f t="shared" si="6"/>
        <v>-2.4950327564761906E-3</v>
      </c>
      <c r="Y31">
        <f t="shared" si="7"/>
        <v>-2.8355634293790599</v>
      </c>
      <c r="Z31">
        <f t="shared" si="8"/>
        <v>-1.6151255286479067E-3</v>
      </c>
    </row>
    <row r="32" spans="6:26">
      <c r="F32">
        <v>2</v>
      </c>
      <c r="G32">
        <v>5</v>
      </c>
      <c r="H32" s="63" t="s">
        <v>101</v>
      </c>
      <c r="I32" t="s">
        <v>3</v>
      </c>
      <c r="J32">
        <v>1.41</v>
      </c>
      <c r="K32">
        <v>15.37</v>
      </c>
      <c r="L32">
        <v>13.35</v>
      </c>
      <c r="M32">
        <f t="shared" si="0"/>
        <v>16.917922948073699</v>
      </c>
      <c r="O32">
        <v>11.55</v>
      </c>
      <c r="P32">
        <f t="shared" si="1"/>
        <v>0.16917922948073699</v>
      </c>
      <c r="Q32">
        <f t="shared" si="2"/>
        <v>9.5959798994974879</v>
      </c>
      <c r="R32">
        <v>0.57079486454271877</v>
      </c>
      <c r="S32">
        <v>-0.22582172301699155</v>
      </c>
      <c r="T32">
        <v>100</v>
      </c>
      <c r="U32">
        <f t="shared" si="3"/>
        <v>5.7079486454271883E-2</v>
      </c>
      <c r="V32">
        <f t="shared" si="4"/>
        <v>-2.2582172301699156E-2</v>
      </c>
      <c r="W32">
        <f t="shared" si="5"/>
        <v>1.3443091871566944E-3</v>
      </c>
      <c r="X32">
        <f t="shared" si="6"/>
        <v>-1.8285102784905891E-3</v>
      </c>
      <c r="Y32">
        <f t="shared" si="7"/>
        <v>-1.3601858084136234</v>
      </c>
      <c r="Z32">
        <f t="shared" si="8"/>
        <v>-4.8420109133389473E-4</v>
      </c>
    </row>
    <row r="33" spans="6:26">
      <c r="F33">
        <v>2</v>
      </c>
      <c r="G33">
        <v>6</v>
      </c>
      <c r="H33" s="63" t="s">
        <v>101</v>
      </c>
      <c r="I33" t="s">
        <v>2</v>
      </c>
      <c r="J33">
        <v>1.4</v>
      </c>
      <c r="K33">
        <v>13.38</v>
      </c>
      <c r="L33">
        <v>12.17</v>
      </c>
      <c r="M33">
        <f t="shared" si="0"/>
        <v>11.234911792014865</v>
      </c>
      <c r="O33">
        <v>11.74</v>
      </c>
      <c r="P33">
        <f t="shared" si="1"/>
        <v>0.11234911792014865</v>
      </c>
      <c r="Q33">
        <f t="shared" si="2"/>
        <v>10.421021355617455</v>
      </c>
      <c r="R33">
        <v>0.44278823814622575</v>
      </c>
      <c r="S33">
        <v>-0.24177147244151997</v>
      </c>
      <c r="T33">
        <v>100</v>
      </c>
      <c r="U33">
        <f t="shared" si="3"/>
        <v>4.427882381462258E-2</v>
      </c>
      <c r="V33">
        <f t="shared" si="4"/>
        <v>-2.4177147244151997E-2</v>
      </c>
      <c r="W33">
        <f t="shared" si="5"/>
        <v>9.6027191967228999E-4</v>
      </c>
      <c r="X33">
        <f t="shared" si="6"/>
        <v>-1.8026681615597778E-3</v>
      </c>
      <c r="Y33">
        <f t="shared" si="7"/>
        <v>-1.8772476052147506</v>
      </c>
      <c r="Z33">
        <f t="shared" si="8"/>
        <v>-8.4239624188748783E-4</v>
      </c>
    </row>
    <row r="34" spans="6:26">
      <c r="F34">
        <v>2</v>
      </c>
      <c r="G34">
        <v>6</v>
      </c>
      <c r="H34" s="63" t="s">
        <v>101</v>
      </c>
      <c r="I34" t="s">
        <v>3</v>
      </c>
      <c r="J34">
        <v>1.4</v>
      </c>
      <c r="K34">
        <v>13.38</v>
      </c>
      <c r="L34">
        <v>12.17</v>
      </c>
      <c r="M34">
        <f t="shared" si="0"/>
        <v>11.234911792014865</v>
      </c>
      <c r="O34">
        <v>11.94</v>
      </c>
      <c r="P34">
        <f t="shared" si="1"/>
        <v>0.11234911792014865</v>
      </c>
      <c r="Q34">
        <f t="shared" si="2"/>
        <v>10.598551532033424</v>
      </c>
      <c r="R34">
        <v>0.31478161174973279</v>
      </c>
      <c r="S34">
        <v>-0.26227829313019946</v>
      </c>
      <c r="T34">
        <v>100</v>
      </c>
      <c r="U34">
        <f t="shared" si="3"/>
        <v>3.1478161174973283E-2</v>
      </c>
      <c r="V34">
        <f t="shared" si="4"/>
        <v>-2.6227829313019944E-2</v>
      </c>
      <c r="W34">
        <f t="shared" si="5"/>
        <v>6.7122987552045872E-4</v>
      </c>
      <c r="X34">
        <f t="shared" si="6"/>
        <v>-1.9228121233946206E-3</v>
      </c>
      <c r="Y34">
        <f t="shared" si="7"/>
        <v>-2.8646104613620023</v>
      </c>
      <c r="Z34">
        <f t="shared" si="8"/>
        <v>-1.2515822478741619E-3</v>
      </c>
    </row>
    <row r="35" spans="6:26">
      <c r="F35">
        <v>3</v>
      </c>
      <c r="G35">
        <v>1</v>
      </c>
      <c r="H35" s="63" t="s">
        <v>101</v>
      </c>
      <c r="I35" t="s">
        <v>2</v>
      </c>
      <c r="J35">
        <v>1.41</v>
      </c>
      <c r="K35">
        <v>12.01</v>
      </c>
      <c r="L35">
        <v>10.65</v>
      </c>
      <c r="M35">
        <f t="shared" si="0"/>
        <v>14.718614718614711</v>
      </c>
      <c r="O35">
        <v>11.53</v>
      </c>
      <c r="P35">
        <f t="shared" si="1"/>
        <v>0.14718614718614711</v>
      </c>
      <c r="Q35">
        <f t="shared" si="2"/>
        <v>9.8329437229437229</v>
      </c>
      <c r="R35">
        <v>0.8268081173357047</v>
      </c>
      <c r="S35" cm="1">
        <f t="array" ref="S35:S46">[2]Sheet1!$L$50:$L$61</f>
        <v>-0.12784469083774519</v>
      </c>
      <c r="T35">
        <v>100</v>
      </c>
      <c r="U35">
        <f t="shared" si="3"/>
        <v>8.2680811733570461E-2</v>
      </c>
      <c r="V35">
        <f t="shared" si="4"/>
        <v>-1.278446908377452E-2</v>
      </c>
      <c r="W35">
        <f t="shared" si="5"/>
        <v>1.900332594011112E-3</v>
      </c>
      <c r="X35">
        <f t="shared" si="6"/>
        <v>-1.0102297702481882E-3</v>
      </c>
      <c r="Y35">
        <f t="shared" si="7"/>
        <v>-0.53160682158056016</v>
      </c>
      <c r="Z35">
        <f t="shared" si="8"/>
        <v>8.901028237629238E-4</v>
      </c>
    </row>
    <row r="36" spans="6:26">
      <c r="F36">
        <v>3</v>
      </c>
      <c r="G36">
        <v>1</v>
      </c>
      <c r="H36" s="63" t="s">
        <v>101</v>
      </c>
      <c r="I36" t="s">
        <v>3</v>
      </c>
      <c r="J36">
        <v>1.41</v>
      </c>
      <c r="K36">
        <v>12.01</v>
      </c>
      <c r="L36">
        <v>10.65</v>
      </c>
      <c r="M36">
        <f t="shared" si="0"/>
        <v>14.718614718614711</v>
      </c>
      <c r="O36">
        <v>11.58</v>
      </c>
      <c r="P36">
        <f t="shared" si="1"/>
        <v>0.14718614718614711</v>
      </c>
      <c r="Q36">
        <f t="shared" si="2"/>
        <v>9.8755844155844166</v>
      </c>
      <c r="R36">
        <v>0.31478161174973279</v>
      </c>
      <c r="S36">
        <v>-0.19847929543208553</v>
      </c>
      <c r="T36">
        <v>100</v>
      </c>
      <c r="U36">
        <f t="shared" si="3"/>
        <v>3.1478161174973283E-2</v>
      </c>
      <c r="V36">
        <f t="shared" si="4"/>
        <v>-1.9847929543208555E-2</v>
      </c>
      <c r="W36">
        <f t="shared" si="5"/>
        <v>7.2036895500760759E-4</v>
      </c>
      <c r="X36">
        <f t="shared" si="6"/>
        <v>-1.5616130252237245E-3</v>
      </c>
      <c r="Y36">
        <f t="shared" si="7"/>
        <v>-2.1677961194305393</v>
      </c>
      <c r="Z36">
        <f t="shared" si="8"/>
        <v>-8.4124407021611688E-4</v>
      </c>
    </row>
    <row r="37" spans="6:26">
      <c r="F37">
        <v>3</v>
      </c>
      <c r="G37">
        <v>2</v>
      </c>
      <c r="H37" s="63" t="s">
        <v>101</v>
      </c>
      <c r="I37" t="s">
        <v>2</v>
      </c>
      <c r="J37">
        <v>1.41</v>
      </c>
      <c r="K37">
        <v>14.45</v>
      </c>
      <c r="L37">
        <v>13.24</v>
      </c>
      <c r="M37">
        <f t="shared" si="0"/>
        <v>10.228233305156374</v>
      </c>
      <c r="O37">
        <v>12.26</v>
      </c>
      <c r="P37">
        <f t="shared" si="1"/>
        <v>0.10228233305156374</v>
      </c>
      <c r="Q37">
        <f t="shared" si="2"/>
        <v>11.006018596787829</v>
      </c>
      <c r="R37">
        <v>-5.2349542414995981E-3</v>
      </c>
      <c r="S37">
        <v>-5.0374479347178314E-2</v>
      </c>
      <c r="T37">
        <v>100</v>
      </c>
      <c r="U37">
        <f t="shared" si="3"/>
        <v>-5.2349542414995985E-4</v>
      </c>
      <c r="V37">
        <f t="shared" si="4"/>
        <v>-5.0374479347178314E-3</v>
      </c>
      <c r="W37">
        <f t="shared" si="5"/>
        <v>-1.0749569866474728E-5</v>
      </c>
      <c r="X37">
        <f t="shared" si="6"/>
        <v>-3.5563242155688406E-4</v>
      </c>
      <c r="Y37">
        <f t="shared" si="7"/>
        <v>33.08340947352827</v>
      </c>
      <c r="Z37">
        <f t="shared" si="8"/>
        <v>-3.6638199142335876E-4</v>
      </c>
    </row>
    <row r="38" spans="6:26">
      <c r="F38">
        <v>3</v>
      </c>
      <c r="G38">
        <v>2</v>
      </c>
      <c r="H38" s="63" t="s">
        <v>101</v>
      </c>
      <c r="I38" t="s">
        <v>3</v>
      </c>
      <c r="J38">
        <v>1.41</v>
      </c>
      <c r="K38">
        <v>14.45</v>
      </c>
      <c r="L38">
        <v>13.24</v>
      </c>
      <c r="M38">
        <f t="shared" si="0"/>
        <v>10.228233305156374</v>
      </c>
      <c r="O38">
        <v>11.86</v>
      </c>
      <c r="P38">
        <f t="shared" si="1"/>
        <v>0.10228233305156374</v>
      </c>
      <c r="Q38">
        <f t="shared" si="2"/>
        <v>10.646931530008453</v>
      </c>
      <c r="R38">
        <v>-0.32525152023273113</v>
      </c>
      <c r="S38">
        <v>-0.3237987551962378</v>
      </c>
      <c r="T38">
        <v>100</v>
      </c>
      <c r="U38">
        <f t="shared" si="3"/>
        <v>-3.2525152023273114E-2</v>
      </c>
      <c r="V38">
        <f t="shared" si="4"/>
        <v>-3.2379875519623784E-2</v>
      </c>
      <c r="W38">
        <f t="shared" si="5"/>
        <v>-6.9040402265589543E-4</v>
      </c>
      <c r="X38">
        <f t="shared" si="6"/>
        <v>-2.3630435875196905E-3</v>
      </c>
      <c r="Y38">
        <f t="shared" si="7"/>
        <v>3.4226967253599798</v>
      </c>
      <c r="Z38">
        <f t="shared" si="8"/>
        <v>-3.0534476101755858E-3</v>
      </c>
    </row>
    <row r="39" spans="6:26">
      <c r="F39">
        <v>3</v>
      </c>
      <c r="G39">
        <v>3</v>
      </c>
      <c r="H39" s="63" t="s">
        <v>101</v>
      </c>
      <c r="I39" t="s">
        <v>2</v>
      </c>
      <c r="J39">
        <v>1.42</v>
      </c>
      <c r="K39">
        <v>13.29</v>
      </c>
      <c r="L39">
        <v>11.99</v>
      </c>
      <c r="M39">
        <f t="shared" si="0"/>
        <v>12.298959318826858</v>
      </c>
      <c r="O39">
        <v>11.98</v>
      </c>
      <c r="P39">
        <f t="shared" si="1"/>
        <v>0.12298959318826858</v>
      </c>
      <c r="Q39">
        <f t="shared" si="2"/>
        <v>10.506584673604543</v>
      </c>
      <c r="R39">
        <v>0.31478161174973279</v>
      </c>
      <c r="S39">
        <v>-0.23721440117736892</v>
      </c>
      <c r="T39">
        <v>100</v>
      </c>
      <c r="U39">
        <f t="shared" si="3"/>
        <v>3.1478161174973283E-2</v>
      </c>
      <c r="V39">
        <f t="shared" si="4"/>
        <v>-2.372144011773689E-2</v>
      </c>
      <c r="W39">
        <f t="shared" si="5"/>
        <v>6.771053245700734E-4</v>
      </c>
      <c r="X39">
        <f t="shared" si="6"/>
        <v>-1.7542864350379012E-3</v>
      </c>
      <c r="Y39">
        <f t="shared" si="7"/>
        <v>-2.5908619698889264</v>
      </c>
      <c r="Z39">
        <f t="shared" si="8"/>
        <v>-1.0771811104678278E-3</v>
      </c>
    </row>
    <row r="40" spans="6:26">
      <c r="F40">
        <v>3</v>
      </c>
      <c r="G40">
        <v>3</v>
      </c>
      <c r="H40" s="63" t="s">
        <v>101</v>
      </c>
      <c r="I40" t="s">
        <v>3</v>
      </c>
      <c r="J40">
        <v>1.42</v>
      </c>
      <c r="K40">
        <v>13.29</v>
      </c>
      <c r="L40">
        <v>11.99</v>
      </c>
      <c r="M40">
        <f t="shared" si="0"/>
        <v>12.298959318826858</v>
      </c>
      <c r="O40">
        <v>12.02</v>
      </c>
      <c r="P40">
        <f t="shared" si="1"/>
        <v>0.12298959318826858</v>
      </c>
      <c r="Q40">
        <f t="shared" si="2"/>
        <v>10.541665089877013</v>
      </c>
      <c r="R40">
        <v>-5.2349542414995981E-3</v>
      </c>
      <c r="S40">
        <v>-0.25999975749812387</v>
      </c>
      <c r="T40">
        <v>100</v>
      </c>
      <c r="U40">
        <f t="shared" si="3"/>
        <v>-5.2349542414995985E-4</v>
      </c>
      <c r="V40">
        <f t="shared" si="4"/>
        <v>-2.5999975749812384E-2</v>
      </c>
      <c r="W40">
        <f t="shared" si="5"/>
        <v>-1.1223081443888977E-5</v>
      </c>
      <c r="X40">
        <f t="shared" si="6"/>
        <v>-1.9163937561442598E-3</v>
      </c>
      <c r="Y40">
        <f t="shared" si="7"/>
        <v>170.75468673425209</v>
      </c>
      <c r="Z40">
        <f t="shared" si="8"/>
        <v>-1.9276168375881488E-3</v>
      </c>
    </row>
    <row r="41" spans="6:26">
      <c r="F41">
        <v>3</v>
      </c>
      <c r="G41">
        <v>4</v>
      </c>
      <c r="H41" s="63" t="s">
        <v>101</v>
      </c>
      <c r="I41" t="s">
        <v>2</v>
      </c>
      <c r="J41">
        <v>1.43</v>
      </c>
      <c r="K41">
        <v>14.32</v>
      </c>
      <c r="L41">
        <v>12.94</v>
      </c>
      <c r="M41">
        <f t="shared" si="0"/>
        <v>11.989574283231979</v>
      </c>
      <c r="O41">
        <v>12.29</v>
      </c>
      <c r="P41">
        <f t="shared" si="1"/>
        <v>0.1198957428323198</v>
      </c>
      <c r="Q41">
        <f t="shared" si="2"/>
        <v>10.816481320590789</v>
      </c>
      <c r="R41">
        <v>-0.19724489383623817</v>
      </c>
      <c r="S41">
        <v>-0.29189925634718089</v>
      </c>
      <c r="T41">
        <v>100</v>
      </c>
      <c r="U41">
        <f t="shared" si="3"/>
        <v>-1.9724489383623815E-2</v>
      </c>
      <c r="V41">
        <f t="shared" si="4"/>
        <v>-2.9189925634718089E-2</v>
      </c>
      <c r="W41">
        <f t="shared" si="5"/>
        <v>-4.1212428224814829E-4</v>
      </c>
      <c r="X41">
        <f t="shared" si="6"/>
        <v>-2.0968530842835273E-3</v>
      </c>
      <c r="Y41">
        <f t="shared" si="7"/>
        <v>5.0879144340759082</v>
      </c>
      <c r="Z41">
        <f t="shared" si="8"/>
        <v>-2.5089773665316756E-3</v>
      </c>
    </row>
    <row r="42" spans="6:26">
      <c r="F42">
        <v>3</v>
      </c>
      <c r="G42">
        <v>4</v>
      </c>
      <c r="H42" s="63" t="s">
        <v>101</v>
      </c>
      <c r="I42" t="s">
        <v>3</v>
      </c>
      <c r="J42">
        <v>1.43</v>
      </c>
      <c r="K42">
        <v>14.32</v>
      </c>
      <c r="L42">
        <v>12.94</v>
      </c>
      <c r="M42">
        <f t="shared" si="0"/>
        <v>11.989574283231979</v>
      </c>
      <c r="O42">
        <v>12.2</v>
      </c>
      <c r="P42">
        <f t="shared" si="1"/>
        <v>0.1198957428323198</v>
      </c>
      <c r="Q42">
        <f t="shared" si="2"/>
        <v>10.737271937445698</v>
      </c>
      <c r="R42">
        <v>-0.38925483343097761</v>
      </c>
      <c r="S42">
        <v>8.8674470867845523E-3</v>
      </c>
      <c r="T42">
        <v>100</v>
      </c>
      <c r="U42">
        <f t="shared" si="3"/>
        <v>-3.8925483343097762E-2</v>
      </c>
      <c r="V42">
        <f t="shared" si="4"/>
        <v>8.8674470867845519E-4</v>
      </c>
      <c r="W42">
        <f t="shared" si="5"/>
        <v>-8.1931046235873405E-4</v>
      </c>
      <c r="X42">
        <f t="shared" si="6"/>
        <v>6.4169059203977551E-5</v>
      </c>
      <c r="Y42">
        <f t="shared" si="7"/>
        <v>-7.8320810183772821E-2</v>
      </c>
      <c r="Z42">
        <f t="shared" si="8"/>
        <v>-7.5514140315475651E-4</v>
      </c>
    </row>
    <row r="43" spans="6:26">
      <c r="F43">
        <v>3</v>
      </c>
      <c r="G43">
        <v>5</v>
      </c>
      <c r="H43" s="63" t="s">
        <v>101</v>
      </c>
      <c r="I43" t="s">
        <v>2</v>
      </c>
      <c r="J43">
        <v>1.4</v>
      </c>
      <c r="K43">
        <v>14.15</v>
      </c>
      <c r="L43">
        <v>12.54</v>
      </c>
      <c r="M43">
        <f t="shared" ref="M43:M70" si="9">100*(K43-L43)/(L43-J43)</f>
        <v>14.452423698384212</v>
      </c>
      <c r="O43">
        <v>11.78</v>
      </c>
      <c r="P43">
        <f t="shared" ref="P43:P70" si="10">(K43-L43)/(L43-J43)</f>
        <v>0.14452423698384215</v>
      </c>
      <c r="Q43">
        <f t="shared" ref="Q43:Q70" si="11">O43*(1-P43)</f>
        <v>10.077504488330339</v>
      </c>
      <c r="R43">
        <v>5.8768358956746883E-2</v>
      </c>
      <c r="S43">
        <v>-0.27822804255472788</v>
      </c>
      <c r="T43">
        <v>100</v>
      </c>
      <c r="U43">
        <f t="shared" ref="U43:U70" si="12">R43*T43/1000</f>
        <v>5.8768358956746876E-3</v>
      </c>
      <c r="V43">
        <f t="shared" ref="V43:V70" si="13">S43*T43/1000</f>
        <v>-2.7822804255472788E-2</v>
      </c>
      <c r="W43">
        <f t="shared" ref="W43:W70" si="14">(U43/Q43)*0.226</f>
        <v>1.3179502067803419E-4</v>
      </c>
      <c r="X43">
        <f t="shared" ref="X43:X70" si="15">(V43/Q43)*0.777</f>
        <v>-2.1452055845309894E-3</v>
      </c>
      <c r="Y43">
        <f t="shared" ref="Y43:Y70" si="16">X43/W43</f>
        <v>-16.276833324163082</v>
      </c>
      <c r="Z43">
        <f t="shared" ref="Z43:Z70" si="17">W43+X43</f>
        <v>-2.0134105638529554E-3</v>
      </c>
    </row>
    <row r="44" spans="6:26">
      <c r="F44">
        <v>3</v>
      </c>
      <c r="G44">
        <v>5</v>
      </c>
      <c r="H44" s="63" t="s">
        <v>101</v>
      </c>
      <c r="I44" t="s">
        <v>3</v>
      </c>
      <c r="J44">
        <v>1.4</v>
      </c>
      <c r="K44">
        <v>14.15</v>
      </c>
      <c r="L44">
        <v>12.54</v>
      </c>
      <c r="M44">
        <f t="shared" si="9"/>
        <v>14.452423698384212</v>
      </c>
      <c r="O44">
        <v>12.29</v>
      </c>
      <c r="P44">
        <f t="shared" si="10"/>
        <v>0.14452423698384215</v>
      </c>
      <c r="Q44">
        <f t="shared" si="11"/>
        <v>10.513797127468578</v>
      </c>
      <c r="R44">
        <v>-0.13324158063799257</v>
      </c>
      <c r="S44">
        <v>-0.27367097129057688</v>
      </c>
      <c r="T44">
        <v>100</v>
      </c>
      <c r="U44">
        <f t="shared" si="12"/>
        <v>-1.3324158063799258E-2</v>
      </c>
      <c r="V44">
        <f t="shared" si="13"/>
        <v>-2.7367097129057688E-2</v>
      </c>
      <c r="W44">
        <f t="shared" si="14"/>
        <v>-2.8641029362753718E-4</v>
      </c>
      <c r="X44">
        <f t="shared" si="15"/>
        <v>-2.0225075880266337E-3</v>
      </c>
      <c r="Y44">
        <f t="shared" si="16"/>
        <v>7.0615743673542948</v>
      </c>
      <c r="Z44">
        <f t="shared" si="17"/>
        <v>-2.3089178816541709E-3</v>
      </c>
    </row>
    <row r="45" spans="6:26">
      <c r="F45">
        <v>3</v>
      </c>
      <c r="G45">
        <v>6</v>
      </c>
      <c r="H45" s="63" t="s">
        <v>101</v>
      </c>
      <c r="I45" t="s">
        <v>2</v>
      </c>
      <c r="J45">
        <v>1.41</v>
      </c>
      <c r="K45">
        <v>12.62</v>
      </c>
      <c r="L45">
        <v>11.41</v>
      </c>
      <c r="M45">
        <f t="shared" si="9"/>
        <v>12.099999999999991</v>
      </c>
      <c r="O45">
        <v>12.37</v>
      </c>
      <c r="P45">
        <f t="shared" si="10"/>
        <v>0.12099999999999991</v>
      </c>
      <c r="Q45">
        <f t="shared" si="11"/>
        <v>10.873230000000001</v>
      </c>
      <c r="R45">
        <v>-1.3493045314046739</v>
      </c>
      <c r="S45">
        <v>-0.37164800346982324</v>
      </c>
      <c r="T45">
        <v>100</v>
      </c>
      <c r="U45">
        <f t="shared" si="12"/>
        <v>-0.13493045314046739</v>
      </c>
      <c r="V45">
        <f t="shared" si="13"/>
        <v>-3.7164800346982323E-2</v>
      </c>
      <c r="W45">
        <f t="shared" si="14"/>
        <v>-2.8045284068989279E-3</v>
      </c>
      <c r="X45">
        <f t="shared" si="15"/>
        <v>-2.6557931607815951E-3</v>
      </c>
      <c r="Y45">
        <f t="shared" si="16"/>
        <v>0.94696604043964916</v>
      </c>
      <c r="Z45">
        <f t="shared" si="17"/>
        <v>-5.460321567680523E-3</v>
      </c>
    </row>
    <row r="46" spans="6:26">
      <c r="F46">
        <v>3</v>
      </c>
      <c r="G46">
        <v>6</v>
      </c>
      <c r="H46" s="63" t="s">
        <v>101</v>
      </c>
      <c r="I46" t="s">
        <v>3</v>
      </c>
      <c r="J46">
        <v>1.41</v>
      </c>
      <c r="K46">
        <v>12.62</v>
      </c>
      <c r="L46">
        <v>11.41</v>
      </c>
      <c r="M46">
        <f t="shared" si="9"/>
        <v>12.099999999999991</v>
      </c>
      <c r="O46">
        <v>11.62</v>
      </c>
      <c r="P46">
        <f t="shared" si="10"/>
        <v>0.12099999999999991</v>
      </c>
      <c r="Q46">
        <f t="shared" si="11"/>
        <v>10.213980000000001</v>
      </c>
      <c r="R46">
        <v>-0.83727802581870292</v>
      </c>
      <c r="S46">
        <v>-0.30329193450755831</v>
      </c>
      <c r="T46">
        <v>100</v>
      </c>
      <c r="U46">
        <f t="shared" si="12"/>
        <v>-8.3727802581870292E-2</v>
      </c>
      <c r="V46">
        <f t="shared" si="13"/>
        <v>-3.0329193450755829E-2</v>
      </c>
      <c r="W46">
        <f t="shared" si="14"/>
        <v>-1.8526062693976966E-3</v>
      </c>
      <c r="X46">
        <f t="shared" si="15"/>
        <v>-2.307208679793506E-3</v>
      </c>
      <c r="Y46">
        <f t="shared" si="16"/>
        <v>1.2453853351924615</v>
      </c>
      <c r="Z46">
        <f t="shared" si="17"/>
        <v>-4.1598149491912026E-3</v>
      </c>
    </row>
    <row r="47" spans="6:26">
      <c r="F47">
        <v>4</v>
      </c>
      <c r="G47">
        <v>1</v>
      </c>
      <c r="H47" s="63" t="s">
        <v>101</v>
      </c>
      <c r="I47" t="s">
        <v>2</v>
      </c>
      <c r="J47">
        <v>1.42</v>
      </c>
      <c r="K47">
        <v>11.92</v>
      </c>
      <c r="L47">
        <v>10.89</v>
      </c>
      <c r="M47">
        <f t="shared" si="9"/>
        <v>10.87645195353748</v>
      </c>
      <c r="O47">
        <v>12.52</v>
      </c>
      <c r="P47">
        <f t="shared" si="10"/>
        <v>0.10876451953537479</v>
      </c>
      <c r="Q47">
        <f t="shared" si="11"/>
        <v>11.158268215417108</v>
      </c>
      <c r="R47">
        <v>0.95481474373219677</v>
      </c>
      <c r="S47" cm="1">
        <f t="array" ref="S47:S58">[2]Sheet1!$L$63:$L$74</f>
        <v>-0.19620075980001006</v>
      </c>
      <c r="T47">
        <v>100</v>
      </c>
      <c r="U47">
        <f t="shared" si="12"/>
        <v>9.5481474373219688E-2</v>
      </c>
      <c r="V47">
        <f t="shared" si="13"/>
        <v>-1.9620075980001005E-2</v>
      </c>
      <c r="W47">
        <f t="shared" si="14"/>
        <v>1.9338855090911624E-3</v>
      </c>
      <c r="X47">
        <f t="shared" si="15"/>
        <v>-1.3662334281763736E-3</v>
      </c>
      <c r="Y47">
        <f t="shared" si="16"/>
        <v>-0.70647068906289112</v>
      </c>
      <c r="Z47">
        <f t="shared" si="17"/>
        <v>5.6765208091478885E-4</v>
      </c>
    </row>
    <row r="48" spans="6:26">
      <c r="F48">
        <v>4</v>
      </c>
      <c r="G48">
        <v>1</v>
      </c>
      <c r="H48" s="63" t="s">
        <v>101</v>
      </c>
      <c r="I48" t="s">
        <v>3</v>
      </c>
      <c r="J48">
        <v>1.42</v>
      </c>
      <c r="K48">
        <v>11.92</v>
      </c>
      <c r="L48">
        <v>10.89</v>
      </c>
      <c r="M48">
        <f t="shared" si="9"/>
        <v>10.87645195353748</v>
      </c>
      <c r="O48">
        <v>11.77</v>
      </c>
      <c r="P48">
        <f t="shared" si="10"/>
        <v>0.10876451953537479</v>
      </c>
      <c r="Q48">
        <f t="shared" si="11"/>
        <v>10.489841605068639</v>
      </c>
      <c r="R48">
        <v>0.12277167215499336</v>
      </c>
      <c r="S48">
        <v>-0.30784900577170932</v>
      </c>
      <c r="T48">
        <v>100</v>
      </c>
      <c r="U48">
        <f t="shared" si="12"/>
        <v>1.2277167215499336E-2</v>
      </c>
      <c r="V48">
        <f t="shared" si="13"/>
        <v>-3.078490057717093E-2</v>
      </c>
      <c r="W48">
        <f t="shared" si="14"/>
        <v>2.6450731051669627E-4</v>
      </c>
      <c r="X48">
        <f t="shared" si="15"/>
        <v>-2.2802887449610157E-3</v>
      </c>
      <c r="Y48">
        <f t="shared" si="16"/>
        <v>-8.6208911977012406</v>
      </c>
      <c r="Z48">
        <f t="shared" si="17"/>
        <v>-2.0157814344443194E-3</v>
      </c>
    </row>
    <row r="49" spans="6:26">
      <c r="F49">
        <v>4</v>
      </c>
      <c r="G49">
        <v>2</v>
      </c>
      <c r="H49" s="63" t="s">
        <v>101</v>
      </c>
      <c r="I49" t="s">
        <v>2</v>
      </c>
      <c r="J49">
        <v>1.44</v>
      </c>
      <c r="K49">
        <v>14.13</v>
      </c>
      <c r="L49">
        <v>12.94</v>
      </c>
      <c r="M49">
        <f t="shared" si="9"/>
        <v>10.347826086956532</v>
      </c>
      <c r="O49">
        <v>11.9</v>
      </c>
      <c r="P49">
        <f t="shared" si="10"/>
        <v>0.10347826086956532</v>
      </c>
      <c r="Q49">
        <f t="shared" si="11"/>
        <v>10.668608695652173</v>
      </c>
      <c r="R49">
        <v>0.31478161174973279</v>
      </c>
      <c r="S49">
        <v>-0.30329193450755831</v>
      </c>
      <c r="T49">
        <v>100</v>
      </c>
      <c r="U49">
        <f t="shared" si="12"/>
        <v>3.1478161174973283E-2</v>
      </c>
      <c r="V49">
        <f t="shared" si="13"/>
        <v>-3.0329193450755829E-2</v>
      </c>
      <c r="W49">
        <f t="shared" si="14"/>
        <v>6.6682213477781691E-4</v>
      </c>
      <c r="X49">
        <f t="shared" si="15"/>
        <v>-2.2088900233861938E-3</v>
      </c>
      <c r="Y49">
        <f t="shared" si="16"/>
        <v>-3.3125625383179416</v>
      </c>
      <c r="Z49">
        <f t="shared" si="17"/>
        <v>-1.5420678886083768E-3</v>
      </c>
    </row>
    <row r="50" spans="6:26">
      <c r="F50">
        <v>4</v>
      </c>
      <c r="G50">
        <v>2</v>
      </c>
      <c r="H50" s="63" t="s">
        <v>101</v>
      </c>
      <c r="I50" t="s">
        <v>3</v>
      </c>
      <c r="J50">
        <v>1.44</v>
      </c>
      <c r="K50">
        <v>14.13</v>
      </c>
      <c r="L50">
        <v>12.94</v>
      </c>
      <c r="M50">
        <f t="shared" si="9"/>
        <v>10.347826086956532</v>
      </c>
      <c r="O50">
        <v>12.12</v>
      </c>
      <c r="P50">
        <f t="shared" si="10"/>
        <v>0.10347826086956532</v>
      </c>
      <c r="Q50">
        <f t="shared" si="11"/>
        <v>10.865843478260867</v>
      </c>
      <c r="R50">
        <v>5.8768358956746883E-2</v>
      </c>
      <c r="S50">
        <v>-0.30329193450755831</v>
      </c>
      <c r="T50">
        <v>100</v>
      </c>
      <c r="U50">
        <f t="shared" si="12"/>
        <v>5.8768358956746876E-3</v>
      </c>
      <c r="V50">
        <f t="shared" si="13"/>
        <v>-3.0329193450755829E-2</v>
      </c>
      <c r="W50">
        <f t="shared" si="14"/>
        <v>1.2223302453046736E-4</v>
      </c>
      <c r="X50">
        <f t="shared" si="15"/>
        <v>-2.1687946599253886E-3</v>
      </c>
      <c r="Y50">
        <f t="shared" si="16"/>
        <v>-17.743115399920441</v>
      </c>
      <c r="Z50">
        <f t="shared" si="17"/>
        <v>-2.0465616353949213E-3</v>
      </c>
    </row>
    <row r="51" spans="6:26">
      <c r="F51">
        <v>4</v>
      </c>
      <c r="G51">
        <v>3</v>
      </c>
      <c r="H51" s="63" t="s">
        <v>101</v>
      </c>
      <c r="I51" t="s">
        <v>2</v>
      </c>
      <c r="J51">
        <v>1.44</v>
      </c>
      <c r="K51">
        <v>12.04</v>
      </c>
      <c r="L51">
        <v>10.77</v>
      </c>
      <c r="M51">
        <f t="shared" si="9"/>
        <v>13.612004287245441</v>
      </c>
      <c r="O51">
        <v>12</v>
      </c>
      <c r="P51">
        <f t="shared" si="10"/>
        <v>0.13612004287245441</v>
      </c>
      <c r="Q51">
        <f t="shared" si="11"/>
        <v>10.366559485530548</v>
      </c>
      <c r="R51">
        <v>-5.2349542414995981E-3</v>
      </c>
      <c r="S51">
        <v>-0.34886264714906823</v>
      </c>
      <c r="T51">
        <v>100</v>
      </c>
      <c r="U51">
        <f t="shared" si="12"/>
        <v>-5.2349542414995985E-4</v>
      </c>
      <c r="V51">
        <f t="shared" si="13"/>
        <v>-3.4886264714906821E-2</v>
      </c>
      <c r="W51">
        <f t="shared" si="14"/>
        <v>-1.1412654895100519E-5</v>
      </c>
      <c r="X51">
        <f t="shared" si="15"/>
        <v>-2.6148142709562926E-3</v>
      </c>
      <c r="Y51">
        <f t="shared" si="16"/>
        <v>229.115336877385</v>
      </c>
      <c r="Z51">
        <f t="shared" si="17"/>
        <v>-2.6262269258513931E-3</v>
      </c>
    </row>
    <row r="52" spans="6:26">
      <c r="F52">
        <v>4</v>
      </c>
      <c r="G52">
        <v>3</v>
      </c>
      <c r="H52" s="63" t="s">
        <v>101</v>
      </c>
      <c r="I52" t="s">
        <v>3</v>
      </c>
      <c r="J52">
        <v>1.44</v>
      </c>
      <c r="K52">
        <v>12.04</v>
      </c>
      <c r="L52">
        <v>10.77</v>
      </c>
      <c r="M52">
        <f t="shared" si="9"/>
        <v>13.612004287245441</v>
      </c>
      <c r="O52">
        <v>11.78</v>
      </c>
      <c r="P52">
        <f t="shared" si="10"/>
        <v>0.13612004287245441</v>
      </c>
      <c r="Q52">
        <f t="shared" si="11"/>
        <v>10.176505894962487</v>
      </c>
      <c r="R52">
        <v>0.37878492494797927</v>
      </c>
      <c r="S52">
        <v>-0.20759343796038754</v>
      </c>
      <c r="T52">
        <v>100</v>
      </c>
      <c r="U52">
        <f t="shared" si="12"/>
        <v>3.7878492494797925E-2</v>
      </c>
      <c r="V52">
        <f t="shared" si="13"/>
        <v>-2.0759343796038752E-2</v>
      </c>
      <c r="W52">
        <f t="shared" si="14"/>
        <v>8.4120614601735928E-4</v>
      </c>
      <c r="X52">
        <f t="shared" si="15"/>
        <v>-1.5850243979622408E-3</v>
      </c>
      <c r="Y52">
        <f t="shared" si="16"/>
        <v>-1.8842282661229297</v>
      </c>
      <c r="Z52">
        <f t="shared" si="17"/>
        <v>-7.4381825194488156E-4</v>
      </c>
    </row>
    <row r="53" spans="6:26">
      <c r="F53">
        <v>4</v>
      </c>
      <c r="G53">
        <v>4</v>
      </c>
      <c r="H53" s="63" t="s">
        <v>101</v>
      </c>
      <c r="I53" t="s">
        <v>2</v>
      </c>
      <c r="J53">
        <v>1.41</v>
      </c>
      <c r="K53">
        <v>11.7</v>
      </c>
      <c r="L53">
        <v>10.23</v>
      </c>
      <c r="M53">
        <f t="shared" si="9"/>
        <v>16.666666666666654</v>
      </c>
      <c r="O53">
        <v>11.53</v>
      </c>
      <c r="P53">
        <f t="shared" si="10"/>
        <v>0.16666666666666652</v>
      </c>
      <c r="Q53">
        <f t="shared" si="11"/>
        <v>9.6083333333333343</v>
      </c>
      <c r="R53">
        <v>0.50679155134447229</v>
      </c>
      <c r="S53">
        <v>-0.36025532530944576</v>
      </c>
      <c r="T53">
        <v>100</v>
      </c>
      <c r="U53">
        <f t="shared" si="12"/>
        <v>5.0679155134447228E-2</v>
      </c>
      <c r="V53">
        <f t="shared" si="13"/>
        <v>-3.6025532530944572E-2</v>
      </c>
      <c r="W53">
        <f t="shared" si="14"/>
        <v>1.1920370227634074E-3</v>
      </c>
      <c r="X53">
        <f t="shared" si="15"/>
        <v>-2.9132876436992815E-3</v>
      </c>
      <c r="Y53">
        <f t="shared" si="16"/>
        <v>-2.4439573503729202</v>
      </c>
      <c r="Z53">
        <f t="shared" si="17"/>
        <v>-1.721250620935874E-3</v>
      </c>
    </row>
    <row r="54" spans="6:26">
      <c r="F54">
        <v>4</v>
      </c>
      <c r="G54">
        <v>4</v>
      </c>
      <c r="H54" s="63" t="s">
        <v>101</v>
      </c>
      <c r="I54" t="s">
        <v>3</v>
      </c>
      <c r="J54">
        <v>1.41</v>
      </c>
      <c r="K54">
        <v>11.7</v>
      </c>
      <c r="L54">
        <v>10.23</v>
      </c>
      <c r="M54">
        <f t="shared" si="9"/>
        <v>16.666666666666654</v>
      </c>
      <c r="O54">
        <v>11.95</v>
      </c>
      <c r="P54">
        <f t="shared" si="10"/>
        <v>0.16666666666666652</v>
      </c>
      <c r="Q54">
        <f t="shared" si="11"/>
        <v>9.9583333333333339</v>
      </c>
      <c r="R54">
        <v>0.69880149093921173</v>
      </c>
      <c r="S54">
        <v>-0.18025101037548164</v>
      </c>
      <c r="T54">
        <v>100</v>
      </c>
      <c r="U54">
        <f t="shared" si="12"/>
        <v>6.9880149093921179E-2</v>
      </c>
      <c r="V54">
        <f t="shared" si="13"/>
        <v>-1.8025101037548164E-2</v>
      </c>
      <c r="W54">
        <f t="shared" si="14"/>
        <v>1.5858992832026295E-3</v>
      </c>
      <c r="X54">
        <f t="shared" si="15"/>
        <v>-1.4064103939255153E-3</v>
      </c>
      <c r="Y54">
        <f t="shared" si="16"/>
        <v>-0.88682201248325998</v>
      </c>
      <c r="Z54">
        <f t="shared" si="17"/>
        <v>1.7948888927711419E-4</v>
      </c>
    </row>
    <row r="55" spans="6:26">
      <c r="F55">
        <v>4</v>
      </c>
      <c r="G55">
        <v>5</v>
      </c>
      <c r="H55" s="63" t="s">
        <v>101</v>
      </c>
      <c r="I55" t="s">
        <v>2</v>
      </c>
      <c r="J55">
        <v>1.28</v>
      </c>
      <c r="K55">
        <v>12.74</v>
      </c>
      <c r="L55">
        <v>11.84</v>
      </c>
      <c r="M55">
        <f t="shared" si="9"/>
        <v>8.5227272727272751</v>
      </c>
      <c r="O55">
        <v>12.16</v>
      </c>
      <c r="P55">
        <f t="shared" si="10"/>
        <v>8.5227272727272763E-2</v>
      </c>
      <c r="Q55">
        <f t="shared" si="11"/>
        <v>11.123636363636365</v>
      </c>
      <c r="R55">
        <v>0.18677498535323983</v>
      </c>
      <c r="S55">
        <v>-0.28050657818680341</v>
      </c>
      <c r="T55">
        <v>100</v>
      </c>
      <c r="U55">
        <f t="shared" si="12"/>
        <v>1.8677498535323984E-2</v>
      </c>
      <c r="V55">
        <f t="shared" si="13"/>
        <v>-2.8050657818680342E-2</v>
      </c>
      <c r="W55">
        <f t="shared" si="14"/>
        <v>3.7947255115082886E-4</v>
      </c>
      <c r="X55">
        <f t="shared" si="15"/>
        <v>-1.9593737526664014E-3</v>
      </c>
      <c r="Y55">
        <f t="shared" si="16"/>
        <v>-5.1634136559395296</v>
      </c>
      <c r="Z55">
        <f t="shared" si="17"/>
        <v>-1.5799012015155725E-3</v>
      </c>
    </row>
    <row r="56" spans="6:26">
      <c r="F56">
        <v>4</v>
      </c>
      <c r="G56">
        <v>5</v>
      </c>
      <c r="H56" s="63" t="s">
        <v>101</v>
      </c>
      <c r="I56" t="s">
        <v>3</v>
      </c>
      <c r="J56">
        <v>1.28</v>
      </c>
      <c r="K56">
        <v>12.74</v>
      </c>
      <c r="L56">
        <v>11.84</v>
      </c>
      <c r="M56">
        <f t="shared" si="9"/>
        <v>8.5227272727272751</v>
      </c>
      <c r="O56">
        <v>11.68</v>
      </c>
      <c r="P56">
        <f t="shared" si="10"/>
        <v>8.5227272727272763E-2</v>
      </c>
      <c r="Q56">
        <f t="shared" si="11"/>
        <v>10.684545454545454</v>
      </c>
      <c r="R56">
        <v>0.25077829855148631</v>
      </c>
      <c r="S56">
        <v>-0.33519143335661528</v>
      </c>
      <c r="T56">
        <v>100</v>
      </c>
      <c r="U56">
        <f t="shared" si="12"/>
        <v>2.5077829855148632E-2</v>
      </c>
      <c r="V56">
        <f t="shared" si="13"/>
        <v>-3.3519143335661528E-2</v>
      </c>
      <c r="W56">
        <f t="shared" si="14"/>
        <v>5.3044741784990645E-4</v>
      </c>
      <c r="X56">
        <f t="shared" si="15"/>
        <v>-2.4375743902824735E-3</v>
      </c>
      <c r="Y56">
        <f t="shared" si="16"/>
        <v>-4.5953176662878983</v>
      </c>
      <c r="Z56">
        <f t="shared" si="17"/>
        <v>-1.9071269724325671E-3</v>
      </c>
    </row>
    <row r="57" spans="6:26">
      <c r="F57">
        <v>4</v>
      </c>
      <c r="G57">
        <v>6</v>
      </c>
      <c r="H57" s="63" t="s">
        <v>101</v>
      </c>
      <c r="I57" t="s">
        <v>2</v>
      </c>
      <c r="J57">
        <v>1.42</v>
      </c>
      <c r="K57">
        <v>11.73</v>
      </c>
      <c r="L57">
        <v>10.26</v>
      </c>
      <c r="M57">
        <f t="shared" si="9"/>
        <v>16.628959276018108</v>
      </c>
      <c r="O57">
        <v>11.18</v>
      </c>
      <c r="P57">
        <f t="shared" si="10"/>
        <v>0.16628959276018107</v>
      </c>
      <c r="Q57">
        <f t="shared" si="11"/>
        <v>9.320882352941176</v>
      </c>
      <c r="R57">
        <v>1.4028379361199212</v>
      </c>
      <c r="S57">
        <v>-0.24177147244151997</v>
      </c>
      <c r="T57">
        <v>100</v>
      </c>
      <c r="U57">
        <f t="shared" si="12"/>
        <v>0.14028379361199214</v>
      </c>
      <c r="V57">
        <f t="shared" si="13"/>
        <v>-2.4177147244151997E-2</v>
      </c>
      <c r="W57">
        <f t="shared" si="14"/>
        <v>3.4014094541495936E-3</v>
      </c>
      <c r="X57">
        <f t="shared" si="15"/>
        <v>-2.0154361676690781E-3</v>
      </c>
      <c r="Y57">
        <f t="shared" si="16"/>
        <v>-0.59252971300186175</v>
      </c>
      <c r="Z57">
        <f t="shared" si="17"/>
        <v>1.3859732864805155E-3</v>
      </c>
    </row>
    <row r="58" spans="6:26">
      <c r="F58">
        <v>4</v>
      </c>
      <c r="G58">
        <v>6</v>
      </c>
      <c r="H58" s="63" t="s">
        <v>101</v>
      </c>
      <c r="I58" t="s">
        <v>3</v>
      </c>
      <c r="J58">
        <v>1.42</v>
      </c>
      <c r="K58">
        <v>11.73</v>
      </c>
      <c r="L58">
        <v>10.26</v>
      </c>
      <c r="M58">
        <f t="shared" si="9"/>
        <v>16.628959276018108</v>
      </c>
      <c r="O58">
        <v>11.75</v>
      </c>
      <c r="P58">
        <f t="shared" si="10"/>
        <v>0.16628959276018107</v>
      </c>
      <c r="Q58">
        <f t="shared" si="11"/>
        <v>9.7960972850678729</v>
      </c>
      <c r="R58">
        <v>0.69880149093921173</v>
      </c>
      <c r="S58">
        <v>-0.3283558264603888</v>
      </c>
      <c r="T58">
        <v>100</v>
      </c>
      <c r="U58">
        <f t="shared" si="12"/>
        <v>6.9880149093921179E-2</v>
      </c>
      <c r="V58">
        <f t="shared" si="13"/>
        <v>-3.2835582646038877E-2</v>
      </c>
      <c r="W58">
        <f t="shared" si="14"/>
        <v>1.6121638276601462E-3</v>
      </c>
      <c r="X58">
        <f t="shared" si="15"/>
        <v>-2.6044298023521965E-3</v>
      </c>
      <c r="Y58">
        <f t="shared" si="16"/>
        <v>-1.615487060103687</v>
      </c>
      <c r="Z58">
        <f t="shared" si="17"/>
        <v>-9.9226597469205037E-4</v>
      </c>
    </row>
    <row r="59" spans="6:26">
      <c r="F59">
        <v>5</v>
      </c>
      <c r="G59">
        <v>1</v>
      </c>
      <c r="H59" s="63" t="s">
        <v>101</v>
      </c>
      <c r="I59" t="s">
        <v>2</v>
      </c>
      <c r="J59">
        <v>1.41</v>
      </c>
      <c r="K59">
        <v>13.02</v>
      </c>
      <c r="L59">
        <v>11.42</v>
      </c>
      <c r="M59">
        <f t="shared" si="9"/>
        <v>15.984015984015981</v>
      </c>
      <c r="O59">
        <v>11.57</v>
      </c>
      <c r="P59">
        <f t="shared" si="10"/>
        <v>0.15984015984015981</v>
      </c>
      <c r="Q59">
        <f t="shared" si="11"/>
        <v>9.7206493506493512</v>
      </c>
      <c r="R59">
        <v>1.5308445625164142</v>
      </c>
      <c r="S59" cm="1">
        <f t="array" ref="S59:S70">[2]Sheet1!$L$76:$L$87</f>
        <v>3.848841030376593E-2</v>
      </c>
      <c r="T59">
        <v>100</v>
      </c>
      <c r="U59">
        <f t="shared" si="12"/>
        <v>0.15308445625164144</v>
      </c>
      <c r="V59">
        <f t="shared" si="13"/>
        <v>3.8488410303765931E-3</v>
      </c>
      <c r="W59">
        <f t="shared" si="14"/>
        <v>3.5591333320299057E-3</v>
      </c>
      <c r="X59">
        <f t="shared" si="15"/>
        <v>3.0764914695774318E-4</v>
      </c>
      <c r="Y59">
        <f t="shared" si="16"/>
        <v>8.6439343024634449E-2</v>
      </c>
      <c r="Z59">
        <f t="shared" si="17"/>
        <v>3.8667824789876491E-3</v>
      </c>
    </row>
    <row r="60" spans="6:26">
      <c r="F60">
        <v>5</v>
      </c>
      <c r="G60">
        <v>1</v>
      </c>
      <c r="H60" s="63" t="s">
        <v>101</v>
      </c>
      <c r="I60" t="s">
        <v>3</v>
      </c>
      <c r="J60">
        <v>1.41</v>
      </c>
      <c r="K60">
        <v>13.02</v>
      </c>
      <c r="L60">
        <v>11.42</v>
      </c>
      <c r="M60">
        <f t="shared" si="9"/>
        <v>15.984015984015981</v>
      </c>
      <c r="O60">
        <v>12.31</v>
      </c>
      <c r="P60">
        <f t="shared" si="10"/>
        <v>0.15984015984015981</v>
      </c>
      <c r="Q60">
        <f t="shared" si="11"/>
        <v>10.342367632367633</v>
      </c>
      <c r="R60">
        <v>0.69880149093921173</v>
      </c>
      <c r="S60">
        <v>-0.37392653910189871</v>
      </c>
      <c r="T60">
        <v>100</v>
      </c>
      <c r="U60">
        <f t="shared" si="12"/>
        <v>6.9880149093921179E-2</v>
      </c>
      <c r="V60">
        <f t="shared" si="13"/>
        <v>-3.7392653910189873E-2</v>
      </c>
      <c r="W60">
        <f t="shared" si="14"/>
        <v>1.5270114403785494E-3</v>
      </c>
      <c r="X60">
        <f t="shared" si="15"/>
        <v>-2.8092302576142622E-3</v>
      </c>
      <c r="Y60">
        <f t="shared" si="16"/>
        <v>-1.8396916901407419</v>
      </c>
      <c r="Z60">
        <f t="shared" si="17"/>
        <v>-1.2822188172357128E-3</v>
      </c>
    </row>
    <row r="61" spans="6:26">
      <c r="F61">
        <v>5</v>
      </c>
      <c r="G61">
        <v>2</v>
      </c>
      <c r="H61" s="63" t="s">
        <v>101</v>
      </c>
      <c r="I61" t="s">
        <v>2</v>
      </c>
      <c r="J61">
        <v>1.3</v>
      </c>
      <c r="K61">
        <v>11.85</v>
      </c>
      <c r="L61">
        <v>11.1</v>
      </c>
      <c r="M61">
        <f t="shared" si="9"/>
        <v>7.6530612244897966</v>
      </c>
      <c r="O61">
        <v>12.48</v>
      </c>
      <c r="P61">
        <f t="shared" si="10"/>
        <v>7.6530612244897961E-2</v>
      </c>
      <c r="Q61">
        <f t="shared" si="11"/>
        <v>11.524897959183674</v>
      </c>
      <c r="R61">
        <v>-0.19724489383623817</v>
      </c>
      <c r="S61">
        <v>-0.21442904485661407</v>
      </c>
      <c r="T61">
        <v>100</v>
      </c>
      <c r="U61">
        <f t="shared" si="12"/>
        <v>-1.9724489383623815E-2</v>
      </c>
      <c r="V61">
        <f t="shared" si="13"/>
        <v>-2.1442904485661409E-2</v>
      </c>
      <c r="W61">
        <f t="shared" si="14"/>
        <v>-3.8679167628957734E-4</v>
      </c>
      <c r="X61">
        <f t="shared" si="15"/>
        <v>-1.4456645815317092E-3</v>
      </c>
      <c r="Y61">
        <f t="shared" si="16"/>
        <v>3.7375793486553492</v>
      </c>
      <c r="Z61">
        <f t="shared" si="17"/>
        <v>-1.8324562578212866E-3</v>
      </c>
    </row>
    <row r="62" spans="6:26">
      <c r="F62">
        <v>5</v>
      </c>
      <c r="G62">
        <v>2</v>
      </c>
      <c r="H62" s="63" t="s">
        <v>101</v>
      </c>
      <c r="I62" t="s">
        <v>3</v>
      </c>
      <c r="J62">
        <v>1.3</v>
      </c>
      <c r="K62">
        <v>11.85</v>
      </c>
      <c r="L62">
        <v>11.1</v>
      </c>
      <c r="M62">
        <f t="shared" si="9"/>
        <v>7.6530612244897966</v>
      </c>
      <c r="O62">
        <v>11.83</v>
      </c>
      <c r="P62">
        <f t="shared" si="10"/>
        <v>7.6530612244897961E-2</v>
      </c>
      <c r="Q62">
        <f t="shared" si="11"/>
        <v>10.924642857142857</v>
      </c>
      <c r="R62">
        <v>0.12277167215499336</v>
      </c>
      <c r="S62">
        <v>-0.33063436209246427</v>
      </c>
      <c r="T62">
        <v>100</v>
      </c>
      <c r="U62">
        <f t="shared" si="12"/>
        <v>1.2277167215499336E-2</v>
      </c>
      <c r="V62">
        <f t="shared" si="13"/>
        <v>-3.3063436209246427E-2</v>
      </c>
      <c r="W62">
        <f t="shared" si="14"/>
        <v>2.5397990826663116E-4</v>
      </c>
      <c r="X62">
        <f t="shared" si="15"/>
        <v>-2.3515908273182037E-3</v>
      </c>
      <c r="Y62">
        <f t="shared" si="16"/>
        <v>-9.2589639998195263</v>
      </c>
      <c r="Z62">
        <f t="shared" si="17"/>
        <v>-2.0976109190515724E-3</v>
      </c>
    </row>
    <row r="63" spans="6:26">
      <c r="F63">
        <v>5</v>
      </c>
      <c r="G63">
        <v>3</v>
      </c>
      <c r="H63" s="63" t="s">
        <v>101</v>
      </c>
      <c r="I63" t="s">
        <v>2</v>
      </c>
      <c r="J63">
        <v>1.44</v>
      </c>
      <c r="K63">
        <v>13.5</v>
      </c>
      <c r="L63">
        <v>12.3</v>
      </c>
      <c r="M63">
        <f t="shared" si="9"/>
        <v>11.04972375690607</v>
      </c>
      <c r="O63">
        <v>12.31</v>
      </c>
      <c r="P63">
        <f t="shared" si="10"/>
        <v>0.1104972375690607</v>
      </c>
      <c r="Q63">
        <f t="shared" si="11"/>
        <v>10.949779005524864</v>
      </c>
      <c r="R63">
        <v>-0.13324158063799257</v>
      </c>
      <c r="S63">
        <v>-0.31468461266793579</v>
      </c>
      <c r="T63">
        <v>100</v>
      </c>
      <c r="U63">
        <f t="shared" si="12"/>
        <v>-1.3324158063799258E-2</v>
      </c>
      <c r="V63">
        <f t="shared" si="13"/>
        <v>-3.1468461266793576E-2</v>
      </c>
      <c r="W63">
        <f t="shared" si="14"/>
        <v>-2.750064381116057E-4</v>
      </c>
      <c r="X63">
        <f t="shared" si="15"/>
        <v>-2.2330125924880785E-3</v>
      </c>
      <c r="Y63">
        <f t="shared" si="16"/>
        <v>8.119855694366894</v>
      </c>
      <c r="Z63">
        <f t="shared" si="17"/>
        <v>-2.508019030599684E-3</v>
      </c>
    </row>
    <row r="64" spans="6:26">
      <c r="F64">
        <v>5</v>
      </c>
      <c r="G64">
        <v>3</v>
      </c>
      <c r="H64" s="63" t="s">
        <v>101</v>
      </c>
      <c r="I64" t="s">
        <v>3</v>
      </c>
      <c r="J64">
        <v>1.44</v>
      </c>
      <c r="K64">
        <v>13.5</v>
      </c>
      <c r="L64">
        <v>12.3</v>
      </c>
      <c r="M64">
        <f t="shared" si="9"/>
        <v>11.04972375690607</v>
      </c>
      <c r="O64">
        <v>12.39</v>
      </c>
      <c r="P64">
        <f t="shared" si="10"/>
        <v>0.1104972375690607</v>
      </c>
      <c r="Q64">
        <f t="shared" si="11"/>
        <v>11.020939226519339</v>
      </c>
      <c r="R64">
        <v>-0.19724489383623817</v>
      </c>
      <c r="S64">
        <v>-0.28506364945095441</v>
      </c>
      <c r="T64">
        <v>100</v>
      </c>
      <c r="U64">
        <f t="shared" si="12"/>
        <v>-1.9724489383623815E-2</v>
      </c>
      <c r="V64">
        <f t="shared" si="13"/>
        <v>-2.8506364945095442E-2</v>
      </c>
      <c r="W64">
        <f t="shared" si="14"/>
        <v>-4.0447864824192802E-4</v>
      </c>
      <c r="X64">
        <f t="shared" si="15"/>
        <v>-2.0097602488399215E-3</v>
      </c>
      <c r="Y64">
        <f t="shared" si="16"/>
        <v>4.9687672206564475</v>
      </c>
      <c r="Z64">
        <f t="shared" si="17"/>
        <v>-2.4142388970818498E-3</v>
      </c>
    </row>
    <row r="65" spans="6:26">
      <c r="F65">
        <v>5</v>
      </c>
      <c r="G65">
        <v>4</v>
      </c>
      <c r="H65" s="63" t="s">
        <v>101</v>
      </c>
      <c r="I65" t="s">
        <v>2</v>
      </c>
      <c r="J65">
        <v>1.41</v>
      </c>
      <c r="K65">
        <v>12.17</v>
      </c>
      <c r="L65">
        <v>10.84</v>
      </c>
      <c r="M65">
        <f t="shared" si="9"/>
        <v>14.103923647932131</v>
      </c>
      <c r="O65">
        <v>12.36</v>
      </c>
      <c r="P65">
        <f t="shared" si="10"/>
        <v>0.14103923647932132</v>
      </c>
      <c r="Q65">
        <f t="shared" si="11"/>
        <v>10.616755037115587</v>
      </c>
      <c r="R65">
        <v>0.76280480413745821</v>
      </c>
      <c r="S65">
        <v>-0.29417779197925636</v>
      </c>
      <c r="T65">
        <v>100</v>
      </c>
      <c r="U65">
        <f t="shared" si="12"/>
        <v>7.6280480413745827E-2</v>
      </c>
      <c r="V65">
        <f t="shared" si="13"/>
        <v>-2.9417779197925636E-2</v>
      </c>
      <c r="W65">
        <f t="shared" si="14"/>
        <v>1.6237907452172167E-3</v>
      </c>
      <c r="X65">
        <f t="shared" si="15"/>
        <v>-2.1529755897050713E-3</v>
      </c>
      <c r="Y65">
        <f t="shared" si="16"/>
        <v>-1.3258947287675698</v>
      </c>
      <c r="Z65">
        <f t="shared" si="17"/>
        <v>-5.2918484448785468E-4</v>
      </c>
    </row>
    <row r="66" spans="6:26">
      <c r="F66">
        <v>5</v>
      </c>
      <c r="G66">
        <v>4</v>
      </c>
      <c r="H66" s="63" t="s">
        <v>101</v>
      </c>
      <c r="I66" t="s">
        <v>3</v>
      </c>
      <c r="J66">
        <v>1.41</v>
      </c>
      <c r="K66">
        <v>12.17</v>
      </c>
      <c r="L66">
        <v>10.84</v>
      </c>
      <c r="M66">
        <f t="shared" si="9"/>
        <v>14.103923647932131</v>
      </c>
      <c r="O66">
        <v>12.04</v>
      </c>
      <c r="P66">
        <f t="shared" si="10"/>
        <v>0.14103923647932132</v>
      </c>
      <c r="Q66">
        <f t="shared" si="11"/>
        <v>10.34188759278897</v>
      </c>
      <c r="R66">
        <v>5.8768358956746883E-2</v>
      </c>
      <c r="S66">
        <v>-0.27367097129057688</v>
      </c>
      <c r="T66">
        <v>100</v>
      </c>
      <c r="U66">
        <f t="shared" si="12"/>
        <v>5.8768358956746876E-3</v>
      </c>
      <c r="V66">
        <f t="shared" si="13"/>
        <v>-2.7367097129057688E-2</v>
      </c>
      <c r="W66">
        <f t="shared" si="14"/>
        <v>1.2842577339059087E-4</v>
      </c>
      <c r="X66">
        <f t="shared" si="15"/>
        <v>-2.0561270153530405E-3</v>
      </c>
      <c r="Y66">
        <f t="shared" si="16"/>
        <v>-16.010236583116289</v>
      </c>
      <c r="Z66">
        <f t="shared" si="17"/>
        <v>-1.9277012419624496E-3</v>
      </c>
    </row>
    <row r="67" spans="6:26">
      <c r="F67">
        <v>5</v>
      </c>
      <c r="G67">
        <v>5</v>
      </c>
      <c r="H67" s="63" t="s">
        <v>101</v>
      </c>
      <c r="I67" t="s">
        <v>2</v>
      </c>
      <c r="J67">
        <v>1.41</v>
      </c>
      <c r="K67">
        <v>13.44</v>
      </c>
      <c r="L67">
        <v>12.1</v>
      </c>
      <c r="M67">
        <f t="shared" si="9"/>
        <v>12.53507951356408</v>
      </c>
      <c r="O67">
        <v>12.45</v>
      </c>
      <c r="P67">
        <f t="shared" si="10"/>
        <v>0.12535079513564079</v>
      </c>
      <c r="Q67">
        <f t="shared" si="11"/>
        <v>10.889382600561273</v>
      </c>
      <c r="R67">
        <v>0.25077829855148631</v>
      </c>
      <c r="S67">
        <v>-0.10050226325283929</v>
      </c>
      <c r="T67">
        <v>100</v>
      </c>
      <c r="U67">
        <f t="shared" si="12"/>
        <v>2.5077829855148632E-2</v>
      </c>
      <c r="V67">
        <f t="shared" si="13"/>
        <v>-1.0050226325283929E-2</v>
      </c>
      <c r="W67">
        <f t="shared" si="14"/>
        <v>5.204693190752124E-4</v>
      </c>
      <c r="X67">
        <f t="shared" si="15"/>
        <v>-7.1712292066430938E-4</v>
      </c>
      <c r="Y67">
        <f t="shared" si="16"/>
        <v>-1.3778389895076193</v>
      </c>
      <c r="Z67">
        <f t="shared" si="17"/>
        <v>-1.9665360158909698E-4</v>
      </c>
    </row>
    <row r="68" spans="6:26">
      <c r="F68">
        <v>5</v>
      </c>
      <c r="G68">
        <v>5</v>
      </c>
      <c r="H68" s="63" t="s">
        <v>101</v>
      </c>
      <c r="I68" t="s">
        <v>3</v>
      </c>
      <c r="J68">
        <v>1.41</v>
      </c>
      <c r="K68">
        <v>13.44</v>
      </c>
      <c r="L68">
        <v>12.1</v>
      </c>
      <c r="M68">
        <f t="shared" si="9"/>
        <v>12.53507951356408</v>
      </c>
      <c r="O68">
        <v>11.81</v>
      </c>
      <c r="P68">
        <f t="shared" si="10"/>
        <v>0.12535079513564079</v>
      </c>
      <c r="Q68">
        <f t="shared" si="11"/>
        <v>10.329607109448084</v>
      </c>
      <c r="R68">
        <v>-5.2349542414995981E-3</v>
      </c>
      <c r="S68">
        <v>-0.27594950692265241</v>
      </c>
      <c r="T68">
        <v>100</v>
      </c>
      <c r="U68">
        <f t="shared" si="12"/>
        <v>-5.2349542414995985E-4</v>
      </c>
      <c r="V68">
        <f t="shared" si="13"/>
        <v>-2.7594950692265238E-2</v>
      </c>
      <c r="W68">
        <f t="shared" si="14"/>
        <v>-1.1453481686605242E-5</v>
      </c>
      <c r="X68">
        <f t="shared" si="15"/>
        <v>-2.0757107662186494E-3</v>
      </c>
      <c r="Y68">
        <f t="shared" si="16"/>
        <v>181.2296752214811</v>
      </c>
      <c r="Z68">
        <f t="shared" si="17"/>
        <v>-2.0871642479052548E-3</v>
      </c>
    </row>
    <row r="69" spans="6:26">
      <c r="F69">
        <v>5</v>
      </c>
      <c r="G69">
        <v>6</v>
      </c>
      <c r="H69" s="63" t="s">
        <v>101</v>
      </c>
      <c r="I69" t="s">
        <v>2</v>
      </c>
      <c r="J69">
        <v>1.27</v>
      </c>
      <c r="K69">
        <v>12.46</v>
      </c>
      <c r="L69">
        <v>11.01</v>
      </c>
      <c r="M69">
        <f t="shared" si="9"/>
        <v>14.887063655030811</v>
      </c>
      <c r="O69">
        <v>12.25</v>
      </c>
      <c r="P69">
        <f t="shared" si="10"/>
        <v>0.14887063655030811</v>
      </c>
      <c r="Q69">
        <f t="shared" si="11"/>
        <v>10.426334702258726</v>
      </c>
      <c r="R69">
        <v>0.37878492494797927</v>
      </c>
      <c r="S69">
        <v>-0.43088992990378611</v>
      </c>
      <c r="T69">
        <v>100</v>
      </c>
      <c r="U69">
        <f t="shared" si="12"/>
        <v>3.7878492494797925E-2</v>
      </c>
      <c r="V69">
        <f t="shared" si="13"/>
        <v>-4.3088992990378612E-2</v>
      </c>
      <c r="W69">
        <f t="shared" si="14"/>
        <v>8.210497311169E-4</v>
      </c>
      <c r="X69">
        <f t="shared" si="15"/>
        <v>-3.211113829510111E-3</v>
      </c>
      <c r="Y69">
        <f t="shared" si="16"/>
        <v>-3.9109857878425109</v>
      </c>
      <c r="Z69">
        <f t="shared" si="17"/>
        <v>-2.390064098393211E-3</v>
      </c>
    </row>
    <row r="70" spans="6:26">
      <c r="F70">
        <v>5</v>
      </c>
      <c r="G70">
        <v>6</v>
      </c>
      <c r="H70" s="63" t="s">
        <v>101</v>
      </c>
      <c r="I70" t="s">
        <v>3</v>
      </c>
      <c r="J70">
        <v>1.27</v>
      </c>
      <c r="K70">
        <v>12.46</v>
      </c>
      <c r="L70">
        <v>11.01</v>
      </c>
      <c r="M70">
        <f t="shared" si="9"/>
        <v>14.887063655030811</v>
      </c>
      <c r="O70">
        <v>12.01</v>
      </c>
      <c r="P70">
        <f t="shared" si="10"/>
        <v>0.14887063655030811</v>
      </c>
      <c r="Q70">
        <f t="shared" si="11"/>
        <v>10.2220636550308</v>
      </c>
      <c r="R70">
        <v>5.8768358956746883E-2</v>
      </c>
      <c r="S70">
        <v>-0.28506364945095441</v>
      </c>
      <c r="T70">
        <v>100</v>
      </c>
      <c r="U70">
        <f t="shared" si="12"/>
        <v>5.8768358956746876E-3</v>
      </c>
      <c r="V70">
        <f t="shared" si="13"/>
        <v>-2.8506364945095442E-2</v>
      </c>
      <c r="W70">
        <f t="shared" si="14"/>
        <v>1.2993119170890915E-4</v>
      </c>
      <c r="X70">
        <f t="shared" si="15"/>
        <v>-2.1668271994606768E-3</v>
      </c>
      <c r="Y70">
        <f t="shared" si="16"/>
        <v>-16.676728435733274</v>
      </c>
      <c r="Z70">
        <f t="shared" si="17"/>
        <v>-2.0368960077517678E-3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5CDA-1E9A-4DDE-9BDB-D5E78E6C33BD}">
  <dimension ref="A1"/>
  <sheetViews>
    <sheetView workbookViewId="0">
      <selection activeCell="I26" sqref="I26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C118-5314-4FE2-8AD8-474268661B23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31D7-66E0-4334-8327-FE09A6E486EF}">
  <dimension ref="B1:U109"/>
  <sheetViews>
    <sheetView zoomScale="52" zoomScaleNormal="80" workbookViewId="0">
      <selection activeCell="C25" sqref="C25:N32"/>
    </sheetView>
  </sheetViews>
  <sheetFormatPr defaultColWidth="10.109375" defaultRowHeight="11.4"/>
  <cols>
    <col min="1" max="16384" width="10.109375" style="23"/>
  </cols>
  <sheetData>
    <row r="1" spans="2:19" ht="12"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>
        <v>10</v>
      </c>
      <c r="M1" s="20">
        <v>11</v>
      </c>
      <c r="N1" s="20">
        <v>12</v>
      </c>
    </row>
    <row r="2" spans="2:19">
      <c r="C2" s="23">
        <v>1</v>
      </c>
      <c r="D2" s="23">
        <f>C2+1</f>
        <v>2</v>
      </c>
      <c r="E2" s="23">
        <f t="shared" ref="E2:N2" si="0">D2+1</f>
        <v>3</v>
      </c>
      <c r="F2" s="23">
        <f t="shared" si="0"/>
        <v>4</v>
      </c>
      <c r="G2" s="23">
        <f t="shared" si="0"/>
        <v>5</v>
      </c>
      <c r="H2" s="23">
        <f t="shared" si="0"/>
        <v>6</v>
      </c>
      <c r="I2" s="23">
        <f t="shared" si="0"/>
        <v>7</v>
      </c>
      <c r="J2" s="23">
        <f t="shared" si="0"/>
        <v>8</v>
      </c>
      <c r="K2" s="23">
        <f t="shared" si="0"/>
        <v>9</v>
      </c>
      <c r="L2" s="23">
        <f t="shared" si="0"/>
        <v>10</v>
      </c>
      <c r="M2" s="23">
        <f t="shared" si="0"/>
        <v>11</v>
      </c>
      <c r="N2" s="23">
        <f t="shared" si="0"/>
        <v>12</v>
      </c>
    </row>
    <row r="3" spans="2:19" ht="13.2">
      <c r="B3" s="23">
        <v>1</v>
      </c>
      <c r="C3" s="8">
        <v>22</v>
      </c>
      <c r="D3" s="5">
        <v>21</v>
      </c>
      <c r="E3" s="12">
        <v>24</v>
      </c>
      <c r="F3" s="12">
        <v>25</v>
      </c>
      <c r="G3" s="9">
        <v>23</v>
      </c>
      <c r="H3" s="14">
        <v>28</v>
      </c>
      <c r="I3" s="11">
        <v>17</v>
      </c>
      <c r="J3" s="5">
        <v>21</v>
      </c>
      <c r="K3" s="4">
        <v>13</v>
      </c>
      <c r="L3" s="12">
        <v>24</v>
      </c>
      <c r="M3" s="16">
        <v>16</v>
      </c>
      <c r="N3" s="8">
        <v>22</v>
      </c>
      <c r="O3" s="10">
        <v>365450</v>
      </c>
      <c r="P3" s="23" t="s">
        <v>92</v>
      </c>
    </row>
    <row r="4" spans="2:19" ht="14.4">
      <c r="B4" s="23">
        <v>2</v>
      </c>
      <c r="C4" s="12">
        <v>24</v>
      </c>
      <c r="D4" s="9">
        <v>23</v>
      </c>
      <c r="E4" s="12">
        <v>25</v>
      </c>
      <c r="F4" s="7">
        <v>27</v>
      </c>
      <c r="G4" s="15">
        <v>26</v>
      </c>
      <c r="H4" s="15">
        <v>26</v>
      </c>
      <c r="I4" s="18">
        <v>19</v>
      </c>
      <c r="J4" s="12">
        <v>25</v>
      </c>
      <c r="K4" s="18">
        <v>18</v>
      </c>
      <c r="L4" s="12">
        <v>25</v>
      </c>
      <c r="M4" s="16">
        <v>16</v>
      </c>
      <c r="N4" s="8">
        <v>22</v>
      </c>
      <c r="O4" s="10">
        <v>365450</v>
      </c>
      <c r="P4" t="s">
        <v>28</v>
      </c>
      <c r="Q4" t="s">
        <v>1</v>
      </c>
      <c r="R4" s="1">
        <v>0.26111111111111113</v>
      </c>
      <c r="S4"/>
    </row>
    <row r="5" spans="2:19" ht="13.2">
      <c r="B5" s="23">
        <v>3</v>
      </c>
      <c r="C5" s="9">
        <v>23</v>
      </c>
      <c r="D5" s="9">
        <v>23</v>
      </c>
      <c r="E5" s="9">
        <v>23</v>
      </c>
      <c r="F5" s="14">
        <v>28</v>
      </c>
      <c r="G5" s="12">
        <v>24</v>
      </c>
      <c r="H5" s="15">
        <v>26</v>
      </c>
      <c r="I5" s="18">
        <v>19</v>
      </c>
      <c r="J5" s="9">
        <v>23</v>
      </c>
      <c r="K5" s="11">
        <v>17</v>
      </c>
      <c r="L5" s="13">
        <v>30</v>
      </c>
      <c r="M5" s="11">
        <v>17</v>
      </c>
      <c r="N5" s="5">
        <v>21</v>
      </c>
      <c r="O5" s="10">
        <v>365450</v>
      </c>
    </row>
    <row r="6" spans="2:19" ht="13.2">
      <c r="B6" s="23">
        <v>4</v>
      </c>
      <c r="C6" s="8">
        <v>22</v>
      </c>
      <c r="D6" s="12">
        <v>25</v>
      </c>
      <c r="E6" s="12">
        <v>25</v>
      </c>
      <c r="F6" s="15">
        <v>26</v>
      </c>
      <c r="G6" s="12">
        <v>25</v>
      </c>
      <c r="H6" s="7">
        <v>27</v>
      </c>
      <c r="I6" s="5">
        <v>21</v>
      </c>
      <c r="J6" s="12">
        <v>24</v>
      </c>
      <c r="K6" s="11">
        <v>17</v>
      </c>
      <c r="L6" s="15">
        <v>26</v>
      </c>
      <c r="M6" s="11">
        <v>17</v>
      </c>
      <c r="N6" s="9">
        <v>23</v>
      </c>
      <c r="O6" s="10">
        <v>365450</v>
      </c>
    </row>
    <row r="7" spans="2:19" ht="13.2">
      <c r="B7" s="23">
        <v>5</v>
      </c>
      <c r="C7" s="12">
        <v>25</v>
      </c>
      <c r="D7" s="12">
        <v>25</v>
      </c>
      <c r="E7" s="15">
        <v>26</v>
      </c>
      <c r="F7" s="12">
        <v>25</v>
      </c>
      <c r="G7" s="12">
        <v>25</v>
      </c>
      <c r="H7" s="14">
        <v>28</v>
      </c>
      <c r="I7" s="6">
        <v>20</v>
      </c>
      <c r="J7" s="12">
        <v>24</v>
      </c>
      <c r="K7" s="11">
        <v>17</v>
      </c>
      <c r="L7" s="12">
        <v>25</v>
      </c>
      <c r="M7" s="16">
        <v>16</v>
      </c>
      <c r="N7" s="8">
        <v>22</v>
      </c>
      <c r="O7" s="10">
        <v>365450</v>
      </c>
    </row>
    <row r="8" spans="2:19" ht="13.2">
      <c r="B8" s="23">
        <v>6</v>
      </c>
      <c r="C8" s="8">
        <v>22</v>
      </c>
      <c r="D8" s="12">
        <v>25</v>
      </c>
      <c r="E8" s="15">
        <v>26</v>
      </c>
      <c r="F8" s="7">
        <v>27</v>
      </c>
      <c r="G8" s="12">
        <v>25</v>
      </c>
      <c r="H8" s="13">
        <v>29</v>
      </c>
      <c r="I8" s="6">
        <v>20</v>
      </c>
      <c r="J8" s="9">
        <v>23</v>
      </c>
      <c r="K8" s="11">
        <v>17</v>
      </c>
      <c r="L8" s="7">
        <v>27</v>
      </c>
      <c r="M8" s="16">
        <v>16</v>
      </c>
      <c r="N8" s="9">
        <v>23</v>
      </c>
      <c r="O8" s="10">
        <v>365450</v>
      </c>
    </row>
    <row r="9" spans="2:19" ht="13.2">
      <c r="B9" s="23">
        <v>7</v>
      </c>
      <c r="C9" s="12">
        <v>25</v>
      </c>
      <c r="D9" s="12">
        <v>24</v>
      </c>
      <c r="E9" s="12">
        <v>24</v>
      </c>
      <c r="F9" s="7">
        <v>27</v>
      </c>
      <c r="G9" s="12">
        <v>24</v>
      </c>
      <c r="H9" s="13">
        <v>29</v>
      </c>
      <c r="I9" s="6">
        <v>20</v>
      </c>
      <c r="J9" s="14">
        <v>28</v>
      </c>
      <c r="K9" s="18">
        <v>18</v>
      </c>
      <c r="L9" s="12">
        <v>24</v>
      </c>
      <c r="M9" s="17">
        <v>15</v>
      </c>
      <c r="N9" s="8">
        <v>22</v>
      </c>
      <c r="O9" s="10">
        <v>365450</v>
      </c>
    </row>
    <row r="10" spans="2:19" ht="13.2">
      <c r="B10" s="23">
        <v>8</v>
      </c>
      <c r="C10" s="18">
        <v>19</v>
      </c>
      <c r="D10" s="9">
        <v>23</v>
      </c>
      <c r="E10" s="12">
        <v>24</v>
      </c>
      <c r="F10" s="15">
        <v>26</v>
      </c>
      <c r="G10" s="12">
        <v>25</v>
      </c>
      <c r="H10" s="13">
        <v>29</v>
      </c>
      <c r="I10" s="18">
        <v>19</v>
      </c>
      <c r="J10" s="9">
        <v>23</v>
      </c>
      <c r="K10" s="16">
        <v>16</v>
      </c>
      <c r="L10" s="15">
        <v>26</v>
      </c>
      <c r="M10" s="17">
        <v>15</v>
      </c>
      <c r="N10" s="9">
        <v>23</v>
      </c>
      <c r="O10" s="10">
        <v>365450</v>
      </c>
    </row>
    <row r="11" spans="2:19" ht="12">
      <c r="C11" s="39">
        <f>AVERAGE(C3:C10)</f>
        <v>22.75</v>
      </c>
      <c r="D11" s="39">
        <f>AVERAGE(D3:D10)</f>
        <v>23.625</v>
      </c>
      <c r="E11" s="39">
        <f t="shared" ref="E11:N11" si="1">AVERAGE(E3:E10)</f>
        <v>24.625</v>
      </c>
      <c r="F11" s="39">
        <f t="shared" si="1"/>
        <v>26.375</v>
      </c>
      <c r="G11" s="39">
        <f t="shared" si="1"/>
        <v>24.625</v>
      </c>
      <c r="H11" s="39">
        <f t="shared" si="1"/>
        <v>27.75</v>
      </c>
      <c r="I11" s="39">
        <f t="shared" si="1"/>
        <v>19.375</v>
      </c>
      <c r="J11" s="39">
        <f t="shared" si="1"/>
        <v>23.875</v>
      </c>
      <c r="K11" s="39">
        <f t="shared" si="1"/>
        <v>16.625</v>
      </c>
      <c r="L11" s="39">
        <f t="shared" si="1"/>
        <v>25.875</v>
      </c>
      <c r="M11" s="39">
        <f t="shared" si="1"/>
        <v>16</v>
      </c>
      <c r="N11" s="39">
        <f t="shared" si="1"/>
        <v>22.25</v>
      </c>
    </row>
    <row r="12" spans="2:19" ht="12">
      <c r="C12" s="20">
        <v>13</v>
      </c>
      <c r="D12" s="20">
        <v>14</v>
      </c>
      <c r="E12" s="20">
        <v>15</v>
      </c>
      <c r="F12" s="20">
        <v>16</v>
      </c>
      <c r="G12" s="20">
        <v>17</v>
      </c>
      <c r="H12" s="20">
        <v>18</v>
      </c>
      <c r="I12" s="20">
        <v>19</v>
      </c>
      <c r="J12" s="20">
        <v>20</v>
      </c>
      <c r="K12" s="20">
        <v>21</v>
      </c>
      <c r="L12" s="20">
        <v>22</v>
      </c>
      <c r="M12" s="20">
        <v>23</v>
      </c>
      <c r="N12" s="20">
        <v>24</v>
      </c>
    </row>
    <row r="13" spans="2:19">
      <c r="C13" s="23">
        <v>1</v>
      </c>
    </row>
    <row r="14" spans="2:19" ht="14.4">
      <c r="B14" s="23">
        <v>1</v>
      </c>
      <c r="C14" s="8">
        <v>27</v>
      </c>
      <c r="D14" s="9">
        <v>30</v>
      </c>
      <c r="E14" s="8">
        <v>27</v>
      </c>
      <c r="F14" s="9">
        <v>31</v>
      </c>
      <c r="G14" s="9">
        <v>30</v>
      </c>
      <c r="H14" s="9">
        <v>32</v>
      </c>
      <c r="I14" s="4">
        <v>2</v>
      </c>
      <c r="J14" s="4">
        <v>1</v>
      </c>
      <c r="K14" s="4">
        <v>1</v>
      </c>
      <c r="L14" s="4">
        <v>0</v>
      </c>
      <c r="M14" s="4">
        <v>3</v>
      </c>
      <c r="N14" s="4">
        <v>1</v>
      </c>
      <c r="O14" s="10">
        <v>365450</v>
      </c>
      <c r="P14"/>
    </row>
    <row r="15" spans="2:19" ht="26.4">
      <c r="B15" s="23">
        <v>2</v>
      </c>
      <c r="C15" s="8">
        <v>26</v>
      </c>
      <c r="D15" s="9">
        <v>31</v>
      </c>
      <c r="E15" s="8">
        <v>28</v>
      </c>
      <c r="F15" s="9">
        <v>32</v>
      </c>
      <c r="G15" s="9">
        <v>31</v>
      </c>
      <c r="H15" s="12">
        <v>33</v>
      </c>
      <c r="I15" s="4">
        <v>2</v>
      </c>
      <c r="J15" s="4">
        <v>1</v>
      </c>
      <c r="K15" s="4">
        <v>1</v>
      </c>
      <c r="L15" s="4">
        <v>2</v>
      </c>
      <c r="M15" s="4">
        <v>2</v>
      </c>
      <c r="N15" s="4">
        <v>1</v>
      </c>
      <c r="O15" s="10">
        <v>365450</v>
      </c>
      <c r="P15"/>
      <c r="Q15" s="19" t="s">
        <v>79</v>
      </c>
      <c r="R15" t="s">
        <v>1</v>
      </c>
      <c r="S15" s="1">
        <v>0.26250000000000001</v>
      </c>
    </row>
    <row r="16" spans="2:19" ht="14.4">
      <c r="B16" s="23">
        <v>3</v>
      </c>
      <c r="C16" s="8">
        <v>28</v>
      </c>
      <c r="D16" s="12">
        <v>35</v>
      </c>
      <c r="E16" s="8">
        <v>27</v>
      </c>
      <c r="F16" s="12">
        <v>35</v>
      </c>
      <c r="G16" s="9">
        <v>31</v>
      </c>
      <c r="H16" s="9">
        <v>32</v>
      </c>
      <c r="I16" s="4">
        <v>1</v>
      </c>
      <c r="J16" s="4">
        <v>1</v>
      </c>
      <c r="K16" s="4">
        <v>0</v>
      </c>
      <c r="L16" s="4">
        <v>2</v>
      </c>
      <c r="M16" s="16">
        <v>8</v>
      </c>
      <c r="N16" s="4">
        <v>0</v>
      </c>
      <c r="O16" s="10">
        <v>365450</v>
      </c>
      <c r="P16"/>
    </row>
    <row r="17" spans="2:20" ht="14.4">
      <c r="B17" s="23">
        <v>4</v>
      </c>
      <c r="C17" s="8">
        <v>26</v>
      </c>
      <c r="D17" s="9">
        <v>30</v>
      </c>
      <c r="E17" s="8">
        <v>27</v>
      </c>
      <c r="F17" s="12">
        <v>34</v>
      </c>
      <c r="G17" s="8">
        <v>28</v>
      </c>
      <c r="H17" s="9">
        <v>32</v>
      </c>
      <c r="I17" s="4">
        <v>2</v>
      </c>
      <c r="J17" s="4">
        <v>2</v>
      </c>
      <c r="K17" s="4">
        <v>0</v>
      </c>
      <c r="L17" s="4">
        <v>1</v>
      </c>
      <c r="M17" s="4">
        <v>1</v>
      </c>
      <c r="N17" s="4">
        <v>2</v>
      </c>
      <c r="O17" s="10">
        <v>365450</v>
      </c>
      <c r="P17"/>
    </row>
    <row r="18" spans="2:20" ht="14.4">
      <c r="B18" s="23">
        <v>5</v>
      </c>
      <c r="C18" s="8">
        <v>28</v>
      </c>
      <c r="D18" s="9">
        <v>32</v>
      </c>
      <c r="E18" s="8">
        <v>28</v>
      </c>
      <c r="F18" s="12">
        <v>33</v>
      </c>
      <c r="G18" s="9">
        <v>30</v>
      </c>
      <c r="H18" s="9">
        <v>30</v>
      </c>
      <c r="I18" s="4">
        <v>2</v>
      </c>
      <c r="J18" s="4">
        <v>1</v>
      </c>
      <c r="K18" s="4">
        <v>2</v>
      </c>
      <c r="L18" s="4">
        <v>0</v>
      </c>
      <c r="M18" s="4">
        <v>2</v>
      </c>
      <c r="N18" s="4">
        <v>1</v>
      </c>
      <c r="O18" s="10">
        <v>365450</v>
      </c>
      <c r="P18"/>
    </row>
    <row r="19" spans="2:20" ht="14.4">
      <c r="B19" s="23">
        <v>6</v>
      </c>
      <c r="C19" s="5">
        <v>25</v>
      </c>
      <c r="D19" s="9">
        <v>32</v>
      </c>
      <c r="E19" s="8">
        <v>27</v>
      </c>
      <c r="F19" s="12">
        <v>33</v>
      </c>
      <c r="G19" s="12">
        <v>33</v>
      </c>
      <c r="H19" s="9">
        <v>32</v>
      </c>
      <c r="I19" s="4">
        <v>0</v>
      </c>
      <c r="J19" s="4">
        <v>2</v>
      </c>
      <c r="K19" s="4">
        <v>3</v>
      </c>
      <c r="L19" s="4">
        <v>1</v>
      </c>
      <c r="M19" s="4">
        <v>2</v>
      </c>
      <c r="N19" s="4">
        <v>0</v>
      </c>
      <c r="O19" s="10">
        <v>365450</v>
      </c>
      <c r="P19"/>
    </row>
    <row r="20" spans="2:20" ht="14.4">
      <c r="B20" s="23">
        <v>7</v>
      </c>
      <c r="C20" s="13">
        <v>50</v>
      </c>
      <c r="D20" s="9">
        <v>31</v>
      </c>
      <c r="E20" s="8">
        <v>27</v>
      </c>
      <c r="F20" s="12">
        <v>33</v>
      </c>
      <c r="G20" s="9">
        <v>31</v>
      </c>
      <c r="H20" s="9">
        <v>32</v>
      </c>
      <c r="I20" s="4">
        <v>3</v>
      </c>
      <c r="J20" s="4">
        <v>2</v>
      </c>
      <c r="K20" s="4">
        <v>2</v>
      </c>
      <c r="L20" s="4">
        <v>1</v>
      </c>
      <c r="M20" s="4">
        <v>1</v>
      </c>
      <c r="N20" s="4">
        <v>2</v>
      </c>
      <c r="O20" s="10">
        <v>365450</v>
      </c>
      <c r="P20"/>
    </row>
    <row r="21" spans="2:20" ht="14.4">
      <c r="B21" s="23">
        <v>8</v>
      </c>
      <c r="C21" s="8">
        <v>26</v>
      </c>
      <c r="D21" s="9">
        <v>30</v>
      </c>
      <c r="E21" s="8">
        <v>26</v>
      </c>
      <c r="F21" s="12">
        <v>33</v>
      </c>
      <c r="G21" s="9">
        <v>31</v>
      </c>
      <c r="H21" s="9">
        <v>29</v>
      </c>
      <c r="I21" s="4">
        <v>0</v>
      </c>
      <c r="J21" s="4">
        <v>2</v>
      </c>
      <c r="K21" s="4">
        <v>0</v>
      </c>
      <c r="L21" s="4">
        <v>1</v>
      </c>
      <c r="M21" s="4">
        <v>0</v>
      </c>
      <c r="N21" s="4">
        <v>1</v>
      </c>
      <c r="O21" s="10">
        <v>365450</v>
      </c>
      <c r="P21"/>
    </row>
    <row r="22" spans="2:20" ht="14.4"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20" ht="12">
      <c r="C23" s="20">
        <v>25</v>
      </c>
      <c r="D23" s="20">
        <v>26</v>
      </c>
      <c r="E23" s="20">
        <v>27</v>
      </c>
      <c r="F23" s="20">
        <v>28</v>
      </c>
      <c r="G23" s="20">
        <v>29</v>
      </c>
      <c r="H23" s="20">
        <v>30</v>
      </c>
      <c r="I23" s="20">
        <v>31</v>
      </c>
      <c r="J23" s="20">
        <v>32</v>
      </c>
      <c r="K23" s="20">
        <v>33</v>
      </c>
      <c r="L23" s="20">
        <v>34</v>
      </c>
      <c r="M23" s="20">
        <v>35</v>
      </c>
      <c r="N23" s="20">
        <v>36</v>
      </c>
      <c r="P23" s="23" t="s">
        <v>94</v>
      </c>
    </row>
    <row r="24" spans="2:20">
      <c r="C24" s="23">
        <v>1</v>
      </c>
      <c r="D24" s="23">
        <f>C24+1</f>
        <v>2</v>
      </c>
      <c r="E24" s="23">
        <f t="shared" ref="E24:N24" si="2">D24+1</f>
        <v>3</v>
      </c>
      <c r="F24" s="23">
        <f t="shared" si="2"/>
        <v>4</v>
      </c>
      <c r="G24" s="23">
        <f t="shared" si="2"/>
        <v>5</v>
      </c>
      <c r="H24" s="23">
        <f t="shared" si="2"/>
        <v>6</v>
      </c>
      <c r="I24" s="23">
        <f t="shared" si="2"/>
        <v>7</v>
      </c>
      <c r="J24" s="23">
        <f t="shared" si="2"/>
        <v>8</v>
      </c>
      <c r="K24" s="23">
        <f t="shared" si="2"/>
        <v>9</v>
      </c>
      <c r="L24" s="23">
        <f t="shared" si="2"/>
        <v>10</v>
      </c>
      <c r="M24" s="23">
        <f t="shared" si="2"/>
        <v>11</v>
      </c>
      <c r="N24" s="23">
        <f t="shared" si="2"/>
        <v>12</v>
      </c>
    </row>
    <row r="25" spans="2:20" ht="13.2">
      <c r="B25" s="23">
        <v>1</v>
      </c>
      <c r="C25" s="7">
        <v>23</v>
      </c>
      <c r="D25" s="14">
        <v>26</v>
      </c>
      <c r="E25" s="14">
        <v>26</v>
      </c>
      <c r="F25" s="14">
        <v>25</v>
      </c>
      <c r="G25" s="14">
        <v>26</v>
      </c>
      <c r="H25" s="13">
        <v>28</v>
      </c>
      <c r="I25" s="4">
        <v>0</v>
      </c>
      <c r="J25" s="4">
        <v>1</v>
      </c>
      <c r="K25" s="4">
        <v>0</v>
      </c>
      <c r="L25" s="4">
        <v>1</v>
      </c>
      <c r="M25" s="4">
        <v>1</v>
      </c>
      <c r="N25" s="4">
        <v>1</v>
      </c>
      <c r="O25" s="4"/>
      <c r="P25" s="10">
        <v>365450</v>
      </c>
    </row>
    <row r="26" spans="2:20" ht="14.4">
      <c r="B26" s="23">
        <v>2</v>
      </c>
      <c r="C26" s="7">
        <v>24</v>
      </c>
      <c r="D26" s="14">
        <v>25</v>
      </c>
      <c r="E26" s="7">
        <v>23</v>
      </c>
      <c r="F26" s="14">
        <v>25</v>
      </c>
      <c r="G26" s="14">
        <v>25</v>
      </c>
      <c r="H26" s="13">
        <v>28</v>
      </c>
      <c r="I26" s="4">
        <v>1</v>
      </c>
      <c r="J26" s="4">
        <v>0</v>
      </c>
      <c r="K26" s="4">
        <v>0</v>
      </c>
      <c r="L26" s="17">
        <v>3</v>
      </c>
      <c r="M26" s="4">
        <v>2</v>
      </c>
      <c r="N26" s="4">
        <v>0</v>
      </c>
      <c r="O26" s="4"/>
      <c r="P26" s="10">
        <v>365450</v>
      </c>
      <c r="Q26" t="s">
        <v>25</v>
      </c>
      <c r="R26" t="s">
        <v>1</v>
      </c>
      <c r="S26" s="1">
        <v>0.41388888888888892</v>
      </c>
      <c r="T26"/>
    </row>
    <row r="27" spans="2:20" ht="13.2">
      <c r="B27" s="23">
        <v>3</v>
      </c>
      <c r="C27" s="14">
        <v>25</v>
      </c>
      <c r="D27" s="14">
        <v>26</v>
      </c>
      <c r="E27" s="14">
        <v>26</v>
      </c>
      <c r="F27" s="14">
        <v>25</v>
      </c>
      <c r="G27" s="7">
        <v>24</v>
      </c>
      <c r="H27" s="13">
        <v>28</v>
      </c>
      <c r="I27" s="4">
        <v>0</v>
      </c>
      <c r="J27" s="4">
        <v>2</v>
      </c>
      <c r="K27" s="4">
        <v>1</v>
      </c>
      <c r="L27" s="4">
        <v>2</v>
      </c>
      <c r="M27" s="4">
        <v>0</v>
      </c>
      <c r="N27" s="4">
        <v>1</v>
      </c>
      <c r="O27" s="4"/>
      <c r="P27" s="10">
        <v>365450</v>
      </c>
    </row>
    <row r="28" spans="2:20" ht="13.2">
      <c r="B28" s="23">
        <v>4</v>
      </c>
      <c r="C28" s="7">
        <v>24</v>
      </c>
      <c r="D28" s="14">
        <v>26</v>
      </c>
      <c r="E28" s="14">
        <v>26</v>
      </c>
      <c r="F28" s="14">
        <v>26</v>
      </c>
      <c r="G28" s="14">
        <v>25</v>
      </c>
      <c r="H28" s="14">
        <v>26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2</v>
      </c>
      <c r="O28" s="4"/>
      <c r="P28" s="10">
        <v>365450</v>
      </c>
    </row>
    <row r="29" spans="2:20" ht="13.2">
      <c r="B29" s="23">
        <v>5</v>
      </c>
      <c r="C29" s="7">
        <v>23</v>
      </c>
      <c r="D29" s="14">
        <v>26</v>
      </c>
      <c r="E29" s="14">
        <v>25</v>
      </c>
      <c r="F29" s="14">
        <v>26</v>
      </c>
      <c r="G29" s="14">
        <v>25</v>
      </c>
      <c r="H29" s="14">
        <v>26</v>
      </c>
      <c r="I29" s="4">
        <v>1</v>
      </c>
      <c r="J29" s="4">
        <v>2</v>
      </c>
      <c r="K29" s="4">
        <v>2</v>
      </c>
      <c r="L29" s="4">
        <v>2</v>
      </c>
      <c r="M29" s="4">
        <v>1</v>
      </c>
      <c r="N29" s="11">
        <v>7</v>
      </c>
      <c r="O29" s="11"/>
      <c r="P29" s="10">
        <v>365450</v>
      </c>
    </row>
    <row r="30" spans="2:20" ht="13.2">
      <c r="B30" s="23">
        <v>6</v>
      </c>
      <c r="C30" s="14">
        <v>25</v>
      </c>
      <c r="D30" s="13">
        <v>27</v>
      </c>
      <c r="E30" s="7">
        <v>24</v>
      </c>
      <c r="F30" s="14">
        <v>25</v>
      </c>
      <c r="G30" s="14">
        <v>26</v>
      </c>
      <c r="H30" s="14">
        <v>26</v>
      </c>
      <c r="I30" s="4">
        <v>1</v>
      </c>
      <c r="J30" s="4">
        <v>0</v>
      </c>
      <c r="K30" s="4">
        <v>2</v>
      </c>
      <c r="L30" s="4">
        <v>0</v>
      </c>
      <c r="M30" s="4">
        <v>1</v>
      </c>
      <c r="N30" s="4">
        <v>0</v>
      </c>
      <c r="O30" s="4"/>
      <c r="P30" s="10">
        <v>365450</v>
      </c>
    </row>
    <row r="31" spans="2:20" ht="13.2">
      <c r="B31" s="23">
        <v>7</v>
      </c>
      <c r="C31" s="14">
        <v>26</v>
      </c>
      <c r="D31" s="14">
        <v>26</v>
      </c>
      <c r="E31" s="14">
        <v>26</v>
      </c>
      <c r="F31" s="14">
        <v>26</v>
      </c>
      <c r="G31" s="14">
        <v>26</v>
      </c>
      <c r="H31" s="14">
        <v>25</v>
      </c>
      <c r="I31" s="4">
        <v>1</v>
      </c>
      <c r="J31" s="4">
        <v>1</v>
      </c>
      <c r="K31" s="4">
        <v>0</v>
      </c>
      <c r="L31" s="4">
        <v>0</v>
      </c>
      <c r="M31" s="4">
        <v>2</v>
      </c>
      <c r="N31" s="4">
        <v>1</v>
      </c>
      <c r="O31" s="4"/>
      <c r="P31" s="10">
        <v>365450</v>
      </c>
    </row>
    <row r="32" spans="2:20" ht="13.2">
      <c r="B32" s="23">
        <v>8</v>
      </c>
      <c r="C32" s="7">
        <v>23</v>
      </c>
      <c r="D32" s="7">
        <v>24</v>
      </c>
      <c r="E32" s="14">
        <v>25</v>
      </c>
      <c r="F32" s="13">
        <v>28</v>
      </c>
      <c r="G32" s="14">
        <v>25</v>
      </c>
      <c r="H32" s="13">
        <v>27</v>
      </c>
      <c r="I32" s="4">
        <v>0</v>
      </c>
      <c r="J32" s="4">
        <v>1</v>
      </c>
      <c r="K32" s="4">
        <v>0</v>
      </c>
      <c r="L32" s="4">
        <v>2</v>
      </c>
      <c r="M32" s="4">
        <v>2</v>
      </c>
      <c r="N32" s="4">
        <v>2</v>
      </c>
      <c r="O32" s="4"/>
      <c r="P32" s="10">
        <v>365450</v>
      </c>
    </row>
    <row r="33" spans="2:19" ht="12">
      <c r="C33" s="39">
        <f>AVERAGE(C25:C32)</f>
        <v>24.125</v>
      </c>
      <c r="D33" s="39">
        <f>AVERAGE(D25:D32)</f>
        <v>25.75</v>
      </c>
      <c r="E33" s="39">
        <f t="shared" ref="E33:N33" si="3">AVERAGE(E25:E32)</f>
        <v>25.125</v>
      </c>
      <c r="F33" s="39">
        <f t="shared" si="3"/>
        <v>25.75</v>
      </c>
      <c r="G33" s="39">
        <f t="shared" si="3"/>
        <v>25.25</v>
      </c>
      <c r="H33" s="39">
        <f t="shared" si="3"/>
        <v>26.75</v>
      </c>
      <c r="I33" s="39">
        <f t="shared" si="3"/>
        <v>0.625</v>
      </c>
      <c r="J33" s="39">
        <f t="shared" si="3"/>
        <v>1</v>
      </c>
      <c r="K33" s="39">
        <f t="shared" si="3"/>
        <v>0.75</v>
      </c>
      <c r="L33" s="39">
        <f t="shared" si="3"/>
        <v>1.375</v>
      </c>
      <c r="M33" s="39">
        <f t="shared" si="3"/>
        <v>1.125</v>
      </c>
      <c r="N33" s="39">
        <f t="shared" si="3"/>
        <v>1.75</v>
      </c>
    </row>
    <row r="34" spans="2:19" ht="12">
      <c r="C34" s="20"/>
      <c r="D34" s="20" t="e">
        <f>D25:N32</f>
        <v>#VALUE!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6" spans="2:19">
      <c r="C36" s="23">
        <v>1</v>
      </c>
      <c r="D36" s="23">
        <f t="shared" ref="D36:N36" si="4">C36+1</f>
        <v>2</v>
      </c>
      <c r="E36" s="23">
        <f t="shared" si="4"/>
        <v>3</v>
      </c>
      <c r="F36" s="23">
        <f t="shared" si="4"/>
        <v>4</v>
      </c>
      <c r="G36" s="23">
        <f t="shared" si="4"/>
        <v>5</v>
      </c>
      <c r="H36" s="23">
        <f t="shared" si="4"/>
        <v>6</v>
      </c>
      <c r="I36" s="23">
        <f t="shared" si="4"/>
        <v>7</v>
      </c>
      <c r="J36" s="23">
        <f t="shared" si="4"/>
        <v>8</v>
      </c>
      <c r="K36" s="23">
        <f t="shared" si="4"/>
        <v>9</v>
      </c>
      <c r="L36" s="23">
        <f t="shared" si="4"/>
        <v>10</v>
      </c>
      <c r="M36" s="23">
        <f t="shared" si="4"/>
        <v>11</v>
      </c>
      <c r="N36" s="23">
        <f t="shared" si="4"/>
        <v>12</v>
      </c>
    </row>
    <row r="37" spans="2:19" ht="14.4">
      <c r="B37" s="23">
        <v>1</v>
      </c>
      <c r="C37" s="14">
        <v>23</v>
      </c>
      <c r="D37" s="18">
        <v>18</v>
      </c>
      <c r="E37" s="6">
        <v>19</v>
      </c>
      <c r="F37" s="6">
        <v>19</v>
      </c>
      <c r="G37" s="6">
        <v>19</v>
      </c>
      <c r="H37" s="18">
        <v>18</v>
      </c>
      <c r="I37" s="5">
        <v>20</v>
      </c>
      <c r="J37" s="11">
        <v>17</v>
      </c>
      <c r="K37" s="6">
        <v>19</v>
      </c>
      <c r="L37" s="18">
        <v>18</v>
      </c>
      <c r="M37" s="6">
        <v>19</v>
      </c>
      <c r="N37" s="6">
        <v>19</v>
      </c>
      <c r="O37" s="5">
        <v>20</v>
      </c>
      <c r="P37" s="10">
        <v>365450</v>
      </c>
      <c r="Q37" s="19" t="s">
        <v>26</v>
      </c>
      <c r="R37" t="s">
        <v>27</v>
      </c>
      <c r="S37"/>
    </row>
    <row r="38" spans="2:19" ht="14.4">
      <c r="B38" s="23">
        <v>2</v>
      </c>
      <c r="C38" s="7">
        <v>22</v>
      </c>
      <c r="D38" s="18">
        <v>18</v>
      </c>
      <c r="E38" s="5">
        <v>20</v>
      </c>
      <c r="F38" s="18">
        <v>18</v>
      </c>
      <c r="G38" s="5">
        <v>20</v>
      </c>
      <c r="H38" s="11">
        <v>17</v>
      </c>
      <c r="I38" s="16">
        <v>16</v>
      </c>
      <c r="J38" s="11">
        <v>17</v>
      </c>
      <c r="K38" s="5">
        <v>20</v>
      </c>
      <c r="L38" s="6">
        <v>19</v>
      </c>
      <c r="M38" s="5">
        <v>20</v>
      </c>
      <c r="N38" s="5">
        <v>20</v>
      </c>
      <c r="O38" s="18">
        <v>18</v>
      </c>
      <c r="P38" s="10">
        <v>365450</v>
      </c>
      <c r="Q38"/>
      <c r="R38"/>
      <c r="S38"/>
    </row>
    <row r="39" spans="2:19" ht="13.2">
      <c r="B39" s="23">
        <v>3</v>
      </c>
      <c r="C39" s="7">
        <v>22</v>
      </c>
      <c r="D39" s="6">
        <v>19</v>
      </c>
      <c r="E39" s="5">
        <v>20</v>
      </c>
      <c r="F39" s="5">
        <v>20</v>
      </c>
      <c r="G39" s="5">
        <v>20</v>
      </c>
      <c r="H39" s="16">
        <v>16</v>
      </c>
      <c r="I39" s="5">
        <v>20</v>
      </c>
      <c r="J39" s="11">
        <v>17</v>
      </c>
      <c r="K39" s="6">
        <v>19</v>
      </c>
      <c r="L39" s="5">
        <v>20</v>
      </c>
      <c r="M39" s="5">
        <v>20</v>
      </c>
      <c r="N39" s="6">
        <v>19</v>
      </c>
      <c r="O39" s="6">
        <v>19</v>
      </c>
      <c r="P39" s="10">
        <v>365450</v>
      </c>
    </row>
    <row r="40" spans="2:19" ht="13.2">
      <c r="B40" s="23">
        <v>4</v>
      </c>
      <c r="C40" s="15">
        <v>21</v>
      </c>
      <c r="D40" s="11">
        <v>17</v>
      </c>
      <c r="E40" s="8">
        <v>21</v>
      </c>
      <c r="F40" s="6">
        <v>19</v>
      </c>
      <c r="G40" s="5">
        <v>20</v>
      </c>
      <c r="H40" s="16">
        <v>16</v>
      </c>
      <c r="I40" s="8">
        <v>21</v>
      </c>
      <c r="J40" s="5">
        <v>20</v>
      </c>
      <c r="K40" s="6">
        <v>19</v>
      </c>
      <c r="L40" s="6">
        <v>19</v>
      </c>
      <c r="M40" s="5">
        <v>20</v>
      </c>
      <c r="N40" s="8">
        <v>21</v>
      </c>
      <c r="O40" s="6">
        <v>19</v>
      </c>
      <c r="P40" s="10">
        <v>365450</v>
      </c>
    </row>
    <row r="41" spans="2:19" ht="13.2">
      <c r="B41" s="23">
        <v>5</v>
      </c>
      <c r="C41" s="7">
        <v>22</v>
      </c>
      <c r="D41" s="18">
        <v>18</v>
      </c>
      <c r="E41" s="5">
        <v>20</v>
      </c>
      <c r="F41" s="18">
        <v>18</v>
      </c>
      <c r="G41" s="8">
        <v>21</v>
      </c>
      <c r="H41" s="11">
        <v>17</v>
      </c>
      <c r="I41" s="13">
        <v>27</v>
      </c>
      <c r="J41" s="4">
        <v>14</v>
      </c>
      <c r="K41" s="6">
        <v>19</v>
      </c>
      <c r="L41" s="6">
        <v>19</v>
      </c>
      <c r="M41" s="5">
        <v>20</v>
      </c>
      <c r="N41" s="5">
        <v>20</v>
      </c>
      <c r="O41" s="6">
        <v>19</v>
      </c>
      <c r="P41" s="10">
        <v>365450</v>
      </c>
    </row>
    <row r="42" spans="2:19" ht="13.2">
      <c r="B42" s="23">
        <v>6</v>
      </c>
      <c r="C42" s="14">
        <v>23</v>
      </c>
      <c r="D42" s="6">
        <v>19</v>
      </c>
      <c r="E42" s="6">
        <v>19</v>
      </c>
      <c r="F42" s="18">
        <v>18</v>
      </c>
      <c r="G42" s="5">
        <v>20</v>
      </c>
      <c r="H42" s="16">
        <v>16</v>
      </c>
      <c r="I42" s="8">
        <v>21</v>
      </c>
      <c r="J42" s="11">
        <v>17</v>
      </c>
      <c r="K42" s="5">
        <v>20</v>
      </c>
      <c r="L42" s="18">
        <v>18</v>
      </c>
      <c r="M42" s="5">
        <v>20</v>
      </c>
      <c r="N42" s="5">
        <v>20</v>
      </c>
      <c r="O42" s="5">
        <v>20</v>
      </c>
      <c r="P42" s="10">
        <v>365450</v>
      </c>
    </row>
    <row r="43" spans="2:19" ht="13.2">
      <c r="B43" s="23">
        <v>7</v>
      </c>
      <c r="C43" s="15">
        <v>21</v>
      </c>
      <c r="D43" s="11">
        <v>17</v>
      </c>
      <c r="E43" s="18">
        <v>18</v>
      </c>
      <c r="F43" s="11">
        <v>17</v>
      </c>
      <c r="G43" s="5">
        <v>20</v>
      </c>
      <c r="H43" s="11">
        <v>17</v>
      </c>
      <c r="I43" s="8">
        <v>21</v>
      </c>
      <c r="J43" s="8">
        <v>21</v>
      </c>
      <c r="K43" s="8">
        <v>21</v>
      </c>
      <c r="L43" s="18">
        <v>18</v>
      </c>
      <c r="M43" s="9">
        <v>22</v>
      </c>
      <c r="N43" s="14">
        <v>26</v>
      </c>
      <c r="O43" s="5">
        <v>20</v>
      </c>
      <c r="P43" s="10">
        <v>365450</v>
      </c>
    </row>
    <row r="44" spans="2:19" ht="13.2">
      <c r="B44" s="23">
        <v>8</v>
      </c>
      <c r="C44" s="14">
        <v>23</v>
      </c>
      <c r="D44" s="16">
        <v>16</v>
      </c>
      <c r="E44" s="5">
        <v>20</v>
      </c>
      <c r="F44" s="18">
        <v>18</v>
      </c>
      <c r="G44" s="18">
        <v>18</v>
      </c>
      <c r="H44" s="11">
        <v>17</v>
      </c>
      <c r="I44" s="5">
        <v>20</v>
      </c>
      <c r="J44" s="16">
        <v>16</v>
      </c>
      <c r="K44" s="18">
        <v>18</v>
      </c>
      <c r="L44" s="6">
        <v>19</v>
      </c>
      <c r="M44" s="6">
        <v>19</v>
      </c>
      <c r="N44" s="5">
        <v>20</v>
      </c>
      <c r="O44" s="16">
        <v>16</v>
      </c>
      <c r="P44" s="10">
        <v>365450</v>
      </c>
    </row>
    <row r="45" spans="2:19" ht="12">
      <c r="C45" s="39">
        <f>AVERAGE(C37:C44)</f>
        <v>22.125</v>
      </c>
      <c r="D45" s="39">
        <f>AVERAGE(D37:D44)</f>
        <v>17.75</v>
      </c>
      <c r="E45" s="39">
        <f t="shared" ref="E45:N45" si="5">AVERAGE(E37:E44)</f>
        <v>19.625</v>
      </c>
      <c r="F45" s="39">
        <f t="shared" si="5"/>
        <v>18.375</v>
      </c>
      <c r="G45" s="39">
        <f t="shared" si="5"/>
        <v>19.75</v>
      </c>
      <c r="H45" s="39">
        <f t="shared" si="5"/>
        <v>16.75</v>
      </c>
      <c r="I45" s="39">
        <f t="shared" si="5"/>
        <v>20.75</v>
      </c>
      <c r="J45" s="39">
        <f t="shared" si="5"/>
        <v>17.375</v>
      </c>
      <c r="K45" s="39">
        <f t="shared" si="5"/>
        <v>19.375</v>
      </c>
      <c r="L45" s="39">
        <f t="shared" si="5"/>
        <v>18.75</v>
      </c>
      <c r="M45" s="39">
        <f t="shared" si="5"/>
        <v>20</v>
      </c>
      <c r="N45" s="39">
        <f t="shared" si="5"/>
        <v>20.625</v>
      </c>
    </row>
    <row r="46" spans="2:19" ht="12">
      <c r="C46" s="20"/>
      <c r="D46" s="20" t="e">
        <f>D37:N44</f>
        <v>#VALUE!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Q46" s="23" t="s">
        <v>93</v>
      </c>
    </row>
    <row r="48" spans="2:19">
      <c r="C48" s="23">
        <v>1</v>
      </c>
      <c r="D48" s="23">
        <f t="shared" ref="D48:N48" si="6">C48+1</f>
        <v>2</v>
      </c>
      <c r="E48" s="23">
        <f t="shared" si="6"/>
        <v>3</v>
      </c>
      <c r="F48" s="23">
        <f t="shared" si="6"/>
        <v>4</v>
      </c>
      <c r="G48" s="23">
        <f t="shared" si="6"/>
        <v>5</v>
      </c>
      <c r="H48" s="23">
        <f t="shared" si="6"/>
        <v>6</v>
      </c>
      <c r="I48" s="23">
        <f t="shared" si="6"/>
        <v>7</v>
      </c>
      <c r="J48" s="23">
        <f t="shared" si="6"/>
        <v>8</v>
      </c>
      <c r="K48" s="23">
        <f t="shared" si="6"/>
        <v>9</v>
      </c>
      <c r="L48" s="23">
        <f t="shared" si="6"/>
        <v>10</v>
      </c>
      <c r="M48" s="23">
        <f t="shared" si="6"/>
        <v>11</v>
      </c>
      <c r="N48" s="23">
        <f t="shared" si="6"/>
        <v>12</v>
      </c>
    </row>
    <row r="49" spans="2:21" ht="13.2">
      <c r="B49" s="23">
        <v>1</v>
      </c>
      <c r="C49" s="14">
        <v>23</v>
      </c>
      <c r="D49" s="14">
        <v>23</v>
      </c>
      <c r="E49" s="16">
        <v>15</v>
      </c>
      <c r="F49" s="9">
        <v>20</v>
      </c>
      <c r="G49" s="17">
        <v>14</v>
      </c>
      <c r="H49" s="7">
        <v>22</v>
      </c>
      <c r="I49" s="17">
        <v>14</v>
      </c>
      <c r="J49" s="4">
        <v>13</v>
      </c>
      <c r="K49" s="16">
        <v>15</v>
      </c>
      <c r="L49" s="11">
        <v>16</v>
      </c>
      <c r="M49" s="4">
        <v>13</v>
      </c>
      <c r="N49" s="4">
        <v>13</v>
      </c>
      <c r="O49" s="17">
        <v>14</v>
      </c>
      <c r="P49" s="10">
        <v>365450</v>
      </c>
    </row>
    <row r="50" spans="2:21" ht="14.4">
      <c r="B50" s="23">
        <v>2</v>
      </c>
      <c r="C50" s="7">
        <v>22</v>
      </c>
      <c r="D50" s="7">
        <v>22</v>
      </c>
      <c r="E50" s="11">
        <v>16</v>
      </c>
      <c r="F50" s="9">
        <v>20</v>
      </c>
      <c r="G50" s="11">
        <v>16</v>
      </c>
      <c r="H50" s="7">
        <v>22</v>
      </c>
      <c r="I50" s="4">
        <v>13</v>
      </c>
      <c r="J50" s="17">
        <v>14</v>
      </c>
      <c r="K50" s="16">
        <v>15</v>
      </c>
      <c r="L50" s="16">
        <v>15</v>
      </c>
      <c r="M50" s="17">
        <v>14</v>
      </c>
      <c r="N50" s="17">
        <v>14</v>
      </c>
      <c r="O50" s="4">
        <v>13</v>
      </c>
      <c r="P50" s="10">
        <v>365450</v>
      </c>
      <c r="Q50" t="s">
        <v>28</v>
      </c>
      <c r="R50" t="s">
        <v>82</v>
      </c>
      <c r="S50"/>
      <c r="T50" t="s">
        <v>83</v>
      </c>
      <c r="U50" s="1">
        <v>0.23680555555555557</v>
      </c>
    </row>
    <row r="51" spans="2:21" ht="13.2">
      <c r="B51" s="23">
        <v>3</v>
      </c>
      <c r="C51" s="7">
        <v>22</v>
      </c>
      <c r="D51" s="7">
        <v>22</v>
      </c>
      <c r="E51" s="16">
        <v>15</v>
      </c>
      <c r="F51" s="9">
        <v>20</v>
      </c>
      <c r="G51" s="11">
        <v>16</v>
      </c>
      <c r="H51" s="15">
        <v>21</v>
      </c>
      <c r="I51" s="13">
        <v>24</v>
      </c>
      <c r="J51" s="16">
        <v>15</v>
      </c>
      <c r="K51" s="17">
        <v>14</v>
      </c>
      <c r="L51" s="16">
        <v>15</v>
      </c>
      <c r="M51" s="11">
        <v>16</v>
      </c>
      <c r="N51" s="16">
        <v>15</v>
      </c>
      <c r="O51" s="17">
        <v>14</v>
      </c>
      <c r="P51" s="10">
        <v>365450</v>
      </c>
    </row>
    <row r="52" spans="2:21" ht="13.2">
      <c r="B52" s="23">
        <v>4</v>
      </c>
      <c r="C52" s="15">
        <v>21</v>
      </c>
      <c r="D52" s="15">
        <v>21</v>
      </c>
      <c r="E52" s="11">
        <v>16</v>
      </c>
      <c r="F52" s="15">
        <v>21</v>
      </c>
      <c r="G52" s="6">
        <v>17</v>
      </c>
      <c r="H52" s="9">
        <v>20</v>
      </c>
      <c r="I52" s="16">
        <v>15</v>
      </c>
      <c r="J52" s="16">
        <v>15</v>
      </c>
      <c r="K52" s="17">
        <v>14</v>
      </c>
      <c r="L52" s="11">
        <v>16</v>
      </c>
      <c r="M52" s="16">
        <v>15</v>
      </c>
      <c r="N52" s="17">
        <v>14</v>
      </c>
      <c r="O52" s="17">
        <v>14</v>
      </c>
      <c r="P52" s="10">
        <v>365450</v>
      </c>
    </row>
    <row r="53" spans="2:21" ht="13.2">
      <c r="B53" s="23">
        <v>5</v>
      </c>
      <c r="C53" s="7">
        <v>22</v>
      </c>
      <c r="D53" s="7">
        <v>22</v>
      </c>
      <c r="E53" s="11">
        <v>16</v>
      </c>
      <c r="F53" s="15">
        <v>21</v>
      </c>
      <c r="G53" s="11">
        <v>16</v>
      </c>
      <c r="H53" s="14">
        <v>23</v>
      </c>
      <c r="I53" s="17">
        <v>14</v>
      </c>
      <c r="J53" s="11">
        <v>16</v>
      </c>
      <c r="K53" s="17">
        <v>14</v>
      </c>
      <c r="L53" s="16">
        <v>15</v>
      </c>
      <c r="M53" s="16">
        <v>15</v>
      </c>
      <c r="N53" s="11">
        <v>16</v>
      </c>
      <c r="O53" s="4">
        <v>13</v>
      </c>
      <c r="P53" s="10">
        <v>365450</v>
      </c>
    </row>
    <row r="54" spans="2:21" ht="13.2">
      <c r="B54" s="23">
        <v>6</v>
      </c>
      <c r="C54" s="14">
        <v>23</v>
      </c>
      <c r="D54" s="14">
        <v>23</v>
      </c>
      <c r="E54" s="11">
        <v>16</v>
      </c>
      <c r="F54" s="9">
        <v>20</v>
      </c>
      <c r="G54" s="17">
        <v>14</v>
      </c>
      <c r="H54" s="15">
        <v>21</v>
      </c>
      <c r="I54" s="17">
        <v>14</v>
      </c>
      <c r="J54" s="16">
        <v>15</v>
      </c>
      <c r="K54" s="4">
        <v>13</v>
      </c>
      <c r="L54" s="11">
        <v>16</v>
      </c>
      <c r="M54" s="17">
        <v>14</v>
      </c>
      <c r="N54" s="11">
        <v>16</v>
      </c>
      <c r="O54" s="16">
        <v>15</v>
      </c>
      <c r="P54" s="10">
        <v>365450</v>
      </c>
    </row>
    <row r="55" spans="2:21" ht="13.2">
      <c r="B55" s="23">
        <v>7</v>
      </c>
      <c r="C55" s="15">
        <v>21</v>
      </c>
      <c r="D55" s="15">
        <v>21</v>
      </c>
      <c r="E55" s="11">
        <v>16</v>
      </c>
      <c r="F55" s="5">
        <v>18</v>
      </c>
      <c r="G55" s="6">
        <v>17</v>
      </c>
      <c r="H55" s="15">
        <v>21</v>
      </c>
      <c r="I55" s="11">
        <v>16</v>
      </c>
      <c r="J55" s="17">
        <v>14</v>
      </c>
      <c r="K55" s="17">
        <v>14</v>
      </c>
      <c r="L55" s="11">
        <v>16</v>
      </c>
      <c r="M55" s="4">
        <v>13</v>
      </c>
      <c r="N55" s="16">
        <v>15</v>
      </c>
      <c r="O55" s="16">
        <v>15</v>
      </c>
      <c r="P55" s="10">
        <v>365450</v>
      </c>
    </row>
    <row r="56" spans="2:21" ht="13.2">
      <c r="B56" s="23">
        <v>8</v>
      </c>
      <c r="C56" s="14">
        <v>23</v>
      </c>
      <c r="D56" s="14">
        <v>23</v>
      </c>
      <c r="E56" s="16">
        <v>15</v>
      </c>
      <c r="F56" s="15">
        <v>21</v>
      </c>
      <c r="G56" s="11">
        <v>16</v>
      </c>
      <c r="H56" s="15">
        <v>21</v>
      </c>
      <c r="I56" s="16">
        <v>15</v>
      </c>
      <c r="J56" s="17">
        <v>14</v>
      </c>
      <c r="K56" s="16">
        <v>15</v>
      </c>
      <c r="L56" s="11">
        <v>16</v>
      </c>
      <c r="M56" s="16">
        <v>15</v>
      </c>
      <c r="N56" s="4">
        <v>13</v>
      </c>
      <c r="O56" s="17">
        <v>14</v>
      </c>
      <c r="P56" s="10">
        <v>365450</v>
      </c>
    </row>
    <row r="57" spans="2:21" ht="12">
      <c r="C57" s="39">
        <f>AVERAGE(C49:C56)</f>
        <v>22.125</v>
      </c>
      <c r="D57" s="39">
        <f>AVERAGE(D49:D56)</f>
        <v>22.125</v>
      </c>
      <c r="E57" s="39">
        <f t="shared" ref="E57:N57" si="7">AVERAGE(E49:E56)</f>
        <v>15.625</v>
      </c>
      <c r="F57" s="39">
        <f t="shared" si="7"/>
        <v>20.125</v>
      </c>
      <c r="G57" s="39">
        <f t="shared" si="7"/>
        <v>15.75</v>
      </c>
      <c r="H57" s="39">
        <f t="shared" si="7"/>
        <v>21.375</v>
      </c>
      <c r="I57" s="39">
        <f t="shared" si="7"/>
        <v>15.625</v>
      </c>
      <c r="J57" s="39">
        <f t="shared" si="7"/>
        <v>14.5</v>
      </c>
      <c r="K57" s="39">
        <f t="shared" si="7"/>
        <v>14.25</v>
      </c>
      <c r="L57" s="39">
        <f t="shared" si="7"/>
        <v>15.625</v>
      </c>
      <c r="M57" s="39">
        <f t="shared" si="7"/>
        <v>14.375</v>
      </c>
      <c r="N57" s="39">
        <f t="shared" si="7"/>
        <v>14.5</v>
      </c>
    </row>
    <row r="58" spans="2:21" ht="12">
      <c r="C58" s="20"/>
      <c r="D58" s="20" t="e">
        <f>D49:N56</f>
        <v>#VALUE!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60" spans="2:21">
      <c r="C60" s="23">
        <v>1</v>
      </c>
      <c r="D60" s="23">
        <f t="shared" ref="D60:N60" si="8">C60+1</f>
        <v>2</v>
      </c>
      <c r="E60" s="23">
        <f t="shared" si="8"/>
        <v>3</v>
      </c>
      <c r="F60" s="23">
        <f t="shared" si="8"/>
        <v>4</v>
      </c>
      <c r="G60" s="23">
        <f t="shared" si="8"/>
        <v>5</v>
      </c>
      <c r="H60" s="23">
        <f t="shared" si="8"/>
        <v>6</v>
      </c>
      <c r="I60" s="23">
        <f t="shared" si="8"/>
        <v>7</v>
      </c>
      <c r="J60" s="23">
        <f t="shared" si="8"/>
        <v>8</v>
      </c>
      <c r="K60" s="23">
        <f t="shared" si="8"/>
        <v>9</v>
      </c>
      <c r="L60" s="23">
        <f t="shared" si="8"/>
        <v>10</v>
      </c>
      <c r="M60" s="23">
        <f t="shared" si="8"/>
        <v>11</v>
      </c>
      <c r="N60" s="23">
        <f t="shared" si="8"/>
        <v>12</v>
      </c>
      <c r="Q60" s="23" t="s">
        <v>95</v>
      </c>
    </row>
    <row r="61" spans="2:21" ht="13.2">
      <c r="B61" s="23">
        <v>1</v>
      </c>
      <c r="C61" s="14">
        <v>23</v>
      </c>
      <c r="D61" s="11">
        <v>13</v>
      </c>
      <c r="E61" s="11">
        <v>13</v>
      </c>
      <c r="F61" s="16">
        <v>11</v>
      </c>
      <c r="G61" s="11">
        <v>13</v>
      </c>
      <c r="H61" s="18">
        <v>16</v>
      </c>
      <c r="I61" s="18">
        <v>15</v>
      </c>
      <c r="J61" s="6">
        <v>17</v>
      </c>
      <c r="K61" s="11">
        <v>13</v>
      </c>
      <c r="L61" s="16">
        <v>11</v>
      </c>
      <c r="M61" s="16">
        <v>12</v>
      </c>
      <c r="N61" s="11">
        <v>13</v>
      </c>
      <c r="O61" s="4">
        <v>6</v>
      </c>
      <c r="P61" s="10">
        <v>365450</v>
      </c>
    </row>
    <row r="62" spans="2:21" ht="14.4">
      <c r="B62" s="23">
        <v>2</v>
      </c>
      <c r="C62" s="7">
        <v>22</v>
      </c>
      <c r="D62" s="18">
        <v>15</v>
      </c>
      <c r="E62" s="11">
        <v>14</v>
      </c>
      <c r="F62" s="11">
        <v>14</v>
      </c>
      <c r="G62" s="11">
        <v>13</v>
      </c>
      <c r="H62" s="6">
        <v>18</v>
      </c>
      <c r="I62" s="18">
        <v>15</v>
      </c>
      <c r="J62" s="18">
        <v>16</v>
      </c>
      <c r="K62" s="11">
        <v>14</v>
      </c>
      <c r="L62" s="18">
        <v>16</v>
      </c>
      <c r="M62" s="11">
        <v>14</v>
      </c>
      <c r="N62" s="11">
        <v>13</v>
      </c>
      <c r="O62" s="4">
        <v>6</v>
      </c>
      <c r="P62" s="10">
        <v>365450</v>
      </c>
      <c r="Q62" t="s">
        <v>28</v>
      </c>
      <c r="R62" t="s">
        <v>1</v>
      </c>
      <c r="S62" s="1">
        <v>0.43472222222222223</v>
      </c>
    </row>
    <row r="63" spans="2:21" ht="13.2">
      <c r="B63" s="23">
        <v>3</v>
      </c>
      <c r="C63" s="7">
        <v>22</v>
      </c>
      <c r="D63" s="18">
        <v>15</v>
      </c>
      <c r="E63" s="18">
        <v>16</v>
      </c>
      <c r="F63" s="11">
        <v>13</v>
      </c>
      <c r="G63" s="11">
        <v>13</v>
      </c>
      <c r="H63" s="6">
        <v>18</v>
      </c>
      <c r="I63" s="11">
        <v>14</v>
      </c>
      <c r="J63" s="18">
        <v>16</v>
      </c>
      <c r="K63" s="11">
        <v>14</v>
      </c>
      <c r="L63" s="11">
        <v>14</v>
      </c>
      <c r="M63" s="11">
        <v>13</v>
      </c>
      <c r="N63" s="16">
        <v>12</v>
      </c>
      <c r="O63" s="4">
        <v>7</v>
      </c>
      <c r="P63" s="10">
        <v>365450</v>
      </c>
    </row>
    <row r="64" spans="2:21" ht="13.2">
      <c r="B64" s="23">
        <v>4</v>
      </c>
      <c r="C64" s="15">
        <v>21</v>
      </c>
      <c r="D64" s="11">
        <v>14</v>
      </c>
      <c r="E64" s="18">
        <v>16</v>
      </c>
      <c r="F64" s="18">
        <v>16</v>
      </c>
      <c r="G64" s="13">
        <v>38</v>
      </c>
      <c r="H64" s="18">
        <v>16</v>
      </c>
      <c r="I64" s="18">
        <v>15</v>
      </c>
      <c r="J64" s="18">
        <v>15</v>
      </c>
      <c r="K64" s="18">
        <v>15</v>
      </c>
      <c r="L64" s="18">
        <v>15</v>
      </c>
      <c r="M64" s="16">
        <v>12</v>
      </c>
      <c r="N64" s="11">
        <v>14</v>
      </c>
      <c r="O64" s="4">
        <v>6</v>
      </c>
      <c r="P64" s="10">
        <v>365450</v>
      </c>
    </row>
    <row r="65" spans="2:20" ht="13.2">
      <c r="B65" s="23">
        <v>5</v>
      </c>
      <c r="C65" s="7">
        <v>22</v>
      </c>
      <c r="D65" s="11">
        <v>14</v>
      </c>
      <c r="E65" s="18">
        <v>15</v>
      </c>
      <c r="F65" s="18">
        <v>15</v>
      </c>
      <c r="G65" s="11">
        <v>13</v>
      </c>
      <c r="H65" s="6">
        <v>17</v>
      </c>
      <c r="I65" s="18">
        <v>15</v>
      </c>
      <c r="J65" s="6">
        <v>17</v>
      </c>
      <c r="K65" s="18">
        <v>15</v>
      </c>
      <c r="L65" s="18">
        <v>15</v>
      </c>
      <c r="M65" s="16">
        <v>11</v>
      </c>
      <c r="N65" s="18">
        <v>15</v>
      </c>
      <c r="O65" s="4">
        <v>5</v>
      </c>
      <c r="P65" s="10">
        <v>365450</v>
      </c>
    </row>
    <row r="66" spans="2:20" ht="13.2">
      <c r="B66" s="23">
        <v>6</v>
      </c>
      <c r="C66" s="14">
        <v>23</v>
      </c>
      <c r="D66" s="18">
        <v>16</v>
      </c>
      <c r="E66" s="18">
        <v>15</v>
      </c>
      <c r="F66" s="11">
        <v>14</v>
      </c>
      <c r="G66" s="11">
        <v>13</v>
      </c>
      <c r="H66" s="18">
        <v>16</v>
      </c>
      <c r="I66" s="11">
        <v>13</v>
      </c>
      <c r="J66" s="6">
        <v>18</v>
      </c>
      <c r="K66" s="8">
        <v>22</v>
      </c>
      <c r="L66" s="11">
        <v>14</v>
      </c>
      <c r="M66" s="11">
        <v>13</v>
      </c>
      <c r="N66" s="11">
        <v>13</v>
      </c>
      <c r="O66" s="4">
        <v>6</v>
      </c>
      <c r="P66" s="10">
        <v>365450</v>
      </c>
    </row>
    <row r="67" spans="2:20" ht="13.2">
      <c r="B67" s="23">
        <v>7</v>
      </c>
      <c r="C67" s="15">
        <v>21</v>
      </c>
      <c r="D67" s="18">
        <v>15</v>
      </c>
      <c r="E67" s="11">
        <v>14</v>
      </c>
      <c r="F67" s="11">
        <v>14</v>
      </c>
      <c r="G67" s="11">
        <v>13</v>
      </c>
      <c r="H67" s="18">
        <v>16</v>
      </c>
      <c r="I67" s="11">
        <v>13</v>
      </c>
      <c r="J67" s="18">
        <v>16</v>
      </c>
      <c r="K67" s="18">
        <v>15</v>
      </c>
      <c r="L67" s="18">
        <v>15</v>
      </c>
      <c r="M67" s="16">
        <v>12</v>
      </c>
      <c r="N67" s="11">
        <v>13</v>
      </c>
      <c r="O67" s="4">
        <v>7</v>
      </c>
      <c r="P67" s="10">
        <v>365450</v>
      </c>
    </row>
    <row r="68" spans="2:20" ht="13.2">
      <c r="B68" s="23">
        <v>8</v>
      </c>
      <c r="C68" s="14">
        <v>23</v>
      </c>
      <c r="D68" s="18">
        <v>15</v>
      </c>
      <c r="E68" s="11">
        <v>14</v>
      </c>
      <c r="F68" s="11">
        <v>14</v>
      </c>
      <c r="G68" s="11">
        <v>13</v>
      </c>
      <c r="H68" s="6">
        <v>17</v>
      </c>
      <c r="I68" s="18">
        <v>15</v>
      </c>
      <c r="J68" s="6">
        <v>17</v>
      </c>
      <c r="K68" s="18">
        <v>16</v>
      </c>
      <c r="L68" s="6">
        <v>17</v>
      </c>
      <c r="M68" s="11">
        <v>13</v>
      </c>
      <c r="N68" s="11">
        <v>13</v>
      </c>
      <c r="O68" s="4">
        <v>5</v>
      </c>
      <c r="P68" s="10">
        <v>365450</v>
      </c>
    </row>
    <row r="69" spans="2:20" ht="12">
      <c r="C69" s="39">
        <f>AVERAGE(C61:C68)</f>
        <v>22.125</v>
      </c>
      <c r="D69" s="39">
        <f>AVERAGE(D61:D68)</f>
        <v>14.625</v>
      </c>
      <c r="E69" s="39">
        <f t="shared" ref="E69:N69" si="9">AVERAGE(E61:E68)</f>
        <v>14.625</v>
      </c>
      <c r="F69" s="39">
        <f t="shared" si="9"/>
        <v>13.875</v>
      </c>
      <c r="G69" s="39">
        <f t="shared" si="9"/>
        <v>16.125</v>
      </c>
      <c r="H69" s="39">
        <f t="shared" si="9"/>
        <v>16.75</v>
      </c>
      <c r="I69" s="39">
        <f t="shared" si="9"/>
        <v>14.375</v>
      </c>
      <c r="J69" s="39">
        <f t="shared" si="9"/>
        <v>16.5</v>
      </c>
      <c r="K69" s="39">
        <f t="shared" si="9"/>
        <v>15.5</v>
      </c>
      <c r="L69" s="39">
        <f t="shared" si="9"/>
        <v>14.625</v>
      </c>
      <c r="M69" s="39">
        <f t="shared" si="9"/>
        <v>12.5</v>
      </c>
      <c r="N69" s="39">
        <f t="shared" si="9"/>
        <v>13.25</v>
      </c>
    </row>
    <row r="70" spans="2:20" ht="12">
      <c r="C70" s="20"/>
      <c r="D70" s="20" t="e">
        <f>D61:N68</f>
        <v>#VALUE!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2:20">
      <c r="C71" s="23">
        <v>1</v>
      </c>
      <c r="D71" s="23">
        <f t="shared" ref="D71:N71" si="10">C71+1</f>
        <v>2</v>
      </c>
      <c r="E71" s="23">
        <f t="shared" si="10"/>
        <v>3</v>
      </c>
      <c r="F71" s="23">
        <f t="shared" si="10"/>
        <v>4</v>
      </c>
      <c r="G71" s="23">
        <f t="shared" si="10"/>
        <v>5</v>
      </c>
      <c r="H71" s="23">
        <f t="shared" si="10"/>
        <v>6</v>
      </c>
      <c r="I71" s="23">
        <f t="shared" si="10"/>
        <v>7</v>
      </c>
      <c r="J71" s="23">
        <f t="shared" si="10"/>
        <v>8</v>
      </c>
      <c r="K71" s="23">
        <f t="shared" si="10"/>
        <v>9</v>
      </c>
      <c r="L71" s="23">
        <f t="shared" si="10"/>
        <v>10</v>
      </c>
      <c r="M71" s="23">
        <f t="shared" si="10"/>
        <v>11</v>
      </c>
      <c r="N71" s="23">
        <f t="shared" si="10"/>
        <v>12</v>
      </c>
    </row>
    <row r="72" spans="2:20" ht="13.2">
      <c r="B72" s="23">
        <v>1</v>
      </c>
      <c r="C72" s="9">
        <v>12</v>
      </c>
      <c r="D72" s="4">
        <v>1</v>
      </c>
      <c r="E72" s="4">
        <v>1</v>
      </c>
      <c r="F72" s="17">
        <v>2</v>
      </c>
      <c r="G72" s="4">
        <v>0</v>
      </c>
      <c r="H72" s="4">
        <v>1</v>
      </c>
      <c r="I72" s="4">
        <v>1</v>
      </c>
      <c r="J72" s="16">
        <v>3</v>
      </c>
      <c r="K72" s="4">
        <v>1</v>
      </c>
      <c r="L72" s="4">
        <v>1</v>
      </c>
      <c r="M72" s="16">
        <v>3</v>
      </c>
      <c r="N72" s="17">
        <v>2</v>
      </c>
      <c r="O72" s="17"/>
      <c r="P72" s="10">
        <v>365450</v>
      </c>
    </row>
    <row r="73" spans="2:20" ht="14.4">
      <c r="B73" s="23">
        <v>2</v>
      </c>
      <c r="C73" s="14">
        <v>17</v>
      </c>
      <c r="D73" s="4">
        <v>1</v>
      </c>
      <c r="E73" s="4">
        <v>1</v>
      </c>
      <c r="F73" s="4">
        <v>0</v>
      </c>
      <c r="G73" s="4">
        <v>1</v>
      </c>
      <c r="H73" s="17">
        <v>2</v>
      </c>
      <c r="I73" s="6">
        <v>7</v>
      </c>
      <c r="J73" s="4">
        <v>1</v>
      </c>
      <c r="K73" s="4">
        <v>0</v>
      </c>
      <c r="L73" s="4">
        <v>1</v>
      </c>
      <c r="M73" s="4">
        <v>0</v>
      </c>
      <c r="N73" s="17">
        <v>2</v>
      </c>
      <c r="O73" s="17"/>
      <c r="P73" s="10">
        <v>365450</v>
      </c>
      <c r="R73" s="19" t="s">
        <v>29</v>
      </c>
      <c r="S73"/>
      <c r="T73" s="1">
        <v>0.43611111111111112</v>
      </c>
    </row>
    <row r="74" spans="2:20" ht="13.2">
      <c r="B74" s="23">
        <v>3</v>
      </c>
      <c r="C74" s="13">
        <v>18</v>
      </c>
      <c r="D74" s="16">
        <v>3</v>
      </c>
      <c r="E74" s="4">
        <v>0</v>
      </c>
      <c r="F74" s="4">
        <v>1</v>
      </c>
      <c r="G74" s="4">
        <v>1</v>
      </c>
      <c r="H74" s="17">
        <v>2</v>
      </c>
      <c r="I74" s="4">
        <v>1</v>
      </c>
      <c r="J74" s="4">
        <v>1</v>
      </c>
      <c r="K74" s="4">
        <v>1</v>
      </c>
      <c r="L74" s="4">
        <v>0</v>
      </c>
      <c r="M74" s="17">
        <v>2</v>
      </c>
      <c r="N74" s="17">
        <v>2</v>
      </c>
      <c r="O74" s="17"/>
      <c r="P74" s="10">
        <v>365450</v>
      </c>
    </row>
    <row r="75" spans="2:20" ht="13.2">
      <c r="B75" s="23">
        <v>4</v>
      </c>
      <c r="C75" s="7">
        <v>16</v>
      </c>
      <c r="D75" s="4">
        <v>1</v>
      </c>
      <c r="E75" s="17">
        <v>2</v>
      </c>
      <c r="F75" s="13">
        <v>18</v>
      </c>
      <c r="G75" s="17">
        <v>2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1</v>
      </c>
      <c r="N75" s="4">
        <v>0</v>
      </c>
      <c r="O75" s="4"/>
      <c r="P75" s="10">
        <v>365450</v>
      </c>
    </row>
    <row r="76" spans="2:20" ht="13.2">
      <c r="B76" s="23">
        <v>5</v>
      </c>
      <c r="C76" s="14">
        <v>17</v>
      </c>
      <c r="D76" s="4">
        <v>1</v>
      </c>
      <c r="E76" s="17">
        <v>2</v>
      </c>
      <c r="F76" s="17">
        <v>2</v>
      </c>
      <c r="G76" s="4">
        <v>0</v>
      </c>
      <c r="H76" s="4">
        <v>0</v>
      </c>
      <c r="I76" s="4">
        <v>1</v>
      </c>
      <c r="J76" s="4">
        <v>1</v>
      </c>
      <c r="K76" s="4">
        <v>1</v>
      </c>
      <c r="L76" s="4">
        <v>0</v>
      </c>
      <c r="M76" s="4">
        <v>1</v>
      </c>
      <c r="N76" s="4">
        <v>1</v>
      </c>
      <c r="O76" s="4"/>
      <c r="P76" s="10">
        <v>365450</v>
      </c>
    </row>
    <row r="77" spans="2:20" ht="13.2">
      <c r="B77" s="23">
        <v>6</v>
      </c>
      <c r="C77" s="13">
        <v>19</v>
      </c>
      <c r="D77" s="4">
        <v>1</v>
      </c>
      <c r="E77" s="17">
        <v>2</v>
      </c>
      <c r="F77" s="4">
        <v>1</v>
      </c>
      <c r="G77" s="16">
        <v>3</v>
      </c>
      <c r="H77" s="4">
        <v>0</v>
      </c>
      <c r="I77" s="4">
        <v>1</v>
      </c>
      <c r="J77" s="4">
        <v>0</v>
      </c>
      <c r="K77" s="4">
        <v>1</v>
      </c>
      <c r="L77" s="4">
        <v>1</v>
      </c>
      <c r="M77" s="4">
        <v>1</v>
      </c>
      <c r="N77" s="4">
        <v>0</v>
      </c>
      <c r="O77" s="4"/>
      <c r="P77" s="10">
        <v>365450</v>
      </c>
    </row>
    <row r="78" spans="2:20" ht="13.2">
      <c r="B78" s="23">
        <v>7</v>
      </c>
      <c r="C78" s="13">
        <v>18</v>
      </c>
      <c r="D78" s="4">
        <v>0</v>
      </c>
      <c r="E78" s="4">
        <v>1</v>
      </c>
      <c r="F78" s="6">
        <v>7</v>
      </c>
      <c r="G78" s="17">
        <v>2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16">
        <v>3</v>
      </c>
      <c r="N78" s="4">
        <v>1</v>
      </c>
      <c r="O78" s="4"/>
      <c r="P78" s="10">
        <v>365450</v>
      </c>
    </row>
    <row r="79" spans="2:20" ht="13.2">
      <c r="B79" s="23">
        <v>8</v>
      </c>
      <c r="C79" s="15">
        <v>14</v>
      </c>
      <c r="D79" s="4">
        <v>1</v>
      </c>
      <c r="E79" s="4">
        <v>1</v>
      </c>
      <c r="F79" s="4">
        <v>1</v>
      </c>
      <c r="G79" s="4">
        <v>1</v>
      </c>
      <c r="H79" s="17">
        <v>2</v>
      </c>
      <c r="I79" s="4">
        <v>0</v>
      </c>
      <c r="J79" s="17">
        <v>2</v>
      </c>
      <c r="K79" s="4">
        <v>1</v>
      </c>
      <c r="L79" s="16">
        <v>3</v>
      </c>
      <c r="M79" s="4">
        <v>1</v>
      </c>
      <c r="N79" s="4">
        <v>1</v>
      </c>
      <c r="O79" s="4"/>
      <c r="P79" s="10">
        <v>365450</v>
      </c>
    </row>
    <row r="80" spans="2:20" ht="12">
      <c r="C80" s="39">
        <f>AVERAGE(C72:C79)</f>
        <v>16.375</v>
      </c>
      <c r="D80" s="39">
        <f>AVERAGE(D72:D79)</f>
        <v>1.125</v>
      </c>
      <c r="E80" s="39">
        <f t="shared" ref="E80:N80" si="11">AVERAGE(E72:E79)</f>
        <v>1.25</v>
      </c>
      <c r="F80" s="39">
        <f t="shared" si="11"/>
        <v>4</v>
      </c>
      <c r="G80" s="39">
        <f t="shared" si="11"/>
        <v>1.25</v>
      </c>
      <c r="H80" s="39">
        <f t="shared" si="11"/>
        <v>1</v>
      </c>
      <c r="I80" s="39">
        <f t="shared" si="11"/>
        <v>1.625</v>
      </c>
      <c r="J80" s="39">
        <f t="shared" si="11"/>
        <v>1.125</v>
      </c>
      <c r="K80" s="39">
        <f t="shared" si="11"/>
        <v>0.75</v>
      </c>
      <c r="L80" s="39">
        <f t="shared" si="11"/>
        <v>0.875</v>
      </c>
      <c r="M80" s="39">
        <f t="shared" si="11"/>
        <v>1.5</v>
      </c>
      <c r="N80" s="39">
        <f t="shared" si="11"/>
        <v>1.125</v>
      </c>
    </row>
    <row r="81" spans="3:14" ht="12">
      <c r="C81" s="20"/>
      <c r="D81" s="20" t="e">
        <f>D72:N79</f>
        <v>#VALUE!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</row>
    <row r="89" spans="3:14" ht="12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</row>
    <row r="100" spans="2:14" ht="12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4" spans="2:14">
      <c r="B104" s="23">
        <v>3</v>
      </c>
    </row>
    <row r="105" spans="2:14">
      <c r="B105" s="23">
        <v>4</v>
      </c>
    </row>
    <row r="106" spans="2:14">
      <c r="B106" s="23">
        <v>5</v>
      </c>
    </row>
    <row r="107" spans="2:14">
      <c r="B107" s="23">
        <v>6</v>
      </c>
    </row>
    <row r="108" spans="2:14">
      <c r="B108" s="23">
        <v>7</v>
      </c>
    </row>
    <row r="109" spans="2:14">
      <c r="B109" s="23">
        <v>8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B3A0-FD02-4167-A73B-5A96B238918D}">
  <dimension ref="A1:AB53"/>
  <sheetViews>
    <sheetView topLeftCell="A12" zoomScale="62" workbookViewId="0">
      <selection activeCell="J16" sqref="J16"/>
    </sheetView>
  </sheetViews>
  <sheetFormatPr defaultRowHeight="14.4"/>
  <sheetData>
    <row r="1" spans="1:28">
      <c r="O1" t="s">
        <v>25</v>
      </c>
      <c r="P1" t="s">
        <v>1</v>
      </c>
      <c r="Q1" s="1">
        <v>0.41388888888888892</v>
      </c>
    </row>
    <row r="2" spans="1:28">
      <c r="A2" t="s">
        <v>28</v>
      </c>
      <c r="B2" t="s">
        <v>1</v>
      </c>
      <c r="C2" s="1">
        <v>0.26111111111111113</v>
      </c>
      <c r="G2" s="49" t="s">
        <v>80</v>
      </c>
    </row>
    <row r="3" spans="1:28">
      <c r="O3" s="2"/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  <c r="Y3" s="3">
        <v>10</v>
      </c>
      <c r="Z3" s="3">
        <v>11</v>
      </c>
      <c r="AA3" s="3">
        <v>12</v>
      </c>
    </row>
    <row r="4" spans="1:28">
      <c r="A4" s="2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O4" s="3" t="s">
        <v>2</v>
      </c>
      <c r="P4" s="7">
        <v>23</v>
      </c>
      <c r="Q4" s="14">
        <v>26</v>
      </c>
      <c r="R4" s="14">
        <v>26</v>
      </c>
      <c r="S4" s="14">
        <v>25</v>
      </c>
      <c r="T4" s="14">
        <v>26</v>
      </c>
      <c r="U4" s="13">
        <v>28</v>
      </c>
      <c r="V4" s="4">
        <v>0</v>
      </c>
      <c r="W4" s="4">
        <v>1</v>
      </c>
      <c r="X4" s="4">
        <v>0</v>
      </c>
      <c r="Y4" s="4">
        <v>1</v>
      </c>
      <c r="Z4" s="4">
        <v>1</v>
      </c>
      <c r="AA4" s="4">
        <v>1</v>
      </c>
      <c r="AB4" s="10">
        <v>365450</v>
      </c>
    </row>
    <row r="5" spans="1:28">
      <c r="A5" s="3" t="s">
        <v>2</v>
      </c>
      <c r="B5" s="8">
        <v>22</v>
      </c>
      <c r="C5" s="5">
        <v>21</v>
      </c>
      <c r="D5" s="12">
        <v>24</v>
      </c>
      <c r="E5" s="12">
        <v>25</v>
      </c>
      <c r="F5" s="9">
        <v>23</v>
      </c>
      <c r="G5" s="14">
        <v>28</v>
      </c>
      <c r="H5" s="11">
        <v>17</v>
      </c>
      <c r="I5" s="5">
        <v>21</v>
      </c>
      <c r="J5" s="4">
        <v>13</v>
      </c>
      <c r="K5" s="12">
        <v>24</v>
      </c>
      <c r="L5" s="16">
        <v>16</v>
      </c>
      <c r="M5" s="8">
        <v>22</v>
      </c>
      <c r="N5" s="10">
        <v>365450</v>
      </c>
      <c r="O5" s="3" t="s">
        <v>3</v>
      </c>
      <c r="P5" s="7">
        <v>24</v>
      </c>
      <c r="Q5" s="14">
        <v>25</v>
      </c>
      <c r="R5" s="7">
        <v>23</v>
      </c>
      <c r="S5" s="14">
        <v>25</v>
      </c>
      <c r="T5" s="14">
        <v>25</v>
      </c>
      <c r="U5" s="13">
        <v>28</v>
      </c>
      <c r="V5" s="4">
        <v>1</v>
      </c>
      <c r="W5" s="4">
        <v>0</v>
      </c>
      <c r="X5" s="4">
        <v>0</v>
      </c>
      <c r="Y5" s="17">
        <v>3</v>
      </c>
      <c r="Z5" s="4">
        <v>2</v>
      </c>
      <c r="AA5" s="4">
        <v>0</v>
      </c>
      <c r="AB5" s="10">
        <v>365450</v>
      </c>
    </row>
    <row r="6" spans="1:28">
      <c r="A6" s="3" t="s">
        <v>3</v>
      </c>
      <c r="B6" s="12">
        <v>24</v>
      </c>
      <c r="C6" s="9">
        <v>23</v>
      </c>
      <c r="D6" s="12">
        <v>25</v>
      </c>
      <c r="E6" s="7">
        <v>27</v>
      </c>
      <c r="F6" s="15">
        <v>26</v>
      </c>
      <c r="G6" s="15">
        <v>26</v>
      </c>
      <c r="H6" s="18">
        <v>19</v>
      </c>
      <c r="I6" s="12">
        <v>25</v>
      </c>
      <c r="J6" s="18">
        <v>18</v>
      </c>
      <c r="K6" s="12">
        <v>25</v>
      </c>
      <c r="L6" s="16">
        <v>16</v>
      </c>
      <c r="M6" s="8">
        <v>22</v>
      </c>
      <c r="N6" s="10">
        <v>365450</v>
      </c>
      <c r="O6" s="3" t="s">
        <v>5</v>
      </c>
      <c r="P6" s="14">
        <v>25</v>
      </c>
      <c r="Q6" s="14">
        <v>26</v>
      </c>
      <c r="R6" s="14">
        <v>26</v>
      </c>
      <c r="S6" s="14">
        <v>25</v>
      </c>
      <c r="T6" s="7">
        <v>24</v>
      </c>
      <c r="U6" s="13">
        <v>28</v>
      </c>
      <c r="V6" s="4">
        <v>0</v>
      </c>
      <c r="W6" s="4">
        <v>2</v>
      </c>
      <c r="X6" s="4">
        <v>1</v>
      </c>
      <c r="Y6" s="4">
        <v>2</v>
      </c>
      <c r="Z6" s="4">
        <v>0</v>
      </c>
      <c r="AA6" s="4">
        <v>1</v>
      </c>
      <c r="AB6" s="10">
        <v>365450</v>
      </c>
    </row>
    <row r="7" spans="1:28">
      <c r="A7" s="3" t="s">
        <v>5</v>
      </c>
      <c r="B7" s="9">
        <v>23</v>
      </c>
      <c r="C7" s="9">
        <v>23</v>
      </c>
      <c r="D7" s="9">
        <v>23</v>
      </c>
      <c r="E7" s="14">
        <v>28</v>
      </c>
      <c r="F7" s="12">
        <v>24</v>
      </c>
      <c r="G7" s="15">
        <v>26</v>
      </c>
      <c r="H7" s="18">
        <v>19</v>
      </c>
      <c r="I7" s="9">
        <v>23</v>
      </c>
      <c r="J7" s="11">
        <v>17</v>
      </c>
      <c r="K7" s="13">
        <v>30</v>
      </c>
      <c r="L7" s="11">
        <v>17</v>
      </c>
      <c r="M7" s="5">
        <v>21</v>
      </c>
      <c r="N7" s="10">
        <v>365450</v>
      </c>
      <c r="O7" s="3" t="s">
        <v>6</v>
      </c>
      <c r="P7" s="7">
        <v>24</v>
      </c>
      <c r="Q7" s="14">
        <v>26</v>
      </c>
      <c r="R7" s="14">
        <v>26</v>
      </c>
      <c r="S7" s="14">
        <v>26</v>
      </c>
      <c r="T7" s="14">
        <v>25</v>
      </c>
      <c r="U7" s="14">
        <v>26</v>
      </c>
      <c r="V7" s="4">
        <v>1</v>
      </c>
      <c r="W7" s="4">
        <v>1</v>
      </c>
      <c r="X7" s="4">
        <v>1</v>
      </c>
      <c r="Y7" s="4">
        <v>1</v>
      </c>
      <c r="Z7" s="4">
        <v>0</v>
      </c>
      <c r="AA7" s="4">
        <v>2</v>
      </c>
      <c r="AB7" s="10">
        <v>365450</v>
      </c>
    </row>
    <row r="8" spans="1:28">
      <c r="A8" s="3" t="s">
        <v>6</v>
      </c>
      <c r="B8" s="8">
        <v>22</v>
      </c>
      <c r="C8" s="12">
        <v>25</v>
      </c>
      <c r="D8" s="12">
        <v>25</v>
      </c>
      <c r="E8" s="15">
        <v>26</v>
      </c>
      <c r="F8" s="12">
        <v>25</v>
      </c>
      <c r="G8" s="7">
        <v>27</v>
      </c>
      <c r="H8" s="5">
        <v>21</v>
      </c>
      <c r="I8" s="12">
        <v>24</v>
      </c>
      <c r="J8" s="11">
        <v>17</v>
      </c>
      <c r="K8" s="15">
        <v>26</v>
      </c>
      <c r="L8" s="11">
        <v>17</v>
      </c>
      <c r="M8" s="9">
        <v>23</v>
      </c>
      <c r="N8" s="10">
        <v>365450</v>
      </c>
      <c r="O8" s="3" t="s">
        <v>7</v>
      </c>
      <c r="P8" s="7">
        <v>23</v>
      </c>
      <c r="Q8" s="14">
        <v>26</v>
      </c>
      <c r="R8" s="14">
        <v>25</v>
      </c>
      <c r="S8" s="14">
        <v>26</v>
      </c>
      <c r="T8" s="14">
        <v>25</v>
      </c>
      <c r="U8" s="14">
        <v>26</v>
      </c>
      <c r="V8" s="4">
        <v>1</v>
      </c>
      <c r="W8" s="4">
        <v>2</v>
      </c>
      <c r="X8" s="4">
        <v>2</v>
      </c>
      <c r="Y8" s="4">
        <v>2</v>
      </c>
      <c r="Z8" s="4">
        <v>1</v>
      </c>
      <c r="AA8" s="11">
        <v>7</v>
      </c>
      <c r="AB8" s="10">
        <v>365450</v>
      </c>
    </row>
    <row r="9" spans="1:28">
      <c r="A9" s="3" t="s">
        <v>7</v>
      </c>
      <c r="B9" s="12">
        <v>25</v>
      </c>
      <c r="C9" s="12">
        <v>25</v>
      </c>
      <c r="D9" s="15">
        <v>26</v>
      </c>
      <c r="E9" s="12">
        <v>25</v>
      </c>
      <c r="F9" s="12">
        <v>25</v>
      </c>
      <c r="G9" s="14">
        <v>28</v>
      </c>
      <c r="H9" s="6">
        <v>20</v>
      </c>
      <c r="I9" s="12">
        <v>24</v>
      </c>
      <c r="J9" s="11">
        <v>17</v>
      </c>
      <c r="K9" s="12">
        <v>25</v>
      </c>
      <c r="L9" s="16">
        <v>16</v>
      </c>
      <c r="M9" s="8">
        <v>22</v>
      </c>
      <c r="N9" s="10">
        <v>365450</v>
      </c>
      <c r="O9" s="3" t="s">
        <v>8</v>
      </c>
      <c r="P9" s="14">
        <v>25</v>
      </c>
      <c r="Q9" s="13">
        <v>27</v>
      </c>
      <c r="R9" s="7">
        <v>24</v>
      </c>
      <c r="S9" s="14">
        <v>25</v>
      </c>
      <c r="T9" s="14">
        <v>26</v>
      </c>
      <c r="U9" s="14">
        <v>26</v>
      </c>
      <c r="V9" s="4">
        <v>1</v>
      </c>
      <c r="W9" s="4">
        <v>0</v>
      </c>
      <c r="X9" s="4">
        <v>2</v>
      </c>
      <c r="Y9" s="4">
        <v>0</v>
      </c>
      <c r="Z9" s="4">
        <v>1</v>
      </c>
      <c r="AA9" s="4">
        <v>0</v>
      </c>
      <c r="AB9" s="10">
        <v>365450</v>
      </c>
    </row>
    <row r="10" spans="1:28">
      <c r="A10" s="3" t="s">
        <v>8</v>
      </c>
      <c r="B10" s="8">
        <v>22</v>
      </c>
      <c r="C10" s="12">
        <v>25</v>
      </c>
      <c r="D10" s="15">
        <v>26</v>
      </c>
      <c r="E10" s="7">
        <v>27</v>
      </c>
      <c r="F10" s="12">
        <v>25</v>
      </c>
      <c r="G10" s="13">
        <v>29</v>
      </c>
      <c r="H10" s="6">
        <v>20</v>
      </c>
      <c r="I10" s="9">
        <v>23</v>
      </c>
      <c r="J10" s="11">
        <v>17</v>
      </c>
      <c r="K10" s="7">
        <v>27</v>
      </c>
      <c r="L10" s="16">
        <v>16</v>
      </c>
      <c r="M10" s="9">
        <v>23</v>
      </c>
      <c r="N10" s="10">
        <v>365450</v>
      </c>
      <c r="O10" s="3" t="s">
        <v>9</v>
      </c>
      <c r="P10" s="14">
        <v>26</v>
      </c>
      <c r="Q10" s="14">
        <v>26</v>
      </c>
      <c r="R10" s="14">
        <v>26</v>
      </c>
      <c r="S10" s="14">
        <v>26</v>
      </c>
      <c r="T10" s="14">
        <v>26</v>
      </c>
      <c r="U10" s="14">
        <v>25</v>
      </c>
      <c r="V10" s="4">
        <v>1</v>
      </c>
      <c r="W10" s="4">
        <v>1</v>
      </c>
      <c r="X10" s="4">
        <v>0</v>
      </c>
      <c r="Y10" s="4">
        <v>0</v>
      </c>
      <c r="Z10" s="4">
        <v>2</v>
      </c>
      <c r="AA10" s="4">
        <v>1</v>
      </c>
      <c r="AB10" s="10">
        <v>365450</v>
      </c>
    </row>
    <row r="11" spans="1:28">
      <c r="A11" s="3" t="s">
        <v>9</v>
      </c>
      <c r="B11" s="12">
        <v>25</v>
      </c>
      <c r="C11" s="12">
        <v>24</v>
      </c>
      <c r="D11" s="12">
        <v>24</v>
      </c>
      <c r="E11" s="7">
        <v>27</v>
      </c>
      <c r="F11" s="12">
        <v>24</v>
      </c>
      <c r="G11" s="13">
        <v>29</v>
      </c>
      <c r="H11" s="6">
        <v>20</v>
      </c>
      <c r="I11" s="14">
        <v>28</v>
      </c>
      <c r="J11" s="18">
        <v>18</v>
      </c>
      <c r="K11" s="12">
        <v>24</v>
      </c>
      <c r="L11" s="17">
        <v>15</v>
      </c>
      <c r="M11" s="8">
        <v>22</v>
      </c>
      <c r="N11" s="10">
        <v>365450</v>
      </c>
      <c r="O11" s="3" t="s">
        <v>10</v>
      </c>
      <c r="P11" s="7">
        <v>23</v>
      </c>
      <c r="Q11" s="7">
        <v>24</v>
      </c>
      <c r="R11" s="14">
        <v>25</v>
      </c>
      <c r="S11" s="13">
        <v>28</v>
      </c>
      <c r="T11" s="14">
        <v>25</v>
      </c>
      <c r="U11" s="13">
        <v>27</v>
      </c>
      <c r="V11" s="4">
        <v>0</v>
      </c>
      <c r="W11" s="4">
        <v>1</v>
      </c>
      <c r="X11" s="4">
        <v>0</v>
      </c>
      <c r="Y11" s="4">
        <v>2</v>
      </c>
      <c r="Z11" s="4">
        <v>2</v>
      </c>
      <c r="AA11" s="4">
        <v>2</v>
      </c>
      <c r="AB11" s="10">
        <v>365450</v>
      </c>
    </row>
    <row r="12" spans="1:28">
      <c r="A12" s="3" t="s">
        <v>10</v>
      </c>
      <c r="B12" s="18">
        <v>19</v>
      </c>
      <c r="C12" s="9">
        <v>23</v>
      </c>
      <c r="D12" s="12">
        <v>24</v>
      </c>
      <c r="E12" s="15">
        <v>26</v>
      </c>
      <c r="F12" s="12">
        <v>25</v>
      </c>
      <c r="G12" s="13">
        <v>29</v>
      </c>
      <c r="H12" s="18">
        <v>19</v>
      </c>
      <c r="I12" s="9">
        <v>23</v>
      </c>
      <c r="J12" s="16">
        <v>16</v>
      </c>
      <c r="K12" s="15">
        <v>26</v>
      </c>
      <c r="L12" s="17">
        <v>15</v>
      </c>
      <c r="M12" s="9">
        <v>23</v>
      </c>
      <c r="N12" s="10">
        <v>365450</v>
      </c>
    </row>
    <row r="13" spans="1:28">
      <c r="O13" s="19" t="s">
        <v>26</v>
      </c>
      <c r="P13" t="s">
        <v>27</v>
      </c>
    </row>
    <row r="14" spans="1:28" ht="26.4">
      <c r="A14" s="19" t="s">
        <v>79</v>
      </c>
      <c r="B14" t="s">
        <v>1</v>
      </c>
      <c r="C14" s="1">
        <v>0.26250000000000001</v>
      </c>
    </row>
    <row r="15" spans="1:28">
      <c r="O15" s="2"/>
      <c r="P15" s="3">
        <v>1</v>
      </c>
      <c r="Q15" s="3">
        <v>2</v>
      </c>
      <c r="R15" s="3">
        <v>3</v>
      </c>
      <c r="S15" s="3">
        <v>4</v>
      </c>
      <c r="T15" s="3">
        <v>5</v>
      </c>
      <c r="U15" s="3">
        <v>6</v>
      </c>
      <c r="V15" s="3">
        <v>7</v>
      </c>
      <c r="W15" s="3">
        <v>8</v>
      </c>
      <c r="X15" s="3">
        <v>9</v>
      </c>
      <c r="Y15" s="3">
        <v>10</v>
      </c>
      <c r="Z15" s="3">
        <v>11</v>
      </c>
      <c r="AA15" s="3">
        <v>12</v>
      </c>
    </row>
    <row r="16" spans="1:28">
      <c r="A16" s="2"/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  <c r="O16" s="3" t="s">
        <v>2</v>
      </c>
      <c r="P16" s="18">
        <v>18</v>
      </c>
      <c r="Q16" s="6">
        <v>19</v>
      </c>
      <c r="R16" s="6">
        <v>19</v>
      </c>
      <c r="S16" s="6">
        <v>19</v>
      </c>
      <c r="T16" s="18">
        <v>18</v>
      </c>
      <c r="U16" s="5">
        <v>20</v>
      </c>
      <c r="V16" s="11">
        <v>17</v>
      </c>
      <c r="W16" s="6">
        <v>19</v>
      </c>
      <c r="X16" s="18">
        <v>18</v>
      </c>
      <c r="Y16" s="6">
        <v>19</v>
      </c>
      <c r="Z16" s="6">
        <v>19</v>
      </c>
      <c r="AA16" s="5">
        <v>20</v>
      </c>
      <c r="AB16" s="10">
        <v>365450</v>
      </c>
    </row>
    <row r="17" spans="1:28">
      <c r="A17" s="3" t="s">
        <v>2</v>
      </c>
      <c r="B17" s="8">
        <v>27</v>
      </c>
      <c r="C17" s="9">
        <v>30</v>
      </c>
      <c r="D17" s="8">
        <v>27</v>
      </c>
      <c r="E17" s="9">
        <v>31</v>
      </c>
      <c r="F17" s="9">
        <v>30</v>
      </c>
      <c r="G17" s="9">
        <v>32</v>
      </c>
      <c r="H17" s="4">
        <v>2</v>
      </c>
      <c r="I17" s="4">
        <v>1</v>
      </c>
      <c r="J17" s="4">
        <v>1</v>
      </c>
      <c r="K17" s="4">
        <v>0</v>
      </c>
      <c r="L17" s="4">
        <v>3</v>
      </c>
      <c r="M17" s="4">
        <v>1</v>
      </c>
      <c r="N17" s="10">
        <v>365450</v>
      </c>
      <c r="O17" s="3" t="s">
        <v>3</v>
      </c>
      <c r="P17" s="18">
        <v>18</v>
      </c>
      <c r="Q17" s="5">
        <v>20</v>
      </c>
      <c r="R17" s="18">
        <v>18</v>
      </c>
      <c r="S17" s="5">
        <v>20</v>
      </c>
      <c r="T17" s="11">
        <v>17</v>
      </c>
      <c r="U17" s="16">
        <v>16</v>
      </c>
      <c r="V17" s="11">
        <v>17</v>
      </c>
      <c r="W17" s="5">
        <v>20</v>
      </c>
      <c r="X17" s="6">
        <v>19</v>
      </c>
      <c r="Y17" s="5">
        <v>20</v>
      </c>
      <c r="Z17" s="5">
        <v>20</v>
      </c>
      <c r="AA17" s="18">
        <v>18</v>
      </c>
      <c r="AB17" s="10">
        <v>365450</v>
      </c>
    </row>
    <row r="18" spans="1:28">
      <c r="A18" s="3" t="s">
        <v>3</v>
      </c>
      <c r="B18" s="8">
        <v>26</v>
      </c>
      <c r="C18" s="9">
        <v>31</v>
      </c>
      <c r="D18" s="8">
        <v>28</v>
      </c>
      <c r="E18" s="9">
        <v>32</v>
      </c>
      <c r="F18" s="9">
        <v>31</v>
      </c>
      <c r="G18" s="12">
        <v>33</v>
      </c>
      <c r="H18" s="4">
        <v>2</v>
      </c>
      <c r="I18" s="4">
        <v>1</v>
      </c>
      <c r="J18" s="4">
        <v>1</v>
      </c>
      <c r="K18" s="4">
        <v>2</v>
      </c>
      <c r="L18" s="4">
        <v>2</v>
      </c>
      <c r="M18" s="4">
        <v>1</v>
      </c>
      <c r="N18" s="10">
        <v>365450</v>
      </c>
      <c r="O18" s="3" t="s">
        <v>5</v>
      </c>
      <c r="P18" s="6">
        <v>19</v>
      </c>
      <c r="Q18" s="5">
        <v>20</v>
      </c>
      <c r="R18" s="5">
        <v>20</v>
      </c>
      <c r="S18" s="5">
        <v>20</v>
      </c>
      <c r="T18" s="16">
        <v>16</v>
      </c>
      <c r="U18" s="5">
        <v>20</v>
      </c>
      <c r="V18" s="11">
        <v>17</v>
      </c>
      <c r="W18" s="6">
        <v>19</v>
      </c>
      <c r="X18" s="5">
        <v>20</v>
      </c>
      <c r="Y18" s="5">
        <v>20</v>
      </c>
      <c r="Z18" s="6">
        <v>19</v>
      </c>
      <c r="AA18" s="6">
        <v>19</v>
      </c>
      <c r="AB18" s="10">
        <v>365450</v>
      </c>
    </row>
    <row r="19" spans="1:28">
      <c r="A19" s="3" t="s">
        <v>5</v>
      </c>
      <c r="B19" s="8">
        <v>28</v>
      </c>
      <c r="C19" s="12">
        <v>35</v>
      </c>
      <c r="D19" s="8">
        <v>27</v>
      </c>
      <c r="E19" s="12">
        <v>35</v>
      </c>
      <c r="F19" s="9">
        <v>31</v>
      </c>
      <c r="G19" s="9">
        <v>32</v>
      </c>
      <c r="H19" s="4">
        <v>1</v>
      </c>
      <c r="I19" s="4">
        <v>1</v>
      </c>
      <c r="J19" s="4">
        <v>0</v>
      </c>
      <c r="K19" s="4">
        <v>2</v>
      </c>
      <c r="L19" s="16">
        <v>8</v>
      </c>
      <c r="M19" s="4">
        <v>0</v>
      </c>
      <c r="N19" s="10">
        <v>365450</v>
      </c>
      <c r="O19" s="3" t="s">
        <v>6</v>
      </c>
      <c r="P19" s="11">
        <v>17</v>
      </c>
      <c r="Q19" s="8">
        <v>21</v>
      </c>
      <c r="R19" s="6">
        <v>19</v>
      </c>
      <c r="S19" s="5">
        <v>20</v>
      </c>
      <c r="T19" s="16">
        <v>16</v>
      </c>
      <c r="U19" s="8">
        <v>21</v>
      </c>
      <c r="V19" s="5">
        <v>20</v>
      </c>
      <c r="W19" s="6">
        <v>19</v>
      </c>
      <c r="X19" s="6">
        <v>19</v>
      </c>
      <c r="Y19" s="5">
        <v>20</v>
      </c>
      <c r="Z19" s="8">
        <v>21</v>
      </c>
      <c r="AA19" s="6">
        <v>19</v>
      </c>
      <c r="AB19" s="10">
        <v>365450</v>
      </c>
    </row>
    <row r="20" spans="1:28">
      <c r="A20" s="3" t="s">
        <v>6</v>
      </c>
      <c r="B20" s="8">
        <v>26</v>
      </c>
      <c r="C20" s="9">
        <v>30</v>
      </c>
      <c r="D20" s="8">
        <v>27</v>
      </c>
      <c r="E20" s="12">
        <v>34</v>
      </c>
      <c r="F20" s="8">
        <v>28</v>
      </c>
      <c r="G20" s="9">
        <v>32</v>
      </c>
      <c r="H20" s="4">
        <v>2</v>
      </c>
      <c r="I20" s="4">
        <v>2</v>
      </c>
      <c r="J20" s="4">
        <v>0</v>
      </c>
      <c r="K20" s="4">
        <v>1</v>
      </c>
      <c r="L20" s="4">
        <v>1</v>
      </c>
      <c r="M20" s="4">
        <v>2</v>
      </c>
      <c r="N20" s="10">
        <v>365450</v>
      </c>
      <c r="O20" s="3" t="s">
        <v>7</v>
      </c>
      <c r="P20" s="18">
        <v>18</v>
      </c>
      <c r="Q20" s="5">
        <v>20</v>
      </c>
      <c r="R20" s="18">
        <v>18</v>
      </c>
      <c r="S20" s="8">
        <v>21</v>
      </c>
      <c r="T20" s="11">
        <v>17</v>
      </c>
      <c r="U20" s="13">
        <v>27</v>
      </c>
      <c r="V20" s="4">
        <v>14</v>
      </c>
      <c r="W20" s="6">
        <v>19</v>
      </c>
      <c r="X20" s="6">
        <v>19</v>
      </c>
      <c r="Y20" s="5">
        <v>20</v>
      </c>
      <c r="Z20" s="5">
        <v>20</v>
      </c>
      <c r="AA20" s="6">
        <v>19</v>
      </c>
      <c r="AB20" s="10">
        <v>365450</v>
      </c>
    </row>
    <row r="21" spans="1:28">
      <c r="A21" s="3" t="s">
        <v>7</v>
      </c>
      <c r="B21" s="8">
        <v>28</v>
      </c>
      <c r="C21" s="9">
        <v>32</v>
      </c>
      <c r="D21" s="8">
        <v>28</v>
      </c>
      <c r="E21" s="12">
        <v>33</v>
      </c>
      <c r="F21" s="9">
        <v>30</v>
      </c>
      <c r="G21" s="9">
        <v>30</v>
      </c>
      <c r="H21" s="4">
        <v>2</v>
      </c>
      <c r="I21" s="4">
        <v>1</v>
      </c>
      <c r="J21" s="4">
        <v>2</v>
      </c>
      <c r="K21" s="4">
        <v>0</v>
      </c>
      <c r="L21" s="4">
        <v>2</v>
      </c>
      <c r="M21" s="4">
        <v>1</v>
      </c>
      <c r="N21" s="10">
        <v>365450</v>
      </c>
      <c r="O21" s="3" t="s">
        <v>8</v>
      </c>
      <c r="P21" s="6">
        <v>19</v>
      </c>
      <c r="Q21" s="6">
        <v>19</v>
      </c>
      <c r="R21" s="18">
        <v>18</v>
      </c>
      <c r="S21" s="5">
        <v>20</v>
      </c>
      <c r="T21" s="16">
        <v>16</v>
      </c>
      <c r="U21" s="8">
        <v>21</v>
      </c>
      <c r="V21" s="11">
        <v>17</v>
      </c>
      <c r="W21" s="5">
        <v>20</v>
      </c>
      <c r="X21" s="18">
        <v>18</v>
      </c>
      <c r="Y21" s="5">
        <v>20</v>
      </c>
      <c r="Z21" s="5">
        <v>20</v>
      </c>
      <c r="AA21" s="5">
        <v>20</v>
      </c>
      <c r="AB21" s="10">
        <v>365450</v>
      </c>
    </row>
    <row r="22" spans="1:28">
      <c r="A22" s="3" t="s">
        <v>8</v>
      </c>
      <c r="B22" s="5">
        <v>25</v>
      </c>
      <c r="C22" s="9">
        <v>32</v>
      </c>
      <c r="D22" s="8">
        <v>27</v>
      </c>
      <c r="E22" s="12">
        <v>33</v>
      </c>
      <c r="F22" s="12">
        <v>33</v>
      </c>
      <c r="G22" s="9">
        <v>32</v>
      </c>
      <c r="H22" s="4">
        <v>0</v>
      </c>
      <c r="I22" s="4">
        <v>2</v>
      </c>
      <c r="J22" s="4">
        <v>3</v>
      </c>
      <c r="K22" s="4">
        <v>1</v>
      </c>
      <c r="L22" s="4">
        <v>2</v>
      </c>
      <c r="M22" s="4">
        <v>0</v>
      </c>
      <c r="N22" s="10">
        <v>365450</v>
      </c>
      <c r="O22" s="3" t="s">
        <v>9</v>
      </c>
      <c r="P22" s="11">
        <v>17</v>
      </c>
      <c r="Q22" s="18">
        <v>18</v>
      </c>
      <c r="R22" s="11">
        <v>17</v>
      </c>
      <c r="S22" s="5">
        <v>20</v>
      </c>
      <c r="T22" s="11">
        <v>17</v>
      </c>
      <c r="U22" s="8">
        <v>21</v>
      </c>
      <c r="V22" s="8">
        <v>21</v>
      </c>
      <c r="W22" s="8">
        <v>21</v>
      </c>
      <c r="X22" s="18">
        <v>18</v>
      </c>
      <c r="Y22" s="9">
        <v>22</v>
      </c>
      <c r="Z22" s="14">
        <v>26</v>
      </c>
      <c r="AA22" s="5">
        <v>20</v>
      </c>
      <c r="AB22" s="10">
        <v>365450</v>
      </c>
    </row>
    <row r="23" spans="1:28">
      <c r="A23" s="3" t="s">
        <v>9</v>
      </c>
      <c r="B23" s="13">
        <v>50</v>
      </c>
      <c r="C23" s="9">
        <v>31</v>
      </c>
      <c r="D23" s="8">
        <v>27</v>
      </c>
      <c r="E23" s="12">
        <v>33</v>
      </c>
      <c r="F23" s="9">
        <v>31</v>
      </c>
      <c r="G23" s="9">
        <v>32</v>
      </c>
      <c r="H23" s="4">
        <v>3</v>
      </c>
      <c r="I23" s="4">
        <v>2</v>
      </c>
      <c r="J23" s="4">
        <v>2</v>
      </c>
      <c r="K23" s="4">
        <v>1</v>
      </c>
      <c r="L23" s="4">
        <v>1</v>
      </c>
      <c r="M23" s="4">
        <v>2</v>
      </c>
      <c r="N23" s="10">
        <v>365450</v>
      </c>
      <c r="O23" s="3" t="s">
        <v>10</v>
      </c>
      <c r="P23" s="16">
        <v>16</v>
      </c>
      <c r="Q23" s="5">
        <v>20</v>
      </c>
      <c r="R23" s="18">
        <v>18</v>
      </c>
      <c r="S23" s="18">
        <v>18</v>
      </c>
      <c r="T23" s="11">
        <v>17</v>
      </c>
      <c r="U23" s="5">
        <v>20</v>
      </c>
      <c r="V23" s="16">
        <v>16</v>
      </c>
      <c r="W23" s="18">
        <v>18</v>
      </c>
      <c r="X23" s="6">
        <v>19</v>
      </c>
      <c r="Y23" s="6">
        <v>19</v>
      </c>
      <c r="Z23" s="5">
        <v>20</v>
      </c>
      <c r="AA23" s="16">
        <v>16</v>
      </c>
      <c r="AB23" s="10">
        <v>365450</v>
      </c>
    </row>
    <row r="24" spans="1:28">
      <c r="A24" s="3" t="s">
        <v>10</v>
      </c>
      <c r="B24" s="8">
        <v>26</v>
      </c>
      <c r="C24" s="9">
        <v>30</v>
      </c>
      <c r="D24" s="8">
        <v>26</v>
      </c>
      <c r="E24" s="12">
        <v>33</v>
      </c>
      <c r="F24" s="9">
        <v>31</v>
      </c>
      <c r="G24" s="9">
        <v>29</v>
      </c>
      <c r="H24" s="4">
        <v>0</v>
      </c>
      <c r="I24" s="4">
        <v>2</v>
      </c>
      <c r="J24" s="4">
        <v>0</v>
      </c>
      <c r="K24" s="4">
        <v>1</v>
      </c>
      <c r="L24" s="4">
        <v>0</v>
      </c>
      <c r="M24" s="4">
        <v>1</v>
      </c>
      <c r="N24" s="10">
        <v>365450</v>
      </c>
    </row>
    <row r="25" spans="1:28">
      <c r="O25" t="s">
        <v>78</v>
      </c>
    </row>
    <row r="28" spans="1:28">
      <c r="B28" t="s">
        <v>84</v>
      </c>
    </row>
    <row r="29" spans="1:28">
      <c r="A29" t="s">
        <v>28</v>
      </c>
      <c r="B29" t="s">
        <v>82</v>
      </c>
      <c r="D29" t="s">
        <v>83</v>
      </c>
      <c r="E29" s="1">
        <v>0.23680555555555557</v>
      </c>
    </row>
    <row r="30" spans="1:28">
      <c r="O30" t="s">
        <v>28</v>
      </c>
      <c r="P30" t="s">
        <v>1</v>
      </c>
      <c r="Q30" s="1">
        <v>0.43472222222222223</v>
      </c>
    </row>
    <row r="31" spans="1:28">
      <c r="A31" s="2"/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28">
      <c r="A32" s="3" t="s">
        <v>2</v>
      </c>
      <c r="B32" s="14">
        <v>23</v>
      </c>
      <c r="C32" s="16">
        <v>15</v>
      </c>
      <c r="D32" s="9">
        <v>20</v>
      </c>
      <c r="E32" s="17">
        <v>14</v>
      </c>
      <c r="F32" s="7">
        <v>22</v>
      </c>
      <c r="G32" s="17">
        <v>14</v>
      </c>
      <c r="H32" s="4">
        <v>13</v>
      </c>
      <c r="I32" s="16">
        <v>15</v>
      </c>
      <c r="J32" s="11">
        <v>16</v>
      </c>
      <c r="K32" s="4">
        <v>13</v>
      </c>
      <c r="L32" s="4">
        <v>13</v>
      </c>
      <c r="M32" s="17">
        <v>14</v>
      </c>
      <c r="N32" s="10">
        <v>365450</v>
      </c>
      <c r="O32" s="2"/>
      <c r="P32" s="3">
        <v>1</v>
      </c>
      <c r="Q32" s="3">
        <v>2</v>
      </c>
      <c r="R32" s="3">
        <v>3</v>
      </c>
      <c r="S32" s="3">
        <v>4</v>
      </c>
      <c r="T32" s="3">
        <v>5</v>
      </c>
      <c r="U32" s="3">
        <v>6</v>
      </c>
      <c r="V32" s="3">
        <v>7</v>
      </c>
      <c r="W32" s="3">
        <v>8</v>
      </c>
      <c r="X32" s="3">
        <v>9</v>
      </c>
      <c r="Y32" s="3">
        <v>10</v>
      </c>
      <c r="Z32" s="3">
        <v>11</v>
      </c>
      <c r="AA32" s="3">
        <v>12</v>
      </c>
    </row>
    <row r="33" spans="1:28">
      <c r="A33" s="3" t="s">
        <v>3</v>
      </c>
      <c r="B33" s="7">
        <v>22</v>
      </c>
      <c r="C33" s="11">
        <v>16</v>
      </c>
      <c r="D33" s="9">
        <v>20</v>
      </c>
      <c r="E33" s="11">
        <v>16</v>
      </c>
      <c r="F33" s="7">
        <v>22</v>
      </c>
      <c r="G33" s="4">
        <v>13</v>
      </c>
      <c r="H33" s="17">
        <v>14</v>
      </c>
      <c r="I33" s="16">
        <v>15</v>
      </c>
      <c r="J33" s="16">
        <v>15</v>
      </c>
      <c r="K33" s="17">
        <v>14</v>
      </c>
      <c r="L33" s="17">
        <v>14</v>
      </c>
      <c r="M33" s="4">
        <v>13</v>
      </c>
      <c r="N33" s="10">
        <v>365450</v>
      </c>
      <c r="O33" s="3" t="s">
        <v>2</v>
      </c>
      <c r="P33" s="11">
        <v>13</v>
      </c>
      <c r="Q33" s="11">
        <v>13</v>
      </c>
      <c r="R33" s="16">
        <v>11</v>
      </c>
      <c r="S33" s="11">
        <v>13</v>
      </c>
      <c r="T33" s="18">
        <v>16</v>
      </c>
      <c r="U33" s="18">
        <v>15</v>
      </c>
      <c r="V33" s="6">
        <v>17</v>
      </c>
      <c r="W33" s="11">
        <v>13</v>
      </c>
      <c r="X33" s="16">
        <v>11</v>
      </c>
      <c r="Y33" s="16">
        <v>12</v>
      </c>
      <c r="Z33" s="11">
        <v>13</v>
      </c>
      <c r="AA33" s="4">
        <v>6</v>
      </c>
      <c r="AB33" s="10">
        <v>365450</v>
      </c>
    </row>
    <row r="34" spans="1:28">
      <c r="A34" s="3" t="s">
        <v>5</v>
      </c>
      <c r="B34" s="7">
        <v>22</v>
      </c>
      <c r="C34" s="16">
        <v>15</v>
      </c>
      <c r="D34" s="9">
        <v>20</v>
      </c>
      <c r="E34" s="11">
        <v>16</v>
      </c>
      <c r="F34" s="15">
        <v>21</v>
      </c>
      <c r="G34" s="13">
        <v>24</v>
      </c>
      <c r="H34" s="16">
        <v>15</v>
      </c>
      <c r="I34" s="17">
        <v>14</v>
      </c>
      <c r="J34" s="16">
        <v>15</v>
      </c>
      <c r="K34" s="11">
        <v>16</v>
      </c>
      <c r="L34" s="16">
        <v>15</v>
      </c>
      <c r="M34" s="17">
        <v>14</v>
      </c>
      <c r="N34" s="10">
        <v>365450</v>
      </c>
      <c r="O34" s="3" t="s">
        <v>3</v>
      </c>
      <c r="P34" s="18">
        <v>15</v>
      </c>
      <c r="Q34" s="11">
        <v>14</v>
      </c>
      <c r="R34" s="11">
        <v>14</v>
      </c>
      <c r="S34" s="11">
        <v>13</v>
      </c>
      <c r="T34" s="6">
        <v>18</v>
      </c>
      <c r="U34" s="18">
        <v>15</v>
      </c>
      <c r="V34" s="18">
        <v>16</v>
      </c>
      <c r="W34" s="11">
        <v>14</v>
      </c>
      <c r="X34" s="18">
        <v>16</v>
      </c>
      <c r="Y34" s="11">
        <v>14</v>
      </c>
      <c r="Z34" s="11">
        <v>13</v>
      </c>
      <c r="AA34" s="4">
        <v>6</v>
      </c>
      <c r="AB34" s="10">
        <v>365450</v>
      </c>
    </row>
    <row r="35" spans="1:28">
      <c r="A35" s="3" t="s">
        <v>6</v>
      </c>
      <c r="B35" s="15">
        <v>21</v>
      </c>
      <c r="C35" s="11">
        <v>16</v>
      </c>
      <c r="D35" s="15">
        <v>21</v>
      </c>
      <c r="E35" s="6">
        <v>17</v>
      </c>
      <c r="F35" s="9">
        <v>20</v>
      </c>
      <c r="G35" s="16">
        <v>15</v>
      </c>
      <c r="H35" s="16">
        <v>15</v>
      </c>
      <c r="I35" s="17">
        <v>14</v>
      </c>
      <c r="J35" s="11">
        <v>16</v>
      </c>
      <c r="K35" s="16">
        <v>15</v>
      </c>
      <c r="L35" s="17">
        <v>14</v>
      </c>
      <c r="M35" s="17">
        <v>14</v>
      </c>
      <c r="N35" s="10">
        <v>365450</v>
      </c>
      <c r="O35" s="3" t="s">
        <v>5</v>
      </c>
      <c r="P35" s="18">
        <v>15</v>
      </c>
      <c r="Q35" s="18">
        <v>16</v>
      </c>
      <c r="R35" s="11">
        <v>13</v>
      </c>
      <c r="S35" s="11">
        <v>13</v>
      </c>
      <c r="T35" s="6">
        <v>18</v>
      </c>
      <c r="U35" s="11">
        <v>14</v>
      </c>
      <c r="V35" s="18">
        <v>16</v>
      </c>
      <c r="W35" s="11">
        <v>14</v>
      </c>
      <c r="X35" s="11">
        <v>14</v>
      </c>
      <c r="Y35" s="11">
        <v>13</v>
      </c>
      <c r="Z35" s="16">
        <v>12</v>
      </c>
      <c r="AA35" s="4">
        <v>7</v>
      </c>
      <c r="AB35" s="10">
        <v>365450</v>
      </c>
    </row>
    <row r="36" spans="1:28">
      <c r="A36" s="3" t="s">
        <v>7</v>
      </c>
      <c r="B36" s="7">
        <v>22</v>
      </c>
      <c r="C36" s="11">
        <v>16</v>
      </c>
      <c r="D36" s="15">
        <v>21</v>
      </c>
      <c r="E36" s="11">
        <v>16</v>
      </c>
      <c r="F36" s="14">
        <v>23</v>
      </c>
      <c r="G36" s="17">
        <v>14</v>
      </c>
      <c r="H36" s="11">
        <v>16</v>
      </c>
      <c r="I36" s="17">
        <v>14</v>
      </c>
      <c r="J36" s="16">
        <v>15</v>
      </c>
      <c r="K36" s="16">
        <v>15</v>
      </c>
      <c r="L36" s="11">
        <v>16</v>
      </c>
      <c r="M36" s="4">
        <v>13</v>
      </c>
      <c r="N36" s="10">
        <v>365450</v>
      </c>
      <c r="O36" s="3" t="s">
        <v>6</v>
      </c>
      <c r="P36" s="11">
        <v>14</v>
      </c>
      <c r="Q36" s="18">
        <v>16</v>
      </c>
      <c r="R36" s="18">
        <v>16</v>
      </c>
      <c r="S36" s="13">
        <v>38</v>
      </c>
      <c r="T36" s="18">
        <v>16</v>
      </c>
      <c r="U36" s="18">
        <v>15</v>
      </c>
      <c r="V36" s="18">
        <v>15</v>
      </c>
      <c r="W36" s="18">
        <v>15</v>
      </c>
      <c r="X36" s="18">
        <v>15</v>
      </c>
      <c r="Y36" s="16">
        <v>12</v>
      </c>
      <c r="Z36" s="11">
        <v>14</v>
      </c>
      <c r="AA36" s="4">
        <v>6</v>
      </c>
      <c r="AB36" s="10">
        <v>365450</v>
      </c>
    </row>
    <row r="37" spans="1:28">
      <c r="A37" s="3" t="s">
        <v>8</v>
      </c>
      <c r="B37" s="14">
        <v>23</v>
      </c>
      <c r="C37" s="11">
        <v>16</v>
      </c>
      <c r="D37" s="9">
        <v>20</v>
      </c>
      <c r="E37" s="17">
        <v>14</v>
      </c>
      <c r="F37" s="15">
        <v>21</v>
      </c>
      <c r="G37" s="17">
        <v>14</v>
      </c>
      <c r="H37" s="16">
        <v>15</v>
      </c>
      <c r="I37" s="4">
        <v>13</v>
      </c>
      <c r="J37" s="11">
        <v>16</v>
      </c>
      <c r="K37" s="17">
        <v>14</v>
      </c>
      <c r="L37" s="11">
        <v>16</v>
      </c>
      <c r="M37" s="16">
        <v>15</v>
      </c>
      <c r="N37" s="10">
        <v>365450</v>
      </c>
      <c r="O37" s="3" t="s">
        <v>7</v>
      </c>
      <c r="P37" s="11">
        <v>14</v>
      </c>
      <c r="Q37" s="18">
        <v>15</v>
      </c>
      <c r="R37" s="18">
        <v>15</v>
      </c>
      <c r="S37" s="11">
        <v>13</v>
      </c>
      <c r="T37" s="6">
        <v>17</v>
      </c>
      <c r="U37" s="18">
        <v>15</v>
      </c>
      <c r="V37" s="6">
        <v>17</v>
      </c>
      <c r="W37" s="18">
        <v>15</v>
      </c>
      <c r="X37" s="18">
        <v>15</v>
      </c>
      <c r="Y37" s="16">
        <v>11</v>
      </c>
      <c r="Z37" s="18">
        <v>15</v>
      </c>
      <c r="AA37" s="4">
        <v>5</v>
      </c>
      <c r="AB37" s="10">
        <v>365450</v>
      </c>
    </row>
    <row r="38" spans="1:28">
      <c r="A38" s="3" t="s">
        <v>9</v>
      </c>
      <c r="B38" s="15">
        <v>21</v>
      </c>
      <c r="C38" s="11">
        <v>16</v>
      </c>
      <c r="D38" s="5">
        <v>18</v>
      </c>
      <c r="E38" s="6">
        <v>17</v>
      </c>
      <c r="F38" s="15">
        <v>21</v>
      </c>
      <c r="G38" s="11">
        <v>16</v>
      </c>
      <c r="H38" s="17">
        <v>14</v>
      </c>
      <c r="I38" s="17">
        <v>14</v>
      </c>
      <c r="J38" s="11">
        <v>16</v>
      </c>
      <c r="K38" s="4">
        <v>13</v>
      </c>
      <c r="L38" s="16">
        <v>15</v>
      </c>
      <c r="M38" s="16">
        <v>15</v>
      </c>
      <c r="N38" s="10">
        <v>365450</v>
      </c>
      <c r="O38" s="3" t="s">
        <v>8</v>
      </c>
      <c r="P38" s="18">
        <v>16</v>
      </c>
      <c r="Q38" s="18">
        <v>15</v>
      </c>
      <c r="R38" s="11">
        <v>14</v>
      </c>
      <c r="S38" s="11">
        <v>13</v>
      </c>
      <c r="T38" s="18">
        <v>16</v>
      </c>
      <c r="U38" s="11">
        <v>13</v>
      </c>
      <c r="V38" s="6">
        <v>18</v>
      </c>
      <c r="W38" s="8">
        <v>22</v>
      </c>
      <c r="X38" s="11">
        <v>14</v>
      </c>
      <c r="Y38" s="11">
        <v>13</v>
      </c>
      <c r="Z38" s="11">
        <v>13</v>
      </c>
      <c r="AA38" s="4">
        <v>6</v>
      </c>
      <c r="AB38" s="10">
        <v>365450</v>
      </c>
    </row>
    <row r="39" spans="1:28">
      <c r="A39" s="3" t="s">
        <v>10</v>
      </c>
      <c r="B39" s="14">
        <v>23</v>
      </c>
      <c r="C39" s="16">
        <v>15</v>
      </c>
      <c r="D39" s="15">
        <v>21</v>
      </c>
      <c r="E39" s="11">
        <v>16</v>
      </c>
      <c r="F39" s="15">
        <v>21</v>
      </c>
      <c r="G39" s="16">
        <v>15</v>
      </c>
      <c r="H39" s="17">
        <v>14</v>
      </c>
      <c r="I39" s="16">
        <v>15</v>
      </c>
      <c r="J39" s="11">
        <v>16</v>
      </c>
      <c r="K39" s="16">
        <v>15</v>
      </c>
      <c r="L39" s="4">
        <v>13</v>
      </c>
      <c r="M39" s="17">
        <v>14</v>
      </c>
      <c r="N39" s="10">
        <v>365450</v>
      </c>
      <c r="O39" s="3" t="s">
        <v>9</v>
      </c>
      <c r="P39" s="18">
        <v>15</v>
      </c>
      <c r="Q39" s="11">
        <v>14</v>
      </c>
      <c r="R39" s="11">
        <v>14</v>
      </c>
      <c r="S39" s="11">
        <v>13</v>
      </c>
      <c r="T39" s="18">
        <v>16</v>
      </c>
      <c r="U39" s="11">
        <v>13</v>
      </c>
      <c r="V39" s="18">
        <v>16</v>
      </c>
      <c r="W39" s="18">
        <v>15</v>
      </c>
      <c r="X39" s="18">
        <v>15</v>
      </c>
      <c r="Y39" s="16">
        <v>12</v>
      </c>
      <c r="Z39" s="11">
        <v>13</v>
      </c>
      <c r="AA39" s="4">
        <v>7</v>
      </c>
      <c r="AB39" s="10">
        <v>365450</v>
      </c>
    </row>
    <row r="40" spans="1:28">
      <c r="O40" s="3" t="s">
        <v>10</v>
      </c>
      <c r="P40" s="18">
        <v>15</v>
      </c>
      <c r="Q40" s="11">
        <v>14</v>
      </c>
      <c r="R40" s="11">
        <v>14</v>
      </c>
      <c r="S40" s="11">
        <v>13</v>
      </c>
      <c r="T40" s="6">
        <v>17</v>
      </c>
      <c r="U40" s="18">
        <v>15</v>
      </c>
      <c r="V40" s="6">
        <v>17</v>
      </c>
      <c r="W40" s="18">
        <v>16</v>
      </c>
      <c r="X40" s="6">
        <v>17</v>
      </c>
      <c r="Y40" s="11">
        <v>13</v>
      </c>
      <c r="Z40" s="11">
        <v>13</v>
      </c>
      <c r="AA40" s="4">
        <v>5</v>
      </c>
      <c r="AB40" s="10">
        <v>365450</v>
      </c>
    </row>
    <row r="43" spans="1:28" ht="26.4">
      <c r="O43" s="19" t="s">
        <v>29</v>
      </c>
      <c r="Q43" s="1">
        <v>0.43611111111111112</v>
      </c>
    </row>
    <row r="45" spans="1:28">
      <c r="O45" s="2"/>
      <c r="P45" s="3">
        <v>1</v>
      </c>
      <c r="Q45" s="3">
        <v>2</v>
      </c>
      <c r="R45" s="3">
        <v>3</v>
      </c>
      <c r="S45" s="3">
        <v>4</v>
      </c>
      <c r="T45" s="3">
        <v>5</v>
      </c>
      <c r="U45" s="3">
        <v>6</v>
      </c>
      <c r="V45" s="3">
        <v>7</v>
      </c>
      <c r="W45" s="3">
        <v>8</v>
      </c>
      <c r="X45" s="3">
        <v>9</v>
      </c>
      <c r="Y45" s="3">
        <v>10</v>
      </c>
      <c r="Z45" s="3">
        <v>11</v>
      </c>
      <c r="AA45" s="3">
        <v>12</v>
      </c>
    </row>
    <row r="46" spans="1:28">
      <c r="O46" s="3" t="s">
        <v>2</v>
      </c>
      <c r="P46" s="9">
        <v>12</v>
      </c>
      <c r="Q46" s="4">
        <v>1</v>
      </c>
      <c r="R46" s="4">
        <v>1</v>
      </c>
      <c r="S46" s="17">
        <v>2</v>
      </c>
      <c r="T46" s="4">
        <v>0</v>
      </c>
      <c r="U46" s="4">
        <v>1</v>
      </c>
      <c r="V46" s="4">
        <v>1</v>
      </c>
      <c r="W46" s="16">
        <v>3</v>
      </c>
      <c r="X46" s="4">
        <v>1</v>
      </c>
      <c r="Y46" s="4">
        <v>1</v>
      </c>
      <c r="Z46" s="16">
        <v>3</v>
      </c>
      <c r="AA46" s="17">
        <v>2</v>
      </c>
      <c r="AB46" s="10">
        <v>365450</v>
      </c>
    </row>
    <row r="47" spans="1:28">
      <c r="O47" s="3" t="s">
        <v>3</v>
      </c>
      <c r="P47" s="14">
        <v>17</v>
      </c>
      <c r="Q47" s="4">
        <v>1</v>
      </c>
      <c r="R47" s="4">
        <v>1</v>
      </c>
      <c r="S47" s="4">
        <v>0</v>
      </c>
      <c r="T47" s="4">
        <v>1</v>
      </c>
      <c r="U47" s="17">
        <v>2</v>
      </c>
      <c r="V47" s="6">
        <v>7</v>
      </c>
      <c r="W47" s="4">
        <v>1</v>
      </c>
      <c r="X47" s="4">
        <v>0</v>
      </c>
      <c r="Y47" s="4">
        <v>1</v>
      </c>
      <c r="Z47" s="4">
        <v>0</v>
      </c>
      <c r="AA47" s="17">
        <v>2</v>
      </c>
      <c r="AB47" s="10">
        <v>365450</v>
      </c>
    </row>
    <row r="48" spans="1:28">
      <c r="O48" s="3" t="s">
        <v>5</v>
      </c>
      <c r="P48" s="13">
        <v>18</v>
      </c>
      <c r="Q48" s="16">
        <v>3</v>
      </c>
      <c r="R48" s="4">
        <v>0</v>
      </c>
      <c r="S48" s="4">
        <v>1</v>
      </c>
      <c r="T48" s="4">
        <v>1</v>
      </c>
      <c r="U48" s="17">
        <v>2</v>
      </c>
      <c r="V48" s="4">
        <v>1</v>
      </c>
      <c r="W48" s="4">
        <v>1</v>
      </c>
      <c r="X48" s="4">
        <v>1</v>
      </c>
      <c r="Y48" s="4">
        <v>0</v>
      </c>
      <c r="Z48" s="17">
        <v>2</v>
      </c>
      <c r="AA48" s="17">
        <v>2</v>
      </c>
      <c r="AB48" s="10">
        <v>365450</v>
      </c>
    </row>
    <row r="49" spans="15:28">
      <c r="O49" s="3" t="s">
        <v>6</v>
      </c>
      <c r="P49" s="7">
        <v>16</v>
      </c>
      <c r="Q49" s="4">
        <v>1</v>
      </c>
      <c r="R49" s="17">
        <v>2</v>
      </c>
      <c r="S49" s="13">
        <v>18</v>
      </c>
      <c r="T49" s="17">
        <v>2</v>
      </c>
      <c r="U49" s="4">
        <v>0</v>
      </c>
      <c r="V49" s="4">
        <v>1</v>
      </c>
      <c r="W49" s="4">
        <v>0</v>
      </c>
      <c r="X49" s="4">
        <v>0</v>
      </c>
      <c r="Y49" s="4">
        <v>1</v>
      </c>
      <c r="Z49" s="4">
        <v>1</v>
      </c>
      <c r="AA49" s="4">
        <v>0</v>
      </c>
      <c r="AB49" s="10">
        <v>365450</v>
      </c>
    </row>
    <row r="50" spans="15:28">
      <c r="O50" s="3" t="s">
        <v>7</v>
      </c>
      <c r="P50" s="14">
        <v>17</v>
      </c>
      <c r="Q50" s="4">
        <v>1</v>
      </c>
      <c r="R50" s="17">
        <v>2</v>
      </c>
      <c r="S50" s="17">
        <v>2</v>
      </c>
      <c r="T50" s="4">
        <v>0</v>
      </c>
      <c r="U50" s="4">
        <v>0</v>
      </c>
      <c r="V50" s="4">
        <v>1</v>
      </c>
      <c r="W50" s="4">
        <v>1</v>
      </c>
      <c r="X50" s="4">
        <v>1</v>
      </c>
      <c r="Y50" s="4">
        <v>0</v>
      </c>
      <c r="Z50" s="4">
        <v>1</v>
      </c>
      <c r="AA50" s="4">
        <v>1</v>
      </c>
      <c r="AB50" s="10">
        <v>365450</v>
      </c>
    </row>
    <row r="51" spans="15:28">
      <c r="O51" s="3" t="s">
        <v>8</v>
      </c>
      <c r="P51" s="13">
        <v>19</v>
      </c>
      <c r="Q51" s="4">
        <v>1</v>
      </c>
      <c r="R51" s="17">
        <v>2</v>
      </c>
      <c r="S51" s="4">
        <v>1</v>
      </c>
      <c r="T51" s="16">
        <v>3</v>
      </c>
      <c r="U51" s="4">
        <v>0</v>
      </c>
      <c r="V51" s="4">
        <v>1</v>
      </c>
      <c r="W51" s="4">
        <v>0</v>
      </c>
      <c r="X51" s="4">
        <v>1</v>
      </c>
      <c r="Y51" s="4">
        <v>1</v>
      </c>
      <c r="Z51" s="4">
        <v>1</v>
      </c>
      <c r="AA51" s="4">
        <v>0</v>
      </c>
      <c r="AB51" s="10">
        <v>365450</v>
      </c>
    </row>
    <row r="52" spans="15:28">
      <c r="O52" s="3" t="s">
        <v>9</v>
      </c>
      <c r="P52" s="13">
        <v>18</v>
      </c>
      <c r="Q52" s="4">
        <v>0</v>
      </c>
      <c r="R52" s="4">
        <v>1</v>
      </c>
      <c r="S52" s="6">
        <v>7</v>
      </c>
      <c r="T52" s="17">
        <v>2</v>
      </c>
      <c r="U52" s="4">
        <v>1</v>
      </c>
      <c r="V52" s="4">
        <v>1</v>
      </c>
      <c r="W52" s="4">
        <v>1</v>
      </c>
      <c r="X52" s="4">
        <v>1</v>
      </c>
      <c r="Y52" s="4">
        <v>0</v>
      </c>
      <c r="Z52" s="16">
        <v>3</v>
      </c>
      <c r="AA52" s="4">
        <v>1</v>
      </c>
      <c r="AB52" s="10">
        <v>365450</v>
      </c>
    </row>
    <row r="53" spans="15:28">
      <c r="O53" s="3" t="s">
        <v>10</v>
      </c>
      <c r="P53" s="15">
        <v>14</v>
      </c>
      <c r="Q53" s="4">
        <v>1</v>
      </c>
      <c r="R53" s="4">
        <v>1</v>
      </c>
      <c r="S53" s="4">
        <v>1</v>
      </c>
      <c r="T53" s="4">
        <v>1</v>
      </c>
      <c r="U53" s="17">
        <v>2</v>
      </c>
      <c r="V53" s="4">
        <v>0</v>
      </c>
      <c r="W53" s="17">
        <v>2</v>
      </c>
      <c r="X53" s="4">
        <v>1</v>
      </c>
      <c r="Y53" s="16">
        <v>3</v>
      </c>
      <c r="Z53" s="4">
        <v>1</v>
      </c>
      <c r="AA53" s="4">
        <v>1</v>
      </c>
      <c r="AB53" s="10">
        <v>365450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BEC1-A6A3-4AEB-BA49-E7E1AB5272A0}">
  <dimension ref="A1:AF125"/>
  <sheetViews>
    <sheetView zoomScale="60" zoomScaleNormal="40" workbookViewId="0">
      <selection activeCell="C23" sqref="C23"/>
    </sheetView>
  </sheetViews>
  <sheetFormatPr defaultRowHeight="14.4"/>
  <sheetData>
    <row r="1" spans="1:31">
      <c r="A1" t="s">
        <v>0</v>
      </c>
      <c r="B1" t="s">
        <v>1</v>
      </c>
      <c r="C1" s="1">
        <v>0.27916666666666667</v>
      </c>
      <c r="Q1" t="s">
        <v>0</v>
      </c>
      <c r="R1" t="s">
        <v>1</v>
      </c>
      <c r="S1" s="1">
        <v>0.3888888888888889</v>
      </c>
    </row>
    <row r="2" spans="1:31">
      <c r="O2" s="49" t="s">
        <v>72</v>
      </c>
    </row>
    <row r="3" spans="1:31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Q3" s="2"/>
      <c r="R3" s="3">
        <v>1</v>
      </c>
      <c r="S3" s="3">
        <v>2</v>
      </c>
      <c r="T3" s="3">
        <v>3</v>
      </c>
      <c r="U3" s="3">
        <v>4</v>
      </c>
      <c r="V3" s="3">
        <v>5</v>
      </c>
      <c r="W3" s="3">
        <v>6</v>
      </c>
      <c r="X3" s="3">
        <v>7</v>
      </c>
      <c r="Y3" s="3">
        <v>8</v>
      </c>
      <c r="Z3" s="3">
        <v>9</v>
      </c>
      <c r="AA3" s="3">
        <v>10</v>
      </c>
      <c r="AB3" s="3">
        <v>11</v>
      </c>
      <c r="AC3" s="3">
        <v>12</v>
      </c>
    </row>
    <row r="4" spans="1:31">
      <c r="A4" s="3" t="s">
        <v>2</v>
      </c>
      <c r="B4" s="4">
        <v>2</v>
      </c>
      <c r="C4" s="4">
        <v>16</v>
      </c>
      <c r="D4" s="4">
        <v>2</v>
      </c>
      <c r="E4" s="4">
        <v>39</v>
      </c>
      <c r="F4" s="9">
        <v>3729</v>
      </c>
      <c r="G4" s="12">
        <v>4139</v>
      </c>
      <c r="H4" s="4">
        <v>37</v>
      </c>
      <c r="I4" s="12">
        <v>4099</v>
      </c>
      <c r="J4" s="9">
        <v>3607</v>
      </c>
      <c r="K4" s="4">
        <v>37</v>
      </c>
      <c r="L4" s="12">
        <v>4232</v>
      </c>
      <c r="M4" s="12">
        <v>4303</v>
      </c>
      <c r="N4" s="10">
        <v>365450</v>
      </c>
      <c r="Q4" s="3" t="s">
        <v>2</v>
      </c>
      <c r="R4" s="4">
        <v>2</v>
      </c>
      <c r="S4" s="4">
        <v>20</v>
      </c>
      <c r="T4" s="4">
        <v>4</v>
      </c>
      <c r="U4" s="4">
        <v>43</v>
      </c>
      <c r="V4" s="5">
        <v>2237</v>
      </c>
      <c r="W4" s="6">
        <v>1706</v>
      </c>
      <c r="X4" s="4">
        <v>45</v>
      </c>
      <c r="Y4" s="7">
        <v>3625</v>
      </c>
      <c r="Z4" s="4">
        <v>224</v>
      </c>
      <c r="AA4" s="4">
        <v>43</v>
      </c>
      <c r="AB4" s="8">
        <v>2550</v>
      </c>
      <c r="AC4" s="9">
        <v>2723</v>
      </c>
      <c r="AD4" s="10">
        <v>365450</v>
      </c>
    </row>
    <row r="5" spans="1:31">
      <c r="A5" s="3" t="s">
        <v>3</v>
      </c>
      <c r="B5" s="4">
        <v>3</v>
      </c>
      <c r="C5" s="4">
        <v>17</v>
      </c>
      <c r="D5" s="4">
        <v>0</v>
      </c>
      <c r="E5" s="4">
        <v>40</v>
      </c>
      <c r="F5" s="7">
        <v>4876</v>
      </c>
      <c r="G5" s="7">
        <v>4857</v>
      </c>
      <c r="H5" s="4">
        <v>37</v>
      </c>
      <c r="I5" s="15">
        <v>4738</v>
      </c>
      <c r="J5" s="8">
        <v>3438</v>
      </c>
      <c r="K5" s="4">
        <v>39</v>
      </c>
      <c r="L5" s="7">
        <v>5029</v>
      </c>
      <c r="M5" s="15">
        <v>4612</v>
      </c>
      <c r="N5" s="10">
        <v>365450</v>
      </c>
      <c r="O5" s="50" t="s">
        <v>64</v>
      </c>
      <c r="Q5" s="3" t="s">
        <v>3</v>
      </c>
      <c r="R5" s="4">
        <v>2</v>
      </c>
      <c r="S5" s="4">
        <v>22</v>
      </c>
      <c r="T5" s="4">
        <v>3</v>
      </c>
      <c r="U5" s="4">
        <v>45</v>
      </c>
      <c r="V5" s="6">
        <v>1740</v>
      </c>
      <c r="W5" s="9">
        <v>2804</v>
      </c>
      <c r="X5" s="4">
        <v>46</v>
      </c>
      <c r="Y5" s="7">
        <v>3753</v>
      </c>
      <c r="Z5" s="11">
        <v>966</v>
      </c>
      <c r="AA5" s="4">
        <v>45</v>
      </c>
      <c r="AB5" s="7">
        <v>3685</v>
      </c>
      <c r="AC5" s="9">
        <v>2586</v>
      </c>
      <c r="AD5" s="10">
        <v>365450</v>
      </c>
      <c r="AE5" s="50" t="s">
        <v>4</v>
      </c>
    </row>
    <row r="6" spans="1:31">
      <c r="A6" s="3" t="s">
        <v>5</v>
      </c>
      <c r="B6" s="4">
        <v>1</v>
      </c>
      <c r="C6" s="4">
        <v>15</v>
      </c>
      <c r="D6" s="4">
        <v>3</v>
      </c>
      <c r="E6" s="4">
        <v>40</v>
      </c>
      <c r="F6" s="14">
        <v>5360</v>
      </c>
      <c r="G6" s="7">
        <v>4899</v>
      </c>
      <c r="H6" s="4">
        <v>37</v>
      </c>
      <c r="I6" s="7">
        <v>4829</v>
      </c>
      <c r="J6" s="8">
        <v>3112</v>
      </c>
      <c r="K6" s="4">
        <v>39</v>
      </c>
      <c r="L6" s="14">
        <v>5256</v>
      </c>
      <c r="M6" s="12">
        <v>4227</v>
      </c>
      <c r="N6" s="10">
        <v>365450</v>
      </c>
      <c r="Q6" s="3" t="s">
        <v>5</v>
      </c>
      <c r="R6" s="4">
        <v>2</v>
      </c>
      <c r="S6" s="4">
        <v>20</v>
      </c>
      <c r="T6" s="4">
        <v>3</v>
      </c>
      <c r="U6" s="4">
        <v>44</v>
      </c>
      <c r="V6" s="12">
        <v>2928</v>
      </c>
      <c r="W6" s="12">
        <v>3121</v>
      </c>
      <c r="X6" s="4">
        <v>48</v>
      </c>
      <c r="Y6" s="13">
        <v>4480</v>
      </c>
      <c r="Z6" s="14">
        <v>4084</v>
      </c>
      <c r="AA6" s="4">
        <v>45</v>
      </c>
      <c r="AB6" s="14">
        <v>4111</v>
      </c>
      <c r="AC6" s="8">
        <v>2473</v>
      </c>
      <c r="AD6" s="10">
        <v>365450</v>
      </c>
    </row>
    <row r="7" spans="1:31">
      <c r="A7" s="3" t="s">
        <v>6</v>
      </c>
      <c r="B7" s="4">
        <v>4</v>
      </c>
      <c r="C7" s="4">
        <v>17</v>
      </c>
      <c r="D7" s="4">
        <v>0</v>
      </c>
      <c r="E7" s="4">
        <v>41</v>
      </c>
      <c r="F7" s="7">
        <v>5029</v>
      </c>
      <c r="G7" s="16">
        <v>1252</v>
      </c>
      <c r="H7" s="4">
        <v>38</v>
      </c>
      <c r="I7" s="14">
        <v>5207</v>
      </c>
      <c r="J7" s="7">
        <v>4846</v>
      </c>
      <c r="K7" s="4">
        <v>36</v>
      </c>
      <c r="L7" s="14">
        <v>5448</v>
      </c>
      <c r="M7" s="12">
        <v>4226</v>
      </c>
      <c r="N7" s="10">
        <v>365450</v>
      </c>
      <c r="Q7" s="3" t="s">
        <v>6</v>
      </c>
      <c r="R7" s="4">
        <v>3</v>
      </c>
      <c r="S7" s="4">
        <v>20</v>
      </c>
      <c r="T7" s="4">
        <v>4</v>
      </c>
      <c r="U7" s="4">
        <v>41</v>
      </c>
      <c r="V7" s="12">
        <v>3072</v>
      </c>
      <c r="W7" s="12">
        <v>2955</v>
      </c>
      <c r="X7" s="4">
        <v>45</v>
      </c>
      <c r="Y7" s="13">
        <v>4481</v>
      </c>
      <c r="Z7" s="14">
        <v>3942</v>
      </c>
      <c r="AA7" s="4">
        <v>44</v>
      </c>
      <c r="AB7" s="13">
        <v>4194</v>
      </c>
      <c r="AC7" s="9">
        <v>2759</v>
      </c>
      <c r="AD7" s="10">
        <v>365450</v>
      </c>
    </row>
    <row r="8" spans="1:31">
      <c r="A8" s="3" t="s">
        <v>7</v>
      </c>
      <c r="B8" s="4">
        <v>2</v>
      </c>
      <c r="C8" s="4">
        <v>16</v>
      </c>
      <c r="D8" s="4">
        <v>1</v>
      </c>
      <c r="E8" s="4">
        <v>41</v>
      </c>
      <c r="F8" s="7">
        <v>5051</v>
      </c>
      <c r="G8" s="14">
        <v>5235</v>
      </c>
      <c r="H8" s="4">
        <v>37</v>
      </c>
      <c r="I8" s="7">
        <v>5079</v>
      </c>
      <c r="J8" s="14">
        <v>5277</v>
      </c>
      <c r="K8" s="4">
        <v>38</v>
      </c>
      <c r="L8" s="13">
        <v>6031</v>
      </c>
      <c r="M8" s="8">
        <v>3245</v>
      </c>
      <c r="N8" s="10">
        <v>365450</v>
      </c>
      <c r="Q8" s="3" t="s">
        <v>7</v>
      </c>
      <c r="R8" s="4">
        <v>2</v>
      </c>
      <c r="S8" s="4">
        <v>21</v>
      </c>
      <c r="T8" s="4">
        <v>3</v>
      </c>
      <c r="U8" s="4">
        <v>45</v>
      </c>
      <c r="V8" s="12">
        <v>3098</v>
      </c>
      <c r="W8" s="15">
        <v>3335</v>
      </c>
      <c r="X8" s="4">
        <v>46</v>
      </c>
      <c r="Y8" s="13">
        <v>4310</v>
      </c>
      <c r="Z8" s="16">
        <v>838</v>
      </c>
      <c r="AA8" s="4">
        <v>45</v>
      </c>
      <c r="AB8" s="14">
        <v>4155</v>
      </c>
      <c r="AC8" s="9">
        <v>2622</v>
      </c>
      <c r="AD8" s="10">
        <v>365450</v>
      </c>
    </row>
    <row r="9" spans="1:31">
      <c r="A9" s="3" t="s">
        <v>8</v>
      </c>
      <c r="B9" s="4">
        <v>1</v>
      </c>
      <c r="C9" s="4">
        <v>16</v>
      </c>
      <c r="D9" s="4">
        <v>1</v>
      </c>
      <c r="E9" s="4">
        <v>39</v>
      </c>
      <c r="F9" s="7">
        <v>5099</v>
      </c>
      <c r="G9" s="7">
        <v>5127</v>
      </c>
      <c r="H9" s="4">
        <v>34</v>
      </c>
      <c r="I9" s="7">
        <v>5084</v>
      </c>
      <c r="J9" s="9">
        <v>3545</v>
      </c>
      <c r="K9" s="4">
        <v>38</v>
      </c>
      <c r="L9" s="12">
        <v>4129</v>
      </c>
      <c r="M9" s="7">
        <v>4992</v>
      </c>
      <c r="N9" s="10">
        <v>365450</v>
      </c>
      <c r="Q9" s="3" t="s">
        <v>8</v>
      </c>
      <c r="R9" s="4">
        <v>2</v>
      </c>
      <c r="S9" s="4">
        <v>21</v>
      </c>
      <c r="T9" s="4">
        <v>2</v>
      </c>
      <c r="U9" s="4">
        <v>43</v>
      </c>
      <c r="V9" s="15">
        <v>3524</v>
      </c>
      <c r="W9" s="15">
        <v>3279</v>
      </c>
      <c r="X9" s="4">
        <v>46</v>
      </c>
      <c r="Y9" s="14">
        <v>4132</v>
      </c>
      <c r="Z9" s="11">
        <v>1042</v>
      </c>
      <c r="AA9" s="4">
        <v>43</v>
      </c>
      <c r="AB9" s="13">
        <v>4178</v>
      </c>
      <c r="AC9" s="9">
        <v>2778</v>
      </c>
      <c r="AD9" s="10">
        <v>365450</v>
      </c>
    </row>
    <row r="10" spans="1:31">
      <c r="A10" s="3" t="s">
        <v>9</v>
      </c>
      <c r="B10" s="4">
        <v>3</v>
      </c>
      <c r="C10" s="4">
        <v>16</v>
      </c>
      <c r="D10" s="4">
        <v>1</v>
      </c>
      <c r="E10" s="4">
        <v>16</v>
      </c>
      <c r="F10" s="14">
        <v>5356</v>
      </c>
      <c r="G10" s="7">
        <v>5140</v>
      </c>
      <c r="H10" s="4">
        <v>37</v>
      </c>
      <c r="I10" s="7">
        <v>5142</v>
      </c>
      <c r="J10" s="5">
        <v>2726</v>
      </c>
      <c r="K10" s="4">
        <v>39</v>
      </c>
      <c r="L10" s="13">
        <v>5835</v>
      </c>
      <c r="M10" s="15">
        <v>4605</v>
      </c>
      <c r="N10" s="10">
        <v>365450</v>
      </c>
      <c r="Q10" s="3" t="s">
        <v>9</v>
      </c>
      <c r="R10" s="4">
        <v>3</v>
      </c>
      <c r="S10" s="4">
        <v>19</v>
      </c>
      <c r="T10" s="4">
        <v>3</v>
      </c>
      <c r="U10" s="4">
        <v>44</v>
      </c>
      <c r="V10" s="15">
        <v>3394</v>
      </c>
      <c r="W10" s="15">
        <v>3421</v>
      </c>
      <c r="X10" s="4">
        <v>46</v>
      </c>
      <c r="Y10" s="13">
        <v>4275</v>
      </c>
      <c r="Z10" s="15">
        <v>3419</v>
      </c>
      <c r="AA10" s="4">
        <v>45</v>
      </c>
      <c r="AB10" s="13">
        <v>4499</v>
      </c>
      <c r="AC10" s="12">
        <v>3030</v>
      </c>
      <c r="AD10" s="10">
        <v>365450</v>
      </c>
    </row>
    <row r="11" spans="1:31">
      <c r="A11" s="3" t="s">
        <v>10</v>
      </c>
      <c r="B11" s="4">
        <v>14</v>
      </c>
      <c r="C11" s="4">
        <v>16</v>
      </c>
      <c r="D11" s="4">
        <v>1</v>
      </c>
      <c r="E11" s="4">
        <v>38</v>
      </c>
      <c r="F11" s="15">
        <v>4397</v>
      </c>
      <c r="G11" s="12">
        <v>4100</v>
      </c>
      <c r="H11" s="4">
        <v>32</v>
      </c>
      <c r="I11" s="15">
        <v>4313</v>
      </c>
      <c r="J11" s="12">
        <v>4131</v>
      </c>
      <c r="K11" s="4">
        <v>35</v>
      </c>
      <c r="L11" s="7">
        <v>5074</v>
      </c>
      <c r="M11" s="7">
        <v>4878</v>
      </c>
      <c r="N11" s="10">
        <v>365450</v>
      </c>
      <c r="Q11" s="3" t="s">
        <v>10</v>
      </c>
      <c r="R11" s="4">
        <v>2</v>
      </c>
      <c r="S11" s="4">
        <v>22</v>
      </c>
      <c r="T11" s="4">
        <v>3</v>
      </c>
      <c r="U11" s="4">
        <v>43</v>
      </c>
      <c r="V11" s="8">
        <v>2353</v>
      </c>
      <c r="W11" s="5">
        <v>2236</v>
      </c>
      <c r="X11" s="4">
        <v>45</v>
      </c>
      <c r="Y11" s="12">
        <v>2983</v>
      </c>
      <c r="Z11" s="17">
        <v>402</v>
      </c>
      <c r="AA11" s="4">
        <v>43</v>
      </c>
      <c r="AB11" s="9">
        <v>2689</v>
      </c>
      <c r="AC11" s="9">
        <v>2841</v>
      </c>
      <c r="AD11" s="10">
        <v>365450</v>
      </c>
    </row>
    <row r="13" spans="1:31">
      <c r="A13" s="19" t="s">
        <v>0</v>
      </c>
      <c r="B13" t="s">
        <v>1</v>
      </c>
      <c r="C13" s="1">
        <v>0.28055555555555556</v>
      </c>
    </row>
    <row r="15" spans="1:31">
      <c r="A15" s="2"/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  <c r="Q15" t="s">
        <v>0</v>
      </c>
      <c r="R15" t="s">
        <v>1</v>
      </c>
      <c r="S15" s="1">
        <v>0.39027777777777778</v>
      </c>
    </row>
    <row r="16" spans="1:31">
      <c r="A16" s="3" t="s">
        <v>2</v>
      </c>
      <c r="B16" s="4">
        <v>3</v>
      </c>
      <c r="C16" s="4">
        <v>22</v>
      </c>
      <c r="D16" s="4">
        <v>3</v>
      </c>
      <c r="E16" s="4">
        <v>39</v>
      </c>
      <c r="F16" s="8">
        <v>4429</v>
      </c>
      <c r="G16" s="8">
        <v>4119</v>
      </c>
      <c r="H16" s="4">
        <v>47</v>
      </c>
      <c r="I16" s="6">
        <v>3345</v>
      </c>
      <c r="J16" s="6">
        <v>3342</v>
      </c>
      <c r="K16" s="4">
        <v>50</v>
      </c>
      <c r="L16" s="12">
        <v>5426</v>
      </c>
      <c r="M16" s="12">
        <v>5726</v>
      </c>
      <c r="N16" s="10">
        <v>365450</v>
      </c>
      <c r="O16" s="50" t="s">
        <v>65</v>
      </c>
    </row>
    <row r="17" spans="1:31">
      <c r="A17" s="3" t="s">
        <v>3</v>
      </c>
      <c r="B17" s="4">
        <v>4</v>
      </c>
      <c r="C17" s="4">
        <v>22</v>
      </c>
      <c r="D17" s="4">
        <v>4</v>
      </c>
      <c r="E17" s="4">
        <v>50</v>
      </c>
      <c r="F17" s="12">
        <v>5462</v>
      </c>
      <c r="G17" s="12">
        <v>5630</v>
      </c>
      <c r="H17" s="4">
        <v>48</v>
      </c>
      <c r="I17" s="8">
        <v>4469</v>
      </c>
      <c r="J17" s="8">
        <v>4354</v>
      </c>
      <c r="K17" s="4">
        <v>49</v>
      </c>
      <c r="L17" s="7">
        <v>6866</v>
      </c>
      <c r="M17" s="12">
        <v>5684</v>
      </c>
      <c r="N17" s="10">
        <v>365450</v>
      </c>
      <c r="Q17" s="2"/>
      <c r="R17" s="3">
        <v>1</v>
      </c>
      <c r="S17" s="3">
        <v>2</v>
      </c>
      <c r="T17" s="3">
        <v>3</v>
      </c>
      <c r="U17" s="3">
        <v>4</v>
      </c>
      <c r="V17" s="3">
        <v>5</v>
      </c>
      <c r="W17" s="3">
        <v>6</v>
      </c>
      <c r="X17" s="3">
        <v>7</v>
      </c>
      <c r="Y17" s="3">
        <v>8</v>
      </c>
      <c r="Z17" s="3">
        <v>9</v>
      </c>
      <c r="AA17" s="3">
        <v>10</v>
      </c>
      <c r="AB17" s="3">
        <v>11</v>
      </c>
      <c r="AC17" s="3">
        <v>12</v>
      </c>
    </row>
    <row r="18" spans="1:31">
      <c r="A18" s="3" t="s">
        <v>5</v>
      </c>
      <c r="B18" s="4">
        <v>3</v>
      </c>
      <c r="C18" s="4">
        <v>23</v>
      </c>
      <c r="D18" s="4">
        <v>4</v>
      </c>
      <c r="E18" s="4">
        <v>52</v>
      </c>
      <c r="F18" s="15">
        <v>5857</v>
      </c>
      <c r="G18" s="12">
        <v>5668</v>
      </c>
      <c r="H18" s="4">
        <v>49</v>
      </c>
      <c r="I18" s="9">
        <v>5022</v>
      </c>
      <c r="J18" s="9">
        <v>4655</v>
      </c>
      <c r="K18" s="4">
        <v>51</v>
      </c>
      <c r="L18" s="14">
        <v>6978</v>
      </c>
      <c r="M18" s="9">
        <v>4810</v>
      </c>
      <c r="N18" s="10">
        <v>365450</v>
      </c>
      <c r="Q18" s="3" t="s">
        <v>2</v>
      </c>
      <c r="R18" s="4">
        <v>2</v>
      </c>
      <c r="S18" s="4">
        <v>22</v>
      </c>
      <c r="T18" s="4">
        <v>3</v>
      </c>
      <c r="U18" s="4">
        <v>42</v>
      </c>
      <c r="V18" s="8">
        <v>3291</v>
      </c>
      <c r="W18" s="9">
        <v>3428</v>
      </c>
      <c r="X18" s="4">
        <v>41</v>
      </c>
      <c r="Y18" s="18">
        <v>1745</v>
      </c>
      <c r="Z18" s="18">
        <v>1906</v>
      </c>
      <c r="AA18" s="4">
        <v>44</v>
      </c>
      <c r="AB18" s="9">
        <v>3619</v>
      </c>
      <c r="AC18" s="9">
        <v>3677</v>
      </c>
      <c r="AD18" s="10">
        <v>365450</v>
      </c>
      <c r="AE18" s="50" t="s">
        <v>11</v>
      </c>
    </row>
    <row r="19" spans="1:31">
      <c r="A19" s="3" t="s">
        <v>6</v>
      </c>
      <c r="B19" s="4">
        <v>4</v>
      </c>
      <c r="C19" s="4">
        <v>21</v>
      </c>
      <c r="D19" s="4">
        <v>5</v>
      </c>
      <c r="E19" s="4">
        <v>49</v>
      </c>
      <c r="F19" s="15">
        <v>6072</v>
      </c>
      <c r="G19" s="15">
        <v>6219</v>
      </c>
      <c r="H19" s="4">
        <v>47</v>
      </c>
      <c r="I19" s="12">
        <v>5323</v>
      </c>
      <c r="J19" s="8">
        <v>4483</v>
      </c>
      <c r="K19" s="4">
        <v>52</v>
      </c>
      <c r="L19" s="13">
        <v>7735</v>
      </c>
      <c r="M19" s="12">
        <v>5739</v>
      </c>
      <c r="N19" s="10">
        <v>365450</v>
      </c>
      <c r="Q19" s="3" t="s">
        <v>3</v>
      </c>
      <c r="R19" s="4">
        <v>1</v>
      </c>
      <c r="S19" s="4">
        <v>21</v>
      </c>
      <c r="T19" s="4">
        <v>4</v>
      </c>
      <c r="U19" s="4">
        <v>44</v>
      </c>
      <c r="V19" s="7">
        <v>4651</v>
      </c>
      <c r="W19" s="15">
        <v>4405</v>
      </c>
      <c r="X19" s="4">
        <v>41</v>
      </c>
      <c r="Y19" s="5">
        <v>2800</v>
      </c>
      <c r="Z19" s="8">
        <v>2905</v>
      </c>
      <c r="AA19" s="4">
        <v>43</v>
      </c>
      <c r="AB19" s="15">
        <v>4340</v>
      </c>
      <c r="AC19" s="9">
        <v>3567</v>
      </c>
      <c r="AD19" s="10">
        <v>365450</v>
      </c>
    </row>
    <row r="20" spans="1:31">
      <c r="A20" s="3" t="s">
        <v>7</v>
      </c>
      <c r="B20" s="4">
        <v>4</v>
      </c>
      <c r="C20" s="4">
        <v>19</v>
      </c>
      <c r="D20" s="4">
        <v>4</v>
      </c>
      <c r="E20" s="4">
        <v>51</v>
      </c>
      <c r="F20" s="7">
        <v>6756</v>
      </c>
      <c r="G20" s="15">
        <v>6156</v>
      </c>
      <c r="H20" s="4">
        <v>47</v>
      </c>
      <c r="I20" s="12">
        <v>5500</v>
      </c>
      <c r="J20" s="6">
        <v>3419</v>
      </c>
      <c r="K20" s="4">
        <v>50</v>
      </c>
      <c r="L20" s="13">
        <v>7905</v>
      </c>
      <c r="M20" s="15">
        <v>6017</v>
      </c>
      <c r="N20" s="10">
        <v>365450</v>
      </c>
      <c r="Q20" s="3" t="s">
        <v>5</v>
      </c>
      <c r="R20" s="4">
        <v>2</v>
      </c>
      <c r="S20" s="4">
        <v>21</v>
      </c>
      <c r="T20" s="4">
        <v>3</v>
      </c>
      <c r="U20" s="4">
        <v>45</v>
      </c>
      <c r="V20" s="14">
        <v>5252</v>
      </c>
      <c r="W20" s="13">
        <v>5445</v>
      </c>
      <c r="X20" s="4">
        <v>40</v>
      </c>
      <c r="Y20" s="5">
        <v>2897</v>
      </c>
      <c r="Z20" s="5">
        <v>2819</v>
      </c>
      <c r="AA20" s="4">
        <v>47</v>
      </c>
      <c r="AB20" s="13">
        <v>5548</v>
      </c>
      <c r="AC20" s="12">
        <v>3893</v>
      </c>
      <c r="AD20" s="10">
        <v>365450</v>
      </c>
    </row>
    <row r="21" spans="1:31">
      <c r="A21" s="3" t="s">
        <v>8</v>
      </c>
      <c r="B21" s="4">
        <v>3</v>
      </c>
      <c r="C21" s="4">
        <v>21</v>
      </c>
      <c r="D21" s="4">
        <v>5</v>
      </c>
      <c r="E21" s="4">
        <v>50</v>
      </c>
      <c r="F21" s="7">
        <v>6522</v>
      </c>
      <c r="G21" s="15">
        <v>6289</v>
      </c>
      <c r="H21" s="4">
        <v>48</v>
      </c>
      <c r="I21" s="9">
        <v>5073</v>
      </c>
      <c r="J21" s="12">
        <v>5270</v>
      </c>
      <c r="K21" s="4">
        <v>49</v>
      </c>
      <c r="L21" s="13">
        <v>7834</v>
      </c>
      <c r="M21" s="15">
        <v>6014</v>
      </c>
      <c r="N21" s="10">
        <v>365450</v>
      </c>
      <c r="Q21" s="3" t="s">
        <v>6</v>
      </c>
      <c r="R21" s="4">
        <v>2</v>
      </c>
      <c r="S21" s="4">
        <v>22</v>
      </c>
      <c r="T21" s="4">
        <v>4</v>
      </c>
      <c r="U21" s="4">
        <v>46</v>
      </c>
      <c r="V21" s="14">
        <v>4992</v>
      </c>
      <c r="W21" s="14">
        <v>4987</v>
      </c>
      <c r="X21" s="4">
        <v>42</v>
      </c>
      <c r="Y21" s="5">
        <v>2876</v>
      </c>
      <c r="Z21" s="5">
        <v>2807</v>
      </c>
      <c r="AA21" s="4">
        <v>46</v>
      </c>
      <c r="AB21" s="13">
        <v>5605</v>
      </c>
      <c r="AC21" s="9">
        <v>3499</v>
      </c>
      <c r="AD21" s="10">
        <v>365450</v>
      </c>
    </row>
    <row r="22" spans="1:31">
      <c r="A22" s="3" t="s">
        <v>9</v>
      </c>
      <c r="B22" s="4">
        <v>4</v>
      </c>
      <c r="C22" s="4">
        <v>20</v>
      </c>
      <c r="D22" s="4">
        <v>4</v>
      </c>
      <c r="E22" s="4">
        <v>51</v>
      </c>
      <c r="F22" s="7">
        <v>6677</v>
      </c>
      <c r="G22" s="15">
        <v>5928</v>
      </c>
      <c r="H22" s="4">
        <v>49</v>
      </c>
      <c r="I22" s="9">
        <v>5089</v>
      </c>
      <c r="J22" s="12">
        <v>5193</v>
      </c>
      <c r="K22" s="4">
        <v>49</v>
      </c>
      <c r="L22" s="13">
        <v>8072</v>
      </c>
      <c r="M22" s="15">
        <v>5864</v>
      </c>
      <c r="N22" s="10">
        <v>365450</v>
      </c>
      <c r="Q22" s="3" t="s">
        <v>7</v>
      </c>
      <c r="R22" s="4">
        <v>2</v>
      </c>
      <c r="S22" s="4">
        <v>23</v>
      </c>
      <c r="T22" s="4">
        <v>3</v>
      </c>
      <c r="U22" s="4">
        <v>45</v>
      </c>
      <c r="V22" s="14">
        <v>5061</v>
      </c>
      <c r="W22" s="7">
        <v>4589</v>
      </c>
      <c r="X22" s="4">
        <v>41</v>
      </c>
      <c r="Y22" s="5">
        <v>2662</v>
      </c>
      <c r="Z22" s="5">
        <v>2826</v>
      </c>
      <c r="AA22" s="4">
        <v>47</v>
      </c>
      <c r="AB22" s="13">
        <v>5798</v>
      </c>
      <c r="AC22" s="9">
        <v>3700</v>
      </c>
      <c r="AD22" s="10">
        <v>365450</v>
      </c>
    </row>
    <row r="23" spans="1:31">
      <c r="A23" s="3" t="s">
        <v>10</v>
      </c>
      <c r="B23" s="4">
        <v>3</v>
      </c>
      <c r="C23" s="4">
        <v>20</v>
      </c>
      <c r="D23" s="4">
        <v>5</v>
      </c>
      <c r="E23" s="4">
        <v>47</v>
      </c>
      <c r="F23" s="9">
        <v>4844</v>
      </c>
      <c r="G23" s="9">
        <v>4628</v>
      </c>
      <c r="H23" s="4">
        <v>44</v>
      </c>
      <c r="I23" s="8">
        <v>4055</v>
      </c>
      <c r="J23" s="5">
        <v>3599</v>
      </c>
      <c r="K23" s="4">
        <v>47</v>
      </c>
      <c r="L23" s="15">
        <v>5986</v>
      </c>
      <c r="M23" s="15">
        <v>6281</v>
      </c>
      <c r="N23" s="10">
        <v>365450</v>
      </c>
      <c r="Q23" s="3" t="s">
        <v>8</v>
      </c>
      <c r="R23" s="4">
        <v>4</v>
      </c>
      <c r="S23" s="4">
        <v>19</v>
      </c>
      <c r="T23" s="4">
        <v>3</v>
      </c>
      <c r="U23" s="4">
        <v>45</v>
      </c>
      <c r="V23" s="14">
        <v>5016</v>
      </c>
      <c r="W23" s="7">
        <v>4921</v>
      </c>
      <c r="X23" s="4">
        <v>42</v>
      </c>
      <c r="Y23" s="12">
        <v>3903</v>
      </c>
      <c r="Z23" s="5">
        <v>2898</v>
      </c>
      <c r="AA23" s="4">
        <v>46</v>
      </c>
      <c r="AB23" s="14">
        <v>5063</v>
      </c>
      <c r="AC23" s="12">
        <v>3932</v>
      </c>
      <c r="AD23" s="10">
        <v>365450</v>
      </c>
    </row>
    <row r="24" spans="1:31">
      <c r="Q24" s="3" t="s">
        <v>9</v>
      </c>
      <c r="R24" s="4">
        <v>2</v>
      </c>
      <c r="S24" s="4">
        <v>21</v>
      </c>
      <c r="T24" s="4">
        <v>4</v>
      </c>
      <c r="U24" s="4">
        <v>45</v>
      </c>
      <c r="V24" s="5">
        <v>2701</v>
      </c>
      <c r="W24" s="7">
        <v>4841</v>
      </c>
      <c r="X24" s="4">
        <v>40</v>
      </c>
      <c r="Y24" s="5">
        <v>2833</v>
      </c>
      <c r="Z24" s="5">
        <v>2839</v>
      </c>
      <c r="AA24" s="4">
        <v>46</v>
      </c>
      <c r="AB24" s="15">
        <v>4531</v>
      </c>
      <c r="AC24" s="8">
        <v>3246</v>
      </c>
      <c r="AD24" s="10">
        <v>365450</v>
      </c>
    </row>
    <row r="25" spans="1:31">
      <c r="A25" t="s">
        <v>0</v>
      </c>
      <c r="B25" t="s">
        <v>1</v>
      </c>
      <c r="C25" s="1">
        <v>0.28194444444444444</v>
      </c>
      <c r="Q25" s="3" t="s">
        <v>10</v>
      </c>
      <c r="R25" s="4">
        <v>3</v>
      </c>
      <c r="S25" s="4">
        <v>21</v>
      </c>
      <c r="T25" s="4">
        <v>3</v>
      </c>
      <c r="U25" s="4">
        <v>43</v>
      </c>
      <c r="V25" s="8">
        <v>3215</v>
      </c>
      <c r="W25" s="9">
        <v>3413</v>
      </c>
      <c r="X25" s="4">
        <v>39</v>
      </c>
      <c r="Y25" s="18">
        <v>1769</v>
      </c>
      <c r="Z25" s="18">
        <v>1894</v>
      </c>
      <c r="AA25" s="4">
        <v>45</v>
      </c>
      <c r="AB25" s="9">
        <v>3545</v>
      </c>
      <c r="AC25" s="12">
        <v>3755</v>
      </c>
      <c r="AD25" s="10">
        <v>365450</v>
      </c>
    </row>
    <row r="27" spans="1:31">
      <c r="A27" s="2"/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31">
      <c r="A28" s="3" t="s">
        <v>2</v>
      </c>
      <c r="B28" s="4">
        <v>3</v>
      </c>
      <c r="C28" s="4">
        <v>21</v>
      </c>
      <c r="D28" s="4">
        <v>3</v>
      </c>
      <c r="E28" s="4">
        <v>41</v>
      </c>
      <c r="F28" s="8">
        <v>4338</v>
      </c>
      <c r="G28" s="9">
        <v>4733</v>
      </c>
      <c r="H28" s="4">
        <v>42</v>
      </c>
      <c r="I28" s="12">
        <v>5710</v>
      </c>
      <c r="J28" s="15">
        <v>5885</v>
      </c>
      <c r="K28" s="4">
        <v>38</v>
      </c>
      <c r="L28" s="11">
        <v>2126</v>
      </c>
      <c r="M28" s="11">
        <v>2303</v>
      </c>
      <c r="N28" s="10">
        <v>365450</v>
      </c>
      <c r="O28" s="50" t="s">
        <v>71</v>
      </c>
      <c r="Q28" t="s">
        <v>0</v>
      </c>
      <c r="R28" t="s">
        <v>1</v>
      </c>
      <c r="S28" s="1">
        <v>0.39166666666666666</v>
      </c>
    </row>
    <row r="29" spans="1:31">
      <c r="A29" s="3" t="s">
        <v>3</v>
      </c>
      <c r="B29" s="4">
        <v>4</v>
      </c>
      <c r="C29" s="4">
        <v>21</v>
      </c>
      <c r="D29" s="4">
        <v>4</v>
      </c>
      <c r="E29" s="4">
        <v>42</v>
      </c>
      <c r="F29" s="9">
        <v>4771</v>
      </c>
      <c r="G29" s="8">
        <v>4397</v>
      </c>
      <c r="H29" s="4">
        <v>44</v>
      </c>
      <c r="I29" s="12">
        <v>5580</v>
      </c>
      <c r="J29" s="15">
        <v>6294</v>
      </c>
      <c r="K29" s="4">
        <v>38</v>
      </c>
      <c r="L29" s="16">
        <v>1717</v>
      </c>
      <c r="M29" s="11">
        <v>1791</v>
      </c>
      <c r="N29" s="10">
        <v>365450</v>
      </c>
    </row>
    <row r="30" spans="1:31">
      <c r="A30" s="3" t="s">
        <v>5</v>
      </c>
      <c r="B30" s="4">
        <v>2</v>
      </c>
      <c r="C30" s="4">
        <v>21</v>
      </c>
      <c r="D30" s="4">
        <v>3</v>
      </c>
      <c r="E30" s="4">
        <v>43</v>
      </c>
      <c r="F30" s="15">
        <v>6357</v>
      </c>
      <c r="G30" s="15">
        <v>6416</v>
      </c>
      <c r="H30" s="4">
        <v>46</v>
      </c>
      <c r="I30" s="13">
        <v>7744</v>
      </c>
      <c r="J30" s="13">
        <v>7878</v>
      </c>
      <c r="K30" s="4">
        <v>39</v>
      </c>
      <c r="L30" s="18">
        <v>2770</v>
      </c>
      <c r="M30" s="11">
        <v>1990</v>
      </c>
      <c r="N30" s="10">
        <v>365450</v>
      </c>
      <c r="Q30" s="2"/>
      <c r="R30" s="3">
        <v>1</v>
      </c>
      <c r="S30" s="3">
        <v>2</v>
      </c>
      <c r="T30" s="3">
        <v>3</v>
      </c>
      <c r="U30" s="3">
        <v>4</v>
      </c>
      <c r="V30" s="3">
        <v>5</v>
      </c>
      <c r="W30" s="3">
        <v>6</v>
      </c>
      <c r="X30" s="3">
        <v>7</v>
      </c>
      <c r="Y30" s="3">
        <v>8</v>
      </c>
      <c r="Z30" s="3">
        <v>9</v>
      </c>
      <c r="AA30" s="3">
        <v>10</v>
      </c>
      <c r="AB30" s="3">
        <v>11</v>
      </c>
      <c r="AC30" s="3">
        <v>12</v>
      </c>
    </row>
    <row r="31" spans="1:31">
      <c r="A31" s="3" t="s">
        <v>6</v>
      </c>
      <c r="B31" s="4">
        <v>1</v>
      </c>
      <c r="C31" s="4">
        <v>20</v>
      </c>
      <c r="D31" s="4">
        <v>2</v>
      </c>
      <c r="E31" s="4">
        <v>42</v>
      </c>
      <c r="F31" s="7">
        <v>6911</v>
      </c>
      <c r="G31" s="7">
        <v>6581</v>
      </c>
      <c r="H31" s="4">
        <v>44</v>
      </c>
      <c r="I31" s="14">
        <v>7583</v>
      </c>
      <c r="J31" s="13">
        <v>7884</v>
      </c>
      <c r="K31" s="4">
        <v>38</v>
      </c>
      <c r="L31" s="6">
        <v>2929</v>
      </c>
      <c r="M31" s="11">
        <v>2265</v>
      </c>
      <c r="N31" s="10">
        <v>365450</v>
      </c>
      <c r="Q31" s="3" t="s">
        <v>2</v>
      </c>
      <c r="R31" s="4">
        <v>2</v>
      </c>
      <c r="S31" s="4">
        <v>22</v>
      </c>
      <c r="T31" s="4">
        <v>4</v>
      </c>
      <c r="U31" s="4">
        <v>39</v>
      </c>
      <c r="V31" s="9">
        <v>3315</v>
      </c>
      <c r="W31" s="8">
        <v>2964</v>
      </c>
      <c r="X31" s="4">
        <v>43</v>
      </c>
      <c r="Y31" s="8">
        <v>2832</v>
      </c>
      <c r="Z31" s="9">
        <v>3344</v>
      </c>
      <c r="AA31" s="4">
        <v>41</v>
      </c>
      <c r="AB31" s="9">
        <v>3314</v>
      </c>
      <c r="AC31" s="9">
        <v>3332</v>
      </c>
      <c r="AD31" s="10">
        <v>365450</v>
      </c>
      <c r="AE31" t="s">
        <v>12</v>
      </c>
    </row>
    <row r="32" spans="1:31">
      <c r="A32" s="3" t="s">
        <v>7</v>
      </c>
      <c r="B32" s="4">
        <v>3</v>
      </c>
      <c r="C32" s="4">
        <v>21</v>
      </c>
      <c r="D32" s="4">
        <v>4</v>
      </c>
      <c r="E32" s="4">
        <v>43</v>
      </c>
      <c r="F32" s="7">
        <v>6918</v>
      </c>
      <c r="G32" s="7">
        <v>6694</v>
      </c>
      <c r="H32" s="4">
        <v>44</v>
      </c>
      <c r="I32" s="13">
        <v>7891</v>
      </c>
      <c r="J32" s="13">
        <v>7967</v>
      </c>
      <c r="K32" s="4">
        <v>39</v>
      </c>
      <c r="L32" s="18">
        <v>2836</v>
      </c>
      <c r="M32" s="11">
        <v>2103</v>
      </c>
      <c r="N32" s="10">
        <v>365450</v>
      </c>
      <c r="Q32" s="3" t="s">
        <v>3</v>
      </c>
      <c r="R32" s="4">
        <v>1</v>
      </c>
      <c r="S32" s="4">
        <v>20</v>
      </c>
      <c r="T32" s="4">
        <v>3</v>
      </c>
      <c r="U32" s="4">
        <v>45</v>
      </c>
      <c r="V32" s="15">
        <v>4129</v>
      </c>
      <c r="W32" s="15">
        <v>3978</v>
      </c>
      <c r="X32" s="4">
        <v>45</v>
      </c>
      <c r="Y32" s="12">
        <v>3853</v>
      </c>
      <c r="Z32" s="12">
        <v>3651</v>
      </c>
      <c r="AA32" s="4">
        <v>44</v>
      </c>
      <c r="AB32" s="15">
        <v>4276</v>
      </c>
      <c r="AC32" s="9">
        <v>3398</v>
      </c>
      <c r="AD32" s="10">
        <v>365450</v>
      </c>
    </row>
    <row r="33" spans="1:31">
      <c r="A33" s="3" t="s">
        <v>8</v>
      </c>
      <c r="B33" s="4">
        <v>2</v>
      </c>
      <c r="C33" s="4">
        <v>21</v>
      </c>
      <c r="D33" s="4">
        <v>4</v>
      </c>
      <c r="E33" s="4">
        <v>42</v>
      </c>
      <c r="F33" s="7">
        <v>6976</v>
      </c>
      <c r="G33" s="7">
        <v>6953</v>
      </c>
      <c r="H33" s="4">
        <v>43</v>
      </c>
      <c r="I33" s="13">
        <v>7676</v>
      </c>
      <c r="J33" s="13">
        <v>8177</v>
      </c>
      <c r="K33" s="4">
        <v>40</v>
      </c>
      <c r="L33" s="6">
        <v>3148</v>
      </c>
      <c r="M33" s="11">
        <v>2016</v>
      </c>
      <c r="N33" s="10">
        <v>365450</v>
      </c>
      <c r="Q33" s="3" t="s">
        <v>5</v>
      </c>
      <c r="R33" s="4">
        <v>3</v>
      </c>
      <c r="S33" s="4">
        <v>21</v>
      </c>
      <c r="T33" s="4">
        <v>3</v>
      </c>
      <c r="U33" s="4">
        <v>42</v>
      </c>
      <c r="V33" s="15">
        <v>4143</v>
      </c>
      <c r="W33" s="15">
        <v>4261</v>
      </c>
      <c r="X33" s="4">
        <v>46</v>
      </c>
      <c r="Y33" s="15">
        <v>4270</v>
      </c>
      <c r="Z33" s="15">
        <v>3920</v>
      </c>
      <c r="AA33" s="4">
        <v>45</v>
      </c>
      <c r="AB33" s="14">
        <v>5052</v>
      </c>
      <c r="AC33" s="8">
        <v>3102</v>
      </c>
      <c r="AD33" s="10">
        <v>365450</v>
      </c>
    </row>
    <row r="34" spans="1:31">
      <c r="A34" s="3" t="s">
        <v>9</v>
      </c>
      <c r="B34" s="4">
        <v>2</v>
      </c>
      <c r="C34" s="4">
        <v>21</v>
      </c>
      <c r="D34" s="4">
        <v>3</v>
      </c>
      <c r="E34" s="4">
        <v>40</v>
      </c>
      <c r="F34" s="7">
        <v>6913</v>
      </c>
      <c r="G34" s="7">
        <v>6809</v>
      </c>
      <c r="H34" s="4">
        <v>45</v>
      </c>
      <c r="I34" s="13">
        <v>8177</v>
      </c>
      <c r="J34" s="13">
        <v>7690</v>
      </c>
      <c r="K34" s="4">
        <v>38</v>
      </c>
      <c r="L34" s="18">
        <v>2866</v>
      </c>
      <c r="M34" s="11">
        <v>2018</v>
      </c>
      <c r="N34" s="10">
        <v>365450</v>
      </c>
      <c r="Q34" s="3" t="s">
        <v>6</v>
      </c>
      <c r="R34" s="4">
        <v>4</v>
      </c>
      <c r="S34" s="4">
        <v>22</v>
      </c>
      <c r="T34" s="4">
        <v>5</v>
      </c>
      <c r="U34" s="4">
        <v>43</v>
      </c>
      <c r="V34" s="7">
        <v>4355</v>
      </c>
      <c r="W34" s="7">
        <v>4360</v>
      </c>
      <c r="X34" s="4">
        <v>46</v>
      </c>
      <c r="Y34" s="7">
        <v>4426</v>
      </c>
      <c r="Z34" s="15">
        <v>4159</v>
      </c>
      <c r="AA34" s="4">
        <v>44</v>
      </c>
      <c r="AB34" s="13">
        <v>5236</v>
      </c>
      <c r="AC34" s="7">
        <v>4596</v>
      </c>
      <c r="AD34" s="10">
        <v>365450</v>
      </c>
    </row>
    <row r="35" spans="1:31">
      <c r="A35" s="3" t="s">
        <v>10</v>
      </c>
      <c r="B35" s="4">
        <v>1</v>
      </c>
      <c r="C35" s="4">
        <v>20</v>
      </c>
      <c r="D35" s="4">
        <v>3</v>
      </c>
      <c r="E35" s="4">
        <v>38</v>
      </c>
      <c r="F35" s="12">
        <v>5278</v>
      </c>
      <c r="G35" s="9">
        <v>5115</v>
      </c>
      <c r="H35" s="4">
        <v>40</v>
      </c>
      <c r="I35" s="12">
        <v>5732</v>
      </c>
      <c r="J35" s="15">
        <v>6099</v>
      </c>
      <c r="K35" s="4">
        <v>37</v>
      </c>
      <c r="L35" s="18">
        <v>2399</v>
      </c>
      <c r="M35" s="11">
        <v>2316</v>
      </c>
      <c r="N35" s="10">
        <v>365450</v>
      </c>
      <c r="Q35" s="3" t="s">
        <v>7</v>
      </c>
      <c r="R35" s="4">
        <v>1</v>
      </c>
      <c r="S35" s="4">
        <v>21</v>
      </c>
      <c r="T35" s="4">
        <v>3</v>
      </c>
      <c r="U35" s="4">
        <v>42</v>
      </c>
      <c r="V35" s="7">
        <v>4507</v>
      </c>
      <c r="W35" s="7">
        <v>4362</v>
      </c>
      <c r="X35" s="4">
        <v>44</v>
      </c>
      <c r="Y35" s="7">
        <v>4558</v>
      </c>
      <c r="Z35" s="7">
        <v>4348</v>
      </c>
      <c r="AA35" s="4">
        <v>42</v>
      </c>
      <c r="AB35" s="13">
        <v>5484</v>
      </c>
      <c r="AC35" s="7">
        <v>4563</v>
      </c>
      <c r="AD35" s="10">
        <v>365450</v>
      </c>
    </row>
    <row r="36" spans="1:31">
      <c r="Q36" s="3" t="s">
        <v>8</v>
      </c>
      <c r="R36" s="4">
        <v>2</v>
      </c>
      <c r="S36" s="4">
        <v>20</v>
      </c>
      <c r="T36" s="4">
        <v>3</v>
      </c>
      <c r="U36" s="4">
        <v>42</v>
      </c>
      <c r="V36" s="7">
        <v>4376</v>
      </c>
      <c r="W36" s="7">
        <v>4418</v>
      </c>
      <c r="X36" s="4">
        <v>45</v>
      </c>
      <c r="Y36" s="7">
        <v>4644</v>
      </c>
      <c r="Z36" s="15">
        <v>4278</v>
      </c>
      <c r="AA36" s="4">
        <v>44</v>
      </c>
      <c r="AB36" s="14">
        <v>4742</v>
      </c>
      <c r="AC36" s="9">
        <v>3375</v>
      </c>
      <c r="AD36" s="10">
        <v>365450</v>
      </c>
    </row>
    <row r="37" spans="1:31">
      <c r="A37" t="s">
        <v>0</v>
      </c>
      <c r="B37" t="s">
        <v>1</v>
      </c>
      <c r="C37" s="1">
        <v>0.28263888888888888</v>
      </c>
      <c r="Q37" s="3" t="s">
        <v>9</v>
      </c>
      <c r="R37" s="4">
        <v>0</v>
      </c>
      <c r="S37" s="4">
        <v>21</v>
      </c>
      <c r="T37" s="4">
        <v>4</v>
      </c>
      <c r="U37" s="4">
        <v>41</v>
      </c>
      <c r="V37" s="7">
        <v>4484</v>
      </c>
      <c r="W37" s="7">
        <v>4373</v>
      </c>
      <c r="X37" s="4">
        <v>46</v>
      </c>
      <c r="Y37" s="7">
        <v>4699</v>
      </c>
      <c r="Z37" s="7">
        <v>4420</v>
      </c>
      <c r="AA37" s="4">
        <v>44</v>
      </c>
      <c r="AB37" s="7">
        <v>4635</v>
      </c>
      <c r="AC37" s="8">
        <v>2994</v>
      </c>
      <c r="AD37" s="10">
        <v>365450</v>
      </c>
    </row>
    <row r="38" spans="1:31">
      <c r="Q38" s="3" t="s">
        <v>10</v>
      </c>
      <c r="R38" s="4">
        <v>2</v>
      </c>
      <c r="S38" s="4">
        <v>22</v>
      </c>
      <c r="T38" s="4">
        <v>3</v>
      </c>
      <c r="U38" s="4">
        <v>40</v>
      </c>
      <c r="V38" s="9">
        <v>3151</v>
      </c>
      <c r="W38" s="8">
        <v>2828</v>
      </c>
      <c r="X38" s="4">
        <v>45</v>
      </c>
      <c r="Y38" s="8">
        <v>2766</v>
      </c>
      <c r="Z38" s="8">
        <v>2843</v>
      </c>
      <c r="AA38" s="4">
        <v>42</v>
      </c>
      <c r="AB38" s="12">
        <v>3810</v>
      </c>
      <c r="AC38" s="9">
        <v>3462</v>
      </c>
      <c r="AD38" s="10">
        <v>365450</v>
      </c>
    </row>
    <row r="39" spans="1:31">
      <c r="A39" s="2"/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3">
        <v>12</v>
      </c>
      <c r="O39" s="50" t="s">
        <v>67</v>
      </c>
    </row>
    <row r="40" spans="1:31">
      <c r="A40" s="3" t="s">
        <v>2</v>
      </c>
      <c r="B40" s="4">
        <v>3</v>
      </c>
      <c r="C40" s="4">
        <v>20</v>
      </c>
      <c r="D40" s="4">
        <v>4</v>
      </c>
      <c r="E40" s="4">
        <v>45</v>
      </c>
      <c r="F40" s="9">
        <v>3834</v>
      </c>
      <c r="G40" s="9">
        <v>4082</v>
      </c>
      <c r="H40" s="4">
        <v>34</v>
      </c>
      <c r="I40" s="6">
        <v>2379</v>
      </c>
      <c r="J40" s="6">
        <v>2417</v>
      </c>
      <c r="K40" s="4">
        <v>44</v>
      </c>
      <c r="L40" s="12">
        <v>4620</v>
      </c>
      <c r="M40" s="15">
        <v>4773</v>
      </c>
      <c r="N40" s="10">
        <v>365450</v>
      </c>
      <c r="Q40" t="s">
        <v>0</v>
      </c>
      <c r="R40" t="s">
        <v>1</v>
      </c>
      <c r="S40" s="1">
        <v>0.39166666666666666</v>
      </c>
    </row>
    <row r="41" spans="1:31">
      <c r="A41" s="3" t="s">
        <v>3</v>
      </c>
      <c r="B41" s="4">
        <v>3</v>
      </c>
      <c r="C41" s="4">
        <v>21</v>
      </c>
      <c r="D41" s="4">
        <v>3</v>
      </c>
      <c r="E41" s="4">
        <v>50</v>
      </c>
      <c r="F41" s="8">
        <v>3587</v>
      </c>
      <c r="G41" s="8">
        <v>3548</v>
      </c>
      <c r="H41" s="4">
        <v>36</v>
      </c>
      <c r="I41" s="18">
        <v>2118</v>
      </c>
      <c r="J41" s="18">
        <v>2199</v>
      </c>
      <c r="K41" s="4">
        <v>47</v>
      </c>
      <c r="L41" s="12">
        <v>4518</v>
      </c>
      <c r="M41" s="15">
        <v>4817</v>
      </c>
      <c r="N41" s="10">
        <v>365450</v>
      </c>
    </row>
    <row r="42" spans="1:31">
      <c r="A42" s="3" t="s">
        <v>5</v>
      </c>
      <c r="B42" s="4">
        <v>2</v>
      </c>
      <c r="C42" s="4">
        <v>20</v>
      </c>
      <c r="D42" s="4">
        <v>3</v>
      </c>
      <c r="E42" s="4">
        <v>49</v>
      </c>
      <c r="F42" s="7">
        <v>5201</v>
      </c>
      <c r="G42" s="15">
        <v>5143</v>
      </c>
      <c r="H42" s="4">
        <v>35</v>
      </c>
      <c r="I42" s="5">
        <v>3163</v>
      </c>
      <c r="J42" s="5">
        <v>3243</v>
      </c>
      <c r="K42" s="4">
        <v>47</v>
      </c>
      <c r="L42" s="7">
        <v>5484</v>
      </c>
      <c r="M42" s="15">
        <v>4867</v>
      </c>
      <c r="N42" s="10">
        <v>365450</v>
      </c>
      <c r="Q42" s="2"/>
      <c r="R42" s="3">
        <v>1</v>
      </c>
      <c r="S42" s="3">
        <v>2</v>
      </c>
      <c r="T42" s="3">
        <v>3</v>
      </c>
      <c r="U42" s="3">
        <v>4</v>
      </c>
      <c r="V42" s="3">
        <v>5</v>
      </c>
      <c r="W42" s="3">
        <v>6</v>
      </c>
      <c r="X42" s="3">
        <v>7</v>
      </c>
      <c r="Y42" s="3">
        <v>8</v>
      </c>
      <c r="Z42" s="3">
        <v>9</v>
      </c>
      <c r="AA42" s="3">
        <v>10</v>
      </c>
      <c r="AB42" s="3">
        <v>11</v>
      </c>
      <c r="AC42" s="3">
        <v>12</v>
      </c>
    </row>
    <row r="43" spans="1:31">
      <c r="A43" s="3" t="s">
        <v>6</v>
      </c>
      <c r="B43" s="4">
        <v>2</v>
      </c>
      <c r="C43" s="4">
        <v>20</v>
      </c>
      <c r="D43" s="4">
        <v>2</v>
      </c>
      <c r="E43" s="4">
        <v>50</v>
      </c>
      <c r="F43" s="14">
        <v>5687</v>
      </c>
      <c r="G43" s="7">
        <v>5359</v>
      </c>
      <c r="H43" s="4">
        <v>36</v>
      </c>
      <c r="I43" s="8">
        <v>3438</v>
      </c>
      <c r="J43" s="5">
        <v>3180</v>
      </c>
      <c r="K43" s="4">
        <v>46</v>
      </c>
      <c r="L43" s="14">
        <v>5690</v>
      </c>
      <c r="M43" s="15">
        <v>4776</v>
      </c>
      <c r="N43" s="10">
        <v>365450</v>
      </c>
      <c r="Q43" s="3" t="s">
        <v>2</v>
      </c>
      <c r="R43" s="4">
        <v>2</v>
      </c>
      <c r="S43" s="4">
        <v>22</v>
      </c>
      <c r="T43" s="4">
        <v>3</v>
      </c>
      <c r="U43" s="4">
        <v>43</v>
      </c>
      <c r="V43" s="9">
        <v>3536</v>
      </c>
      <c r="W43" s="9">
        <v>3394</v>
      </c>
      <c r="X43" s="4">
        <v>42</v>
      </c>
      <c r="Y43" s="8">
        <v>2979</v>
      </c>
      <c r="Z43" s="8">
        <v>3085</v>
      </c>
      <c r="AA43" s="4">
        <v>44</v>
      </c>
      <c r="AB43" s="8">
        <v>2927</v>
      </c>
      <c r="AC43" s="5">
        <v>2712</v>
      </c>
      <c r="AD43" s="10">
        <v>365450</v>
      </c>
    </row>
    <row r="44" spans="1:31">
      <c r="A44" s="3" t="s">
        <v>7</v>
      </c>
      <c r="B44" s="4">
        <v>2</v>
      </c>
      <c r="C44" s="4">
        <v>19</v>
      </c>
      <c r="D44" s="4">
        <v>3</v>
      </c>
      <c r="E44" s="4">
        <v>47</v>
      </c>
      <c r="F44" s="7">
        <v>5592</v>
      </c>
      <c r="G44" s="7">
        <v>5340</v>
      </c>
      <c r="H44" s="4">
        <v>36</v>
      </c>
      <c r="I44" s="8">
        <v>3476</v>
      </c>
      <c r="J44" s="8">
        <v>3607</v>
      </c>
      <c r="K44" s="4">
        <v>45</v>
      </c>
      <c r="L44" s="9">
        <v>3785</v>
      </c>
      <c r="M44" s="15">
        <v>5077</v>
      </c>
      <c r="N44" s="10">
        <v>365450</v>
      </c>
      <c r="Q44" s="3" t="s">
        <v>3</v>
      </c>
      <c r="R44" s="4">
        <v>2</v>
      </c>
      <c r="S44" s="4">
        <v>23</v>
      </c>
      <c r="T44" s="4">
        <v>3</v>
      </c>
      <c r="U44" s="4">
        <v>47</v>
      </c>
      <c r="V44" s="7">
        <v>4724</v>
      </c>
      <c r="W44" s="15">
        <v>4364</v>
      </c>
      <c r="X44" s="4">
        <v>46</v>
      </c>
      <c r="Y44" s="12">
        <v>3882</v>
      </c>
      <c r="Z44" s="15">
        <v>4213</v>
      </c>
      <c r="AA44" s="4">
        <v>46</v>
      </c>
      <c r="AB44" s="9">
        <v>3470</v>
      </c>
      <c r="AC44" s="5">
        <v>2751</v>
      </c>
      <c r="AD44" s="10">
        <v>365450</v>
      </c>
      <c r="AE44" t="s">
        <v>13</v>
      </c>
    </row>
    <row r="45" spans="1:31">
      <c r="A45" s="3" t="s">
        <v>8</v>
      </c>
      <c r="B45" s="4">
        <v>2</v>
      </c>
      <c r="C45" s="4">
        <v>19</v>
      </c>
      <c r="D45" s="4">
        <v>3</v>
      </c>
      <c r="E45" s="4">
        <v>50</v>
      </c>
      <c r="F45" s="14">
        <v>5829</v>
      </c>
      <c r="G45" s="14">
        <v>5764</v>
      </c>
      <c r="H45" s="4">
        <v>36</v>
      </c>
      <c r="I45" s="8">
        <v>3615</v>
      </c>
      <c r="J45" s="8">
        <v>3481</v>
      </c>
      <c r="K45" s="4">
        <v>48</v>
      </c>
      <c r="L45" s="7">
        <v>5205</v>
      </c>
      <c r="M45" s="15">
        <v>4769</v>
      </c>
      <c r="N45" s="10">
        <v>365450</v>
      </c>
      <c r="Q45" s="3" t="s">
        <v>5</v>
      </c>
      <c r="R45" s="4">
        <v>2</v>
      </c>
      <c r="S45" s="4">
        <v>21</v>
      </c>
      <c r="T45" s="4">
        <v>3</v>
      </c>
      <c r="U45" s="4">
        <v>45</v>
      </c>
      <c r="V45" s="14">
        <v>4953</v>
      </c>
      <c r="W45" s="7">
        <v>4729</v>
      </c>
      <c r="X45" s="4">
        <v>48</v>
      </c>
      <c r="Y45" s="7">
        <v>4476</v>
      </c>
      <c r="Z45" s="15">
        <v>4300</v>
      </c>
      <c r="AA45" s="4">
        <v>46</v>
      </c>
      <c r="AB45" s="12">
        <v>3777</v>
      </c>
      <c r="AC45" s="5">
        <v>2629</v>
      </c>
      <c r="AD45" s="10">
        <v>365450</v>
      </c>
    </row>
    <row r="46" spans="1:31">
      <c r="A46" s="3" t="s">
        <v>9</v>
      </c>
      <c r="B46" s="4">
        <v>2</v>
      </c>
      <c r="C46" s="4">
        <v>17</v>
      </c>
      <c r="D46" s="4">
        <v>4</v>
      </c>
      <c r="E46" s="4">
        <v>49</v>
      </c>
      <c r="F46" s="13">
        <v>6142</v>
      </c>
      <c r="G46" s="7">
        <v>5662</v>
      </c>
      <c r="H46" s="4">
        <v>36</v>
      </c>
      <c r="I46" s="8">
        <v>3564</v>
      </c>
      <c r="J46" s="8">
        <v>3708</v>
      </c>
      <c r="K46" s="4">
        <v>44</v>
      </c>
      <c r="L46" s="13">
        <v>6606</v>
      </c>
      <c r="M46" s="12">
        <v>4529</v>
      </c>
      <c r="N46" s="10">
        <v>365450</v>
      </c>
      <c r="Q46" s="3" t="s">
        <v>6</v>
      </c>
      <c r="R46" s="4">
        <v>2</v>
      </c>
      <c r="S46" s="4">
        <v>20</v>
      </c>
      <c r="T46" s="4">
        <v>5</v>
      </c>
      <c r="U46" s="4">
        <v>46</v>
      </c>
      <c r="V46" s="13">
        <v>5329</v>
      </c>
      <c r="W46" s="14">
        <v>5033</v>
      </c>
      <c r="X46" s="4">
        <v>47</v>
      </c>
      <c r="Y46" s="7">
        <v>4587</v>
      </c>
      <c r="Z46" s="7">
        <v>4389</v>
      </c>
      <c r="AA46" s="4">
        <v>46</v>
      </c>
      <c r="AB46" s="12">
        <v>3785</v>
      </c>
      <c r="AC46" s="5">
        <v>2763</v>
      </c>
      <c r="AD46" s="10">
        <v>365450</v>
      </c>
    </row>
    <row r="47" spans="1:31">
      <c r="A47" s="3" t="s">
        <v>10</v>
      </c>
      <c r="B47" s="4">
        <v>3</v>
      </c>
      <c r="C47" s="4">
        <v>20</v>
      </c>
      <c r="D47" s="4">
        <v>3</v>
      </c>
      <c r="E47" s="4">
        <v>46</v>
      </c>
      <c r="F47" s="9">
        <v>4133</v>
      </c>
      <c r="G47" s="9">
        <v>4218</v>
      </c>
      <c r="H47" s="4">
        <v>34</v>
      </c>
      <c r="I47" s="6">
        <v>2741</v>
      </c>
      <c r="J47" s="6">
        <v>2537</v>
      </c>
      <c r="K47" s="4">
        <v>43</v>
      </c>
      <c r="L47" s="12">
        <v>4587</v>
      </c>
      <c r="M47" s="15">
        <v>5106</v>
      </c>
      <c r="N47" s="10">
        <v>365450</v>
      </c>
      <c r="Q47" s="3" t="s">
        <v>7</v>
      </c>
      <c r="R47" s="4">
        <v>2</v>
      </c>
      <c r="S47" s="4">
        <v>23</v>
      </c>
      <c r="T47" s="4">
        <v>3</v>
      </c>
      <c r="U47" s="4">
        <v>46</v>
      </c>
      <c r="V47" s="13">
        <v>5281</v>
      </c>
      <c r="W47" s="14">
        <v>4805</v>
      </c>
      <c r="X47" s="4">
        <v>46</v>
      </c>
      <c r="Y47" s="7">
        <v>4552</v>
      </c>
      <c r="Z47" s="7">
        <v>4623</v>
      </c>
      <c r="AA47" s="4">
        <v>47</v>
      </c>
      <c r="AB47" s="15">
        <v>4212</v>
      </c>
      <c r="AC47" s="5">
        <v>2637</v>
      </c>
      <c r="AD47" s="10">
        <v>365450</v>
      </c>
    </row>
    <row r="48" spans="1:31">
      <c r="Q48" s="3" t="s">
        <v>8</v>
      </c>
      <c r="R48" s="4">
        <v>1</v>
      </c>
      <c r="S48" s="4">
        <v>22</v>
      </c>
      <c r="T48" s="4">
        <v>4</v>
      </c>
      <c r="U48" s="4">
        <v>47</v>
      </c>
      <c r="V48" s="13">
        <v>5570</v>
      </c>
      <c r="W48" s="13">
        <v>5261</v>
      </c>
      <c r="X48" s="4">
        <v>46</v>
      </c>
      <c r="Y48" s="7">
        <v>4697</v>
      </c>
      <c r="Z48" s="14">
        <v>4932</v>
      </c>
      <c r="AA48" s="4">
        <v>46</v>
      </c>
      <c r="AB48" s="9">
        <v>3346</v>
      </c>
      <c r="AC48" s="8">
        <v>3083</v>
      </c>
      <c r="AD48" s="10">
        <v>365450</v>
      </c>
    </row>
    <row r="49" spans="1:31">
      <c r="Q49" s="3" t="s">
        <v>9</v>
      </c>
      <c r="R49" s="4">
        <v>1</v>
      </c>
      <c r="S49" s="4">
        <v>21</v>
      </c>
      <c r="T49" s="4">
        <v>4</v>
      </c>
      <c r="U49" s="4">
        <v>45</v>
      </c>
      <c r="V49" s="14">
        <v>5124</v>
      </c>
      <c r="W49" s="15">
        <v>4269</v>
      </c>
      <c r="X49" s="4">
        <v>45</v>
      </c>
      <c r="Y49" s="15">
        <v>4293</v>
      </c>
      <c r="Z49" s="15">
        <v>4173</v>
      </c>
      <c r="AA49" s="4">
        <v>46</v>
      </c>
      <c r="AB49" s="12">
        <v>3876</v>
      </c>
      <c r="AC49" s="8">
        <v>3042</v>
      </c>
      <c r="AD49" s="10">
        <v>365450</v>
      </c>
    </row>
    <row r="50" spans="1:31">
      <c r="Q50" s="3" t="s">
        <v>10</v>
      </c>
      <c r="R50" s="4">
        <v>3</v>
      </c>
      <c r="S50" s="4">
        <v>21</v>
      </c>
      <c r="T50" s="4">
        <v>5</v>
      </c>
      <c r="U50" s="4">
        <v>44</v>
      </c>
      <c r="V50" s="12">
        <v>3761</v>
      </c>
      <c r="W50" s="12">
        <v>3701</v>
      </c>
      <c r="X50" s="4">
        <v>45</v>
      </c>
      <c r="Y50" s="8">
        <v>3061</v>
      </c>
      <c r="Z50" s="8">
        <v>2796</v>
      </c>
      <c r="AA50" s="4">
        <v>43</v>
      </c>
      <c r="AB50" s="8">
        <v>2839</v>
      </c>
      <c r="AC50" s="12">
        <v>3819</v>
      </c>
      <c r="AD50" s="10">
        <v>365450</v>
      </c>
    </row>
    <row r="51" spans="1:31">
      <c r="A51" t="s">
        <v>0</v>
      </c>
      <c r="B51" t="s">
        <v>1</v>
      </c>
      <c r="C51" s="1">
        <v>0.28402777777777777</v>
      </c>
    </row>
    <row r="53" spans="1:31">
      <c r="A53" s="2"/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  <c r="O53" s="50" t="s">
        <v>81</v>
      </c>
    </row>
    <row r="54" spans="1:31">
      <c r="A54" s="3" t="s">
        <v>2</v>
      </c>
      <c r="B54" s="4">
        <v>2</v>
      </c>
      <c r="C54" s="4">
        <v>24</v>
      </c>
      <c r="D54" s="4">
        <v>4</v>
      </c>
      <c r="E54" s="4">
        <v>41</v>
      </c>
      <c r="F54" s="18">
        <v>2782</v>
      </c>
      <c r="G54" s="6">
        <v>3178</v>
      </c>
      <c r="H54" s="4">
        <v>45</v>
      </c>
      <c r="I54" s="8">
        <v>4593</v>
      </c>
      <c r="J54" s="8">
        <v>4633</v>
      </c>
      <c r="K54" s="4">
        <v>42</v>
      </c>
      <c r="L54" s="6">
        <v>3482</v>
      </c>
      <c r="M54" s="5">
        <v>3608</v>
      </c>
      <c r="N54" s="10">
        <v>365450</v>
      </c>
      <c r="Q54" t="s">
        <v>0</v>
      </c>
      <c r="R54" t="s">
        <v>1</v>
      </c>
      <c r="S54" s="1">
        <v>0.39444444444444443</v>
      </c>
    </row>
    <row r="55" spans="1:31">
      <c r="A55" s="3" t="s">
        <v>3</v>
      </c>
      <c r="B55" s="4">
        <v>3</v>
      </c>
      <c r="C55" s="4">
        <v>20</v>
      </c>
      <c r="D55" s="4">
        <v>2</v>
      </c>
      <c r="E55" s="4">
        <v>40</v>
      </c>
      <c r="F55" s="6">
        <v>3155</v>
      </c>
      <c r="G55" s="6">
        <v>3157</v>
      </c>
      <c r="H55" s="4">
        <v>46</v>
      </c>
      <c r="I55" s="5">
        <v>4034</v>
      </c>
      <c r="J55" s="8">
        <v>4402</v>
      </c>
      <c r="K55" s="4">
        <v>42</v>
      </c>
      <c r="L55" s="6">
        <v>3024</v>
      </c>
      <c r="M55" s="5">
        <v>3734</v>
      </c>
      <c r="N55" s="10">
        <v>365450</v>
      </c>
    </row>
    <row r="56" spans="1:31">
      <c r="A56" s="3" t="s">
        <v>5</v>
      </c>
      <c r="B56" s="4">
        <v>3</v>
      </c>
      <c r="C56" s="4">
        <v>20</v>
      </c>
      <c r="D56" s="4">
        <v>2</v>
      </c>
      <c r="E56" s="4">
        <v>41</v>
      </c>
      <c r="F56" s="6">
        <v>3001</v>
      </c>
      <c r="G56" s="18">
        <v>2510</v>
      </c>
      <c r="H56" s="4">
        <v>47</v>
      </c>
      <c r="I56" s="13">
        <v>8204</v>
      </c>
      <c r="J56" s="12">
        <v>5772</v>
      </c>
      <c r="K56" s="4">
        <v>44</v>
      </c>
      <c r="L56" s="6">
        <v>3386</v>
      </c>
      <c r="M56" s="5">
        <v>4102</v>
      </c>
      <c r="N56" s="10">
        <v>365450</v>
      </c>
      <c r="Q56" s="2"/>
      <c r="R56" s="3">
        <v>1</v>
      </c>
      <c r="S56" s="3">
        <v>2</v>
      </c>
      <c r="T56" s="3">
        <v>3</v>
      </c>
      <c r="U56" s="3">
        <v>4</v>
      </c>
      <c r="V56" s="3">
        <v>5</v>
      </c>
      <c r="W56" s="3">
        <v>6</v>
      </c>
      <c r="X56" s="3">
        <v>7</v>
      </c>
      <c r="Y56" s="3">
        <v>8</v>
      </c>
      <c r="Z56" s="3">
        <v>9</v>
      </c>
      <c r="AA56" s="3">
        <v>10</v>
      </c>
      <c r="AB56" s="3">
        <v>11</v>
      </c>
      <c r="AC56" s="3">
        <v>12</v>
      </c>
    </row>
    <row r="57" spans="1:31">
      <c r="A57" s="3" t="s">
        <v>6</v>
      </c>
      <c r="B57" s="4">
        <v>2</v>
      </c>
      <c r="C57" s="4">
        <v>20</v>
      </c>
      <c r="D57" s="4">
        <v>2</v>
      </c>
      <c r="E57" s="4">
        <v>43</v>
      </c>
      <c r="F57" s="5">
        <v>3913</v>
      </c>
      <c r="G57" s="8">
        <v>4209</v>
      </c>
      <c r="H57" s="4">
        <v>46</v>
      </c>
      <c r="I57" s="13">
        <v>7670</v>
      </c>
      <c r="J57" s="5">
        <v>3960</v>
      </c>
      <c r="K57" s="4">
        <v>45</v>
      </c>
      <c r="L57" s="9">
        <v>5008</v>
      </c>
      <c r="M57" s="6">
        <v>3483</v>
      </c>
      <c r="N57" s="10">
        <v>365450</v>
      </c>
      <c r="Q57" s="3" t="s">
        <v>2</v>
      </c>
      <c r="R57" s="4">
        <v>3</v>
      </c>
      <c r="S57" s="4">
        <v>17</v>
      </c>
      <c r="T57" s="4">
        <v>2</v>
      </c>
      <c r="U57" s="4">
        <v>36</v>
      </c>
      <c r="V57" s="8">
        <v>2665</v>
      </c>
      <c r="W57" s="5">
        <v>2519</v>
      </c>
      <c r="X57" s="4">
        <v>33</v>
      </c>
      <c r="Y57" s="9">
        <v>3005</v>
      </c>
      <c r="Z57" s="9">
        <v>3090</v>
      </c>
      <c r="AA57" s="4">
        <v>35</v>
      </c>
      <c r="AB57" s="8">
        <v>2852</v>
      </c>
      <c r="AC57" s="8">
        <v>2660</v>
      </c>
      <c r="AD57" s="10">
        <v>365450</v>
      </c>
    </row>
    <row r="58" spans="1:31">
      <c r="A58" s="3" t="s">
        <v>7</v>
      </c>
      <c r="B58" s="4">
        <v>2</v>
      </c>
      <c r="C58" s="4">
        <v>20</v>
      </c>
      <c r="D58" s="4">
        <v>3</v>
      </c>
      <c r="E58" s="4">
        <v>38</v>
      </c>
      <c r="F58" s="8">
        <v>4302</v>
      </c>
      <c r="G58" s="8">
        <v>4450</v>
      </c>
      <c r="H58" s="4">
        <v>47</v>
      </c>
      <c r="I58" s="5">
        <v>3882</v>
      </c>
      <c r="J58" s="7">
        <v>6769</v>
      </c>
      <c r="K58" s="4">
        <v>43</v>
      </c>
      <c r="L58" s="5">
        <v>3819</v>
      </c>
      <c r="M58" s="5">
        <v>3643</v>
      </c>
      <c r="N58" s="10">
        <v>365450</v>
      </c>
      <c r="Q58" s="3" t="s">
        <v>3</v>
      </c>
      <c r="R58" s="4">
        <v>1</v>
      </c>
      <c r="S58" s="4">
        <v>17</v>
      </c>
      <c r="T58" s="4">
        <v>5</v>
      </c>
      <c r="U58" s="4">
        <v>35</v>
      </c>
      <c r="V58" s="6">
        <v>2060</v>
      </c>
      <c r="W58" s="8">
        <v>2900</v>
      </c>
      <c r="X58" s="4">
        <v>36</v>
      </c>
      <c r="Y58" s="12">
        <v>3472</v>
      </c>
      <c r="Z58" s="5">
        <v>2559</v>
      </c>
      <c r="AA58" s="4">
        <v>35</v>
      </c>
      <c r="AB58" s="9">
        <v>3020</v>
      </c>
      <c r="AC58" s="8">
        <v>2658</v>
      </c>
      <c r="AD58" s="10">
        <v>365450</v>
      </c>
      <c r="AE58" t="s">
        <v>14</v>
      </c>
    </row>
    <row r="59" spans="1:31">
      <c r="A59" s="3" t="s">
        <v>8</v>
      </c>
      <c r="B59" s="4">
        <v>2</v>
      </c>
      <c r="C59" s="4">
        <v>20</v>
      </c>
      <c r="D59" s="4">
        <v>3</v>
      </c>
      <c r="E59" s="4">
        <v>41</v>
      </c>
      <c r="F59" s="9">
        <v>4708</v>
      </c>
      <c r="G59" s="8">
        <v>4614</v>
      </c>
      <c r="H59" s="4">
        <v>49</v>
      </c>
      <c r="I59" s="14">
        <v>7346</v>
      </c>
      <c r="J59" s="14">
        <v>7298</v>
      </c>
      <c r="K59" s="4">
        <v>43</v>
      </c>
      <c r="L59" s="5">
        <v>3807</v>
      </c>
      <c r="M59" s="5">
        <v>3659</v>
      </c>
      <c r="N59" s="10">
        <v>365450</v>
      </c>
      <c r="Q59" s="3" t="s">
        <v>5</v>
      </c>
      <c r="R59" s="4">
        <v>3</v>
      </c>
      <c r="S59" s="4">
        <v>18</v>
      </c>
      <c r="T59" s="4">
        <v>5</v>
      </c>
      <c r="U59" s="4">
        <v>33</v>
      </c>
      <c r="V59" s="9">
        <v>3114</v>
      </c>
      <c r="W59" s="9">
        <v>3065</v>
      </c>
      <c r="X59" s="4">
        <v>36</v>
      </c>
      <c r="Y59" s="12">
        <v>3638</v>
      </c>
      <c r="Z59" s="15">
        <v>3804</v>
      </c>
      <c r="AA59" s="4">
        <v>31</v>
      </c>
      <c r="AB59" s="12">
        <v>3337</v>
      </c>
      <c r="AC59" s="8">
        <v>2696</v>
      </c>
      <c r="AD59" s="10">
        <v>365450</v>
      </c>
    </row>
    <row r="60" spans="1:31">
      <c r="A60" s="3" t="s">
        <v>9</v>
      </c>
      <c r="B60" s="4">
        <v>4</v>
      </c>
      <c r="C60" s="4">
        <v>19</v>
      </c>
      <c r="D60" s="4">
        <v>3</v>
      </c>
      <c r="E60" s="4">
        <v>42</v>
      </c>
      <c r="F60" s="8">
        <v>4174</v>
      </c>
      <c r="G60" s="8">
        <v>4305</v>
      </c>
      <c r="H60" s="4">
        <v>48</v>
      </c>
      <c r="I60" s="12">
        <v>5783</v>
      </c>
      <c r="J60" s="9">
        <v>5173</v>
      </c>
      <c r="K60" s="4">
        <v>43</v>
      </c>
      <c r="L60" s="5">
        <v>3721</v>
      </c>
      <c r="M60" s="5">
        <v>3573</v>
      </c>
      <c r="N60" s="10">
        <v>365450</v>
      </c>
      <c r="Q60" s="3" t="s">
        <v>6</v>
      </c>
      <c r="R60" s="4">
        <v>3</v>
      </c>
      <c r="S60" s="4">
        <v>17</v>
      </c>
      <c r="T60" s="4">
        <v>3</v>
      </c>
      <c r="U60" s="4">
        <v>35</v>
      </c>
      <c r="V60" s="9">
        <v>2980</v>
      </c>
      <c r="W60" s="9">
        <v>3133</v>
      </c>
      <c r="X60" s="4">
        <v>37</v>
      </c>
      <c r="Y60" s="14">
        <v>4708</v>
      </c>
      <c r="Z60" s="15">
        <v>3941</v>
      </c>
      <c r="AA60" s="4">
        <v>35</v>
      </c>
      <c r="AB60" s="15">
        <v>3886</v>
      </c>
      <c r="AC60" s="8">
        <v>2813</v>
      </c>
      <c r="AD60" s="10">
        <v>365450</v>
      </c>
    </row>
    <row r="61" spans="1:31">
      <c r="A61" s="3" t="s">
        <v>10</v>
      </c>
      <c r="B61" s="4">
        <v>2</v>
      </c>
      <c r="C61" s="4">
        <v>20</v>
      </c>
      <c r="D61" s="4">
        <v>3</v>
      </c>
      <c r="E61" s="4">
        <v>38</v>
      </c>
      <c r="F61" s="6">
        <v>3284</v>
      </c>
      <c r="G61" s="5">
        <v>3638</v>
      </c>
      <c r="H61" s="4">
        <v>44</v>
      </c>
      <c r="I61" s="9">
        <v>4805</v>
      </c>
      <c r="J61" s="8">
        <v>4636</v>
      </c>
      <c r="K61" s="4">
        <v>41</v>
      </c>
      <c r="L61" s="6">
        <v>3435</v>
      </c>
      <c r="M61" s="5">
        <v>3965</v>
      </c>
      <c r="N61" s="10">
        <v>365450</v>
      </c>
      <c r="Q61" s="3" t="s">
        <v>7</v>
      </c>
      <c r="R61" s="4">
        <v>1</v>
      </c>
      <c r="S61" s="4">
        <v>19</v>
      </c>
      <c r="T61" s="4">
        <v>10</v>
      </c>
      <c r="U61" s="4">
        <v>33</v>
      </c>
      <c r="V61" s="12">
        <v>3480</v>
      </c>
      <c r="W61" s="15">
        <v>3743</v>
      </c>
      <c r="X61" s="4">
        <v>38</v>
      </c>
      <c r="Y61" s="15">
        <v>4019</v>
      </c>
      <c r="Z61" s="13">
        <v>5186</v>
      </c>
      <c r="AA61" s="4">
        <v>37</v>
      </c>
      <c r="AB61" s="9">
        <v>3024</v>
      </c>
      <c r="AC61" s="9">
        <v>3164</v>
      </c>
      <c r="AD61" s="10">
        <v>365450</v>
      </c>
    </row>
    <row r="62" spans="1:31">
      <c r="Q62" s="3" t="s">
        <v>8</v>
      </c>
      <c r="R62" s="4">
        <v>2</v>
      </c>
      <c r="S62" s="4">
        <v>19</v>
      </c>
      <c r="T62" s="4">
        <v>2</v>
      </c>
      <c r="U62" s="4">
        <v>33</v>
      </c>
      <c r="V62" s="9">
        <v>3260</v>
      </c>
      <c r="W62" s="12">
        <v>3539</v>
      </c>
      <c r="X62" s="4">
        <v>35</v>
      </c>
      <c r="Y62" s="15">
        <v>3898</v>
      </c>
      <c r="Z62" s="15">
        <v>3952</v>
      </c>
      <c r="AA62" s="4">
        <v>35</v>
      </c>
      <c r="AB62" s="8">
        <v>2811</v>
      </c>
      <c r="AC62" s="8">
        <v>2679</v>
      </c>
      <c r="AD62" s="10">
        <v>365450</v>
      </c>
    </row>
    <row r="63" spans="1:31">
      <c r="Q63" s="3" t="s">
        <v>9</v>
      </c>
      <c r="R63" s="4">
        <v>2</v>
      </c>
      <c r="S63" s="4">
        <v>19</v>
      </c>
      <c r="T63" s="4">
        <v>3</v>
      </c>
      <c r="U63" s="4">
        <v>37</v>
      </c>
      <c r="V63" s="5">
        <v>2534</v>
      </c>
      <c r="W63" s="8">
        <v>2684</v>
      </c>
      <c r="X63" s="4">
        <v>38</v>
      </c>
      <c r="Y63" s="12">
        <v>3570</v>
      </c>
      <c r="Z63" s="12">
        <v>3657</v>
      </c>
      <c r="AA63" s="4">
        <v>36</v>
      </c>
      <c r="AB63" s="5">
        <v>2460</v>
      </c>
      <c r="AC63" s="8">
        <v>2785</v>
      </c>
      <c r="AD63" s="10">
        <v>365450</v>
      </c>
    </row>
    <row r="64" spans="1:31">
      <c r="A64" t="s">
        <v>0</v>
      </c>
      <c r="B64" t="s">
        <v>1</v>
      </c>
      <c r="C64" s="1">
        <v>0.28541666666666665</v>
      </c>
      <c r="Q64" s="3" t="s">
        <v>10</v>
      </c>
      <c r="R64" s="4">
        <v>7</v>
      </c>
      <c r="S64" s="4">
        <v>17</v>
      </c>
      <c r="T64" s="4">
        <v>2</v>
      </c>
      <c r="U64" s="4">
        <v>37</v>
      </c>
      <c r="V64" s="5">
        <v>2478</v>
      </c>
      <c r="W64" s="5">
        <v>2316</v>
      </c>
      <c r="X64" s="4">
        <v>36</v>
      </c>
      <c r="Y64" s="9">
        <v>3093</v>
      </c>
      <c r="Z64" s="8">
        <v>2824</v>
      </c>
      <c r="AA64" s="4">
        <v>36</v>
      </c>
      <c r="AB64" s="8">
        <v>2909</v>
      </c>
      <c r="AC64" s="9">
        <v>3069</v>
      </c>
      <c r="AD64" s="10">
        <v>365450</v>
      </c>
    </row>
    <row r="66" spans="1:31">
      <c r="A66" s="2"/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  <c r="O66" s="50" t="s">
        <v>74</v>
      </c>
    </row>
    <row r="67" spans="1:31">
      <c r="A67" s="3" t="s">
        <v>2</v>
      </c>
      <c r="B67" s="4">
        <v>5</v>
      </c>
      <c r="C67" s="4">
        <v>21</v>
      </c>
      <c r="D67" s="4">
        <v>4</v>
      </c>
      <c r="E67" s="4">
        <v>48</v>
      </c>
      <c r="F67" s="7">
        <v>5514</v>
      </c>
      <c r="G67" s="7">
        <v>5629</v>
      </c>
      <c r="H67" s="4">
        <v>48</v>
      </c>
      <c r="I67" s="8">
        <v>3697</v>
      </c>
      <c r="J67" s="9">
        <v>4280</v>
      </c>
      <c r="K67" s="4">
        <v>47</v>
      </c>
      <c r="L67" s="15">
        <v>5013</v>
      </c>
      <c r="M67" s="12">
        <v>4778</v>
      </c>
      <c r="N67" s="10">
        <v>365450</v>
      </c>
    </row>
    <row r="68" spans="1:31">
      <c r="A68" s="3" t="s">
        <v>3</v>
      </c>
      <c r="B68" s="4">
        <v>3</v>
      </c>
      <c r="C68" s="4">
        <v>21</v>
      </c>
      <c r="D68" s="4">
        <v>3</v>
      </c>
      <c r="E68" s="4">
        <v>49</v>
      </c>
      <c r="F68" s="7">
        <v>5821</v>
      </c>
      <c r="G68" s="15">
        <v>5415</v>
      </c>
      <c r="H68" s="4">
        <v>48</v>
      </c>
      <c r="I68" s="15">
        <v>5357</v>
      </c>
      <c r="J68" s="12">
        <v>4606</v>
      </c>
      <c r="K68" s="4">
        <v>47</v>
      </c>
      <c r="L68" s="15">
        <v>5036</v>
      </c>
      <c r="M68" s="15">
        <v>5058</v>
      </c>
      <c r="N68" s="10">
        <v>365450</v>
      </c>
      <c r="Q68" t="s">
        <v>0</v>
      </c>
      <c r="R68" t="s">
        <v>1</v>
      </c>
      <c r="S68" s="1">
        <v>0.39583333333333331</v>
      </c>
    </row>
    <row r="69" spans="1:31">
      <c r="A69" s="3" t="s">
        <v>5</v>
      </c>
      <c r="B69" s="4">
        <v>3</v>
      </c>
      <c r="C69" s="4">
        <v>20</v>
      </c>
      <c r="D69" s="4">
        <v>3</v>
      </c>
      <c r="E69" s="4">
        <v>48</v>
      </c>
      <c r="F69" s="14">
        <v>6171</v>
      </c>
      <c r="G69" s="12">
        <v>4742</v>
      </c>
      <c r="H69" s="4">
        <v>47</v>
      </c>
      <c r="I69" s="12">
        <v>4558</v>
      </c>
      <c r="J69" s="12">
        <v>4882</v>
      </c>
      <c r="K69" s="4">
        <v>48</v>
      </c>
      <c r="L69" s="7">
        <v>5493</v>
      </c>
      <c r="M69" s="15">
        <v>5279</v>
      </c>
      <c r="N69" s="10">
        <v>365450</v>
      </c>
    </row>
    <row r="70" spans="1:31">
      <c r="A70" s="3" t="s">
        <v>6</v>
      </c>
      <c r="B70" s="4">
        <v>0</v>
      </c>
      <c r="C70" s="4">
        <v>19</v>
      </c>
      <c r="D70" s="4">
        <v>3</v>
      </c>
      <c r="E70" s="4">
        <v>49</v>
      </c>
      <c r="F70" s="7">
        <v>5641</v>
      </c>
      <c r="G70" s="14">
        <v>6013</v>
      </c>
      <c r="H70" s="4">
        <v>47</v>
      </c>
      <c r="I70" s="7">
        <v>5622</v>
      </c>
      <c r="J70" s="12">
        <v>4621</v>
      </c>
      <c r="K70" s="4">
        <v>47</v>
      </c>
      <c r="L70" s="7">
        <v>5524</v>
      </c>
      <c r="M70" s="15">
        <v>5035</v>
      </c>
      <c r="N70" s="10">
        <v>365450</v>
      </c>
      <c r="Q70" s="2"/>
      <c r="R70" s="3">
        <v>1</v>
      </c>
      <c r="S70" s="3">
        <v>2</v>
      </c>
      <c r="T70" s="3">
        <v>3</v>
      </c>
      <c r="U70" s="3">
        <v>4</v>
      </c>
      <c r="V70" s="3">
        <v>5</v>
      </c>
      <c r="W70" s="3">
        <v>6</v>
      </c>
      <c r="X70" s="3">
        <v>7</v>
      </c>
      <c r="Y70" s="3">
        <v>8</v>
      </c>
      <c r="Z70" s="3">
        <v>9</v>
      </c>
      <c r="AA70" s="3">
        <v>10</v>
      </c>
      <c r="AB70" s="3">
        <v>11</v>
      </c>
      <c r="AC70" s="3">
        <v>12</v>
      </c>
    </row>
    <row r="71" spans="1:31">
      <c r="A71" s="3" t="s">
        <v>7</v>
      </c>
      <c r="B71" s="4">
        <v>1</v>
      </c>
      <c r="C71" s="4">
        <v>20</v>
      </c>
      <c r="D71" s="4">
        <v>3</v>
      </c>
      <c r="E71" s="4">
        <v>48</v>
      </c>
      <c r="F71" s="7">
        <v>5698</v>
      </c>
      <c r="G71" s="14">
        <v>6394</v>
      </c>
      <c r="H71" s="4">
        <v>46</v>
      </c>
      <c r="I71" s="7">
        <v>5549</v>
      </c>
      <c r="J71" s="15">
        <v>5379</v>
      </c>
      <c r="K71" s="4">
        <v>47</v>
      </c>
      <c r="L71" s="8">
        <v>3893</v>
      </c>
      <c r="M71" s="12">
        <v>4848</v>
      </c>
      <c r="N71" s="10">
        <v>365450</v>
      </c>
      <c r="Q71" s="3" t="s">
        <v>2</v>
      </c>
      <c r="R71" s="4">
        <v>2</v>
      </c>
      <c r="S71" s="4">
        <v>16</v>
      </c>
      <c r="T71" s="4">
        <v>8</v>
      </c>
      <c r="U71" s="4">
        <v>35</v>
      </c>
      <c r="V71" s="9">
        <v>2349</v>
      </c>
      <c r="W71" s="9">
        <v>2542</v>
      </c>
      <c r="X71" s="4">
        <v>31</v>
      </c>
      <c r="Y71" s="12">
        <v>2694</v>
      </c>
      <c r="Z71" s="9">
        <v>2540</v>
      </c>
      <c r="AA71" s="4">
        <v>36</v>
      </c>
      <c r="AB71" s="7">
        <v>3320</v>
      </c>
      <c r="AC71" s="15">
        <v>3097</v>
      </c>
      <c r="AD71" s="10">
        <v>365450</v>
      </c>
    </row>
    <row r="72" spans="1:31">
      <c r="A72" s="3" t="s">
        <v>8</v>
      </c>
      <c r="B72" s="4">
        <v>3</v>
      </c>
      <c r="C72" s="4">
        <v>20</v>
      </c>
      <c r="D72" s="4">
        <v>3</v>
      </c>
      <c r="E72" s="4">
        <v>47</v>
      </c>
      <c r="F72" s="13">
        <v>6780</v>
      </c>
      <c r="G72" s="13">
        <v>6962</v>
      </c>
      <c r="H72" s="4">
        <v>47</v>
      </c>
      <c r="I72" s="7">
        <v>5921</v>
      </c>
      <c r="J72" s="7">
        <v>5747</v>
      </c>
      <c r="K72" s="4">
        <v>47</v>
      </c>
      <c r="L72" s="14">
        <v>6389</v>
      </c>
      <c r="M72" s="12">
        <v>4881</v>
      </c>
      <c r="N72" s="10">
        <v>365450</v>
      </c>
      <c r="Q72" s="3" t="s">
        <v>3</v>
      </c>
      <c r="R72" s="4">
        <v>2</v>
      </c>
      <c r="S72" s="4">
        <v>19</v>
      </c>
      <c r="T72" s="4">
        <v>3</v>
      </c>
      <c r="U72" s="4">
        <v>35</v>
      </c>
      <c r="V72" s="7">
        <v>3266</v>
      </c>
      <c r="W72" s="15">
        <v>3082</v>
      </c>
      <c r="X72" s="4">
        <v>34</v>
      </c>
      <c r="Y72" s="14">
        <v>3459</v>
      </c>
      <c r="Z72" s="14">
        <v>3536</v>
      </c>
      <c r="AA72" s="4">
        <v>36</v>
      </c>
      <c r="AB72" s="15">
        <v>3108</v>
      </c>
      <c r="AC72" s="12">
        <v>2840</v>
      </c>
      <c r="AD72" s="10">
        <v>365450</v>
      </c>
    </row>
    <row r="73" spans="1:31">
      <c r="A73" s="3" t="s">
        <v>9</v>
      </c>
      <c r="B73" s="4">
        <v>3</v>
      </c>
      <c r="C73" s="4">
        <v>19</v>
      </c>
      <c r="D73" s="4">
        <v>4</v>
      </c>
      <c r="E73" s="4">
        <v>49</v>
      </c>
      <c r="F73" s="7">
        <v>5542</v>
      </c>
      <c r="G73" s="13">
        <v>6687</v>
      </c>
      <c r="H73" s="4">
        <v>48</v>
      </c>
      <c r="I73" s="7">
        <v>5657</v>
      </c>
      <c r="J73" s="8">
        <v>3890</v>
      </c>
      <c r="K73" s="4">
        <v>47</v>
      </c>
      <c r="L73" s="14">
        <v>6137</v>
      </c>
      <c r="M73" s="15">
        <v>5005</v>
      </c>
      <c r="N73" s="10">
        <v>365450</v>
      </c>
      <c r="Q73" s="3" t="s">
        <v>5</v>
      </c>
      <c r="R73" s="4">
        <v>2</v>
      </c>
      <c r="S73" s="4">
        <v>18</v>
      </c>
      <c r="T73" s="4">
        <v>5</v>
      </c>
      <c r="U73" s="4">
        <v>32</v>
      </c>
      <c r="V73" s="14">
        <v>3694</v>
      </c>
      <c r="W73" s="7">
        <v>3385</v>
      </c>
      <c r="X73" s="4">
        <v>36</v>
      </c>
      <c r="Y73" s="13">
        <v>3853</v>
      </c>
      <c r="Z73" s="14">
        <v>3624</v>
      </c>
      <c r="AA73" s="4">
        <v>35</v>
      </c>
      <c r="AB73" s="15">
        <v>3050</v>
      </c>
      <c r="AC73" s="12">
        <v>2760</v>
      </c>
      <c r="AD73" s="10">
        <v>365450</v>
      </c>
      <c r="AE73" t="s">
        <v>15</v>
      </c>
    </row>
    <row r="74" spans="1:31">
      <c r="A74" s="3" t="s">
        <v>10</v>
      </c>
      <c r="B74" s="4">
        <v>3</v>
      </c>
      <c r="C74" s="4">
        <v>21</v>
      </c>
      <c r="D74" s="4">
        <v>3</v>
      </c>
      <c r="E74" s="4">
        <v>46</v>
      </c>
      <c r="F74" s="7">
        <v>5663</v>
      </c>
      <c r="G74" s="7">
        <v>5821</v>
      </c>
      <c r="H74" s="4">
        <v>46</v>
      </c>
      <c r="I74" s="9">
        <v>4347</v>
      </c>
      <c r="J74" s="12">
        <v>4612</v>
      </c>
      <c r="K74" s="4">
        <v>45</v>
      </c>
      <c r="L74" s="15">
        <v>5007</v>
      </c>
      <c r="M74" s="7">
        <v>5498</v>
      </c>
      <c r="N74" s="10">
        <v>365450</v>
      </c>
      <c r="Q74" s="3" t="s">
        <v>6</v>
      </c>
      <c r="R74" s="4">
        <v>1</v>
      </c>
      <c r="S74" s="4">
        <v>16</v>
      </c>
      <c r="T74" s="4">
        <v>1</v>
      </c>
      <c r="U74" s="4">
        <v>34</v>
      </c>
      <c r="V74" s="7">
        <v>3337</v>
      </c>
      <c r="W74" s="7">
        <v>3378</v>
      </c>
      <c r="X74" s="4">
        <v>34</v>
      </c>
      <c r="Y74" s="14">
        <v>3624</v>
      </c>
      <c r="Z74" s="14">
        <v>3714</v>
      </c>
      <c r="AA74" s="4">
        <v>37</v>
      </c>
      <c r="AB74" s="13">
        <v>4014</v>
      </c>
      <c r="AC74" s="12">
        <v>2780</v>
      </c>
      <c r="AD74" s="10">
        <v>365450</v>
      </c>
    </row>
    <row r="75" spans="1:31">
      <c r="Q75" s="3" t="s">
        <v>7</v>
      </c>
      <c r="R75" s="4">
        <v>0</v>
      </c>
      <c r="S75" s="4">
        <v>17</v>
      </c>
      <c r="T75" s="4">
        <v>3</v>
      </c>
      <c r="U75" s="4">
        <v>35</v>
      </c>
      <c r="V75" s="13">
        <v>3801</v>
      </c>
      <c r="W75" s="7">
        <v>3255</v>
      </c>
      <c r="X75" s="4">
        <v>33</v>
      </c>
      <c r="Y75" s="14">
        <v>3633</v>
      </c>
      <c r="Z75" s="7">
        <v>3386</v>
      </c>
      <c r="AA75" s="4">
        <v>34</v>
      </c>
      <c r="AB75" s="15">
        <v>2995</v>
      </c>
      <c r="AC75" s="15">
        <v>2878</v>
      </c>
      <c r="AD75" s="10">
        <v>365450</v>
      </c>
    </row>
    <row r="76" spans="1:31">
      <c r="Q76" s="3" t="s">
        <v>8</v>
      </c>
      <c r="R76" s="4">
        <v>1</v>
      </c>
      <c r="S76" s="4">
        <v>17</v>
      </c>
      <c r="T76" s="4">
        <v>4</v>
      </c>
      <c r="U76" s="4">
        <v>32</v>
      </c>
      <c r="V76" s="14">
        <v>3463</v>
      </c>
      <c r="W76" s="7">
        <v>3307</v>
      </c>
      <c r="X76" s="4">
        <v>32</v>
      </c>
      <c r="Y76" s="13">
        <v>3891</v>
      </c>
      <c r="Z76" s="7">
        <v>3415</v>
      </c>
      <c r="AA76" s="4">
        <v>36</v>
      </c>
      <c r="AB76" s="14">
        <v>3551</v>
      </c>
      <c r="AC76" s="15">
        <v>2889</v>
      </c>
      <c r="AD76" s="10">
        <v>365450</v>
      </c>
    </row>
    <row r="77" spans="1:31">
      <c r="A77" t="s">
        <v>0</v>
      </c>
      <c r="B77" t="s">
        <v>1</v>
      </c>
      <c r="C77" s="1">
        <v>0.24583333333333335</v>
      </c>
      <c r="Q77" s="3" t="s">
        <v>9</v>
      </c>
      <c r="R77" s="4">
        <v>2</v>
      </c>
      <c r="S77" s="4">
        <v>17</v>
      </c>
      <c r="T77" s="4">
        <v>2</v>
      </c>
      <c r="U77" s="4">
        <v>34</v>
      </c>
      <c r="V77" s="7">
        <v>3286</v>
      </c>
      <c r="W77" s="12">
        <v>2753</v>
      </c>
      <c r="X77" s="4">
        <v>33</v>
      </c>
      <c r="Y77" s="14">
        <v>3565</v>
      </c>
      <c r="Z77" s="9">
        <v>2531</v>
      </c>
      <c r="AA77" s="4">
        <v>36</v>
      </c>
      <c r="AB77" s="13">
        <v>3835</v>
      </c>
      <c r="AC77" s="15">
        <v>2884</v>
      </c>
      <c r="AD77" s="10">
        <v>365450</v>
      </c>
    </row>
    <row r="78" spans="1:31">
      <c r="A78" s="2"/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  <c r="Q78" s="3" t="s">
        <v>10</v>
      </c>
      <c r="R78" s="4">
        <v>1</v>
      </c>
      <c r="S78" s="4">
        <v>17</v>
      </c>
      <c r="T78" s="4">
        <v>4</v>
      </c>
      <c r="U78" s="4">
        <v>33</v>
      </c>
      <c r="V78" s="9">
        <v>2413</v>
      </c>
      <c r="W78" s="9">
        <v>2360</v>
      </c>
      <c r="X78" s="4">
        <v>32</v>
      </c>
      <c r="Y78" s="12">
        <v>2714</v>
      </c>
      <c r="Z78" s="8">
        <v>2197</v>
      </c>
      <c r="AA78" s="4">
        <v>35</v>
      </c>
      <c r="AB78" s="15">
        <v>2948</v>
      </c>
      <c r="AC78" s="12">
        <v>2779</v>
      </c>
      <c r="AD78" s="10">
        <v>365450</v>
      </c>
    </row>
    <row r="79" spans="1:31">
      <c r="A79" s="3" t="s">
        <v>2</v>
      </c>
      <c r="B79" s="4">
        <v>1</v>
      </c>
      <c r="C79" s="4">
        <v>18</v>
      </c>
      <c r="D79" s="4">
        <v>3</v>
      </c>
      <c r="E79" s="4">
        <v>41</v>
      </c>
      <c r="F79" s="12">
        <v>2566</v>
      </c>
      <c r="G79" s="12">
        <v>2509</v>
      </c>
      <c r="H79" s="4">
        <v>31</v>
      </c>
      <c r="I79" s="6">
        <v>1589</v>
      </c>
      <c r="J79" s="18">
        <v>1137</v>
      </c>
      <c r="K79" s="4">
        <v>38</v>
      </c>
      <c r="L79" s="15">
        <v>2864</v>
      </c>
      <c r="M79" s="7">
        <v>3158</v>
      </c>
      <c r="N79" s="10">
        <v>365450</v>
      </c>
    </row>
    <row r="80" spans="1:31">
      <c r="A80" s="3" t="s">
        <v>3</v>
      </c>
      <c r="B80" s="4">
        <v>2</v>
      </c>
      <c r="C80" s="4">
        <v>17</v>
      </c>
      <c r="D80" s="4">
        <v>3</v>
      </c>
      <c r="E80" s="4">
        <v>42</v>
      </c>
      <c r="F80" s="14">
        <v>3311</v>
      </c>
      <c r="G80" s="7">
        <v>3229</v>
      </c>
      <c r="H80" s="4">
        <v>33</v>
      </c>
      <c r="I80" s="18">
        <v>1308</v>
      </c>
      <c r="J80" s="6">
        <v>1572</v>
      </c>
      <c r="K80" s="4">
        <v>38</v>
      </c>
      <c r="L80" s="14">
        <v>3557</v>
      </c>
      <c r="M80" s="15">
        <v>2941</v>
      </c>
      <c r="N80" s="10">
        <v>365450</v>
      </c>
      <c r="O80" t="s">
        <v>85</v>
      </c>
    </row>
    <row r="81" spans="1:32">
      <c r="A81" s="3" t="s">
        <v>5</v>
      </c>
      <c r="B81" s="4">
        <v>2</v>
      </c>
      <c r="C81" s="4">
        <v>19</v>
      </c>
      <c r="D81" s="4">
        <v>2</v>
      </c>
      <c r="E81" s="4">
        <v>41</v>
      </c>
      <c r="F81" s="7">
        <v>3225</v>
      </c>
      <c r="G81" s="14">
        <v>3469</v>
      </c>
      <c r="H81" s="4">
        <v>34</v>
      </c>
      <c r="I81" s="6">
        <v>1530</v>
      </c>
      <c r="J81" s="6">
        <v>1516</v>
      </c>
      <c r="K81" s="4">
        <v>38</v>
      </c>
      <c r="L81" s="14">
        <v>3445</v>
      </c>
      <c r="M81" s="7">
        <v>3255</v>
      </c>
      <c r="N81" s="10">
        <v>365450</v>
      </c>
    </row>
    <row r="82" spans="1:32">
      <c r="A82" s="3" t="s">
        <v>6</v>
      </c>
      <c r="B82" s="4">
        <v>1</v>
      </c>
      <c r="C82" s="4">
        <v>20</v>
      </c>
      <c r="D82" s="4">
        <v>2</v>
      </c>
      <c r="E82" s="4">
        <v>41</v>
      </c>
      <c r="F82" s="12">
        <v>2739</v>
      </c>
      <c r="G82" s="7">
        <v>3206</v>
      </c>
      <c r="H82" s="4">
        <v>33</v>
      </c>
      <c r="I82" s="5">
        <v>1676</v>
      </c>
      <c r="J82" s="5">
        <v>1832</v>
      </c>
      <c r="K82" s="4">
        <v>40</v>
      </c>
      <c r="L82" s="14">
        <v>3421</v>
      </c>
      <c r="M82" s="7">
        <v>3220</v>
      </c>
      <c r="N82" s="10">
        <v>365450</v>
      </c>
      <c r="Q82" t="s">
        <v>0</v>
      </c>
      <c r="R82" t="s">
        <v>1</v>
      </c>
      <c r="S82" s="1">
        <v>0.42986111111111108</v>
      </c>
    </row>
    <row r="83" spans="1:32">
      <c r="A83" s="3" t="s">
        <v>7</v>
      </c>
      <c r="B83" s="4">
        <v>1</v>
      </c>
      <c r="C83" s="4">
        <v>19</v>
      </c>
      <c r="D83" s="4">
        <v>1</v>
      </c>
      <c r="E83" s="4">
        <v>42</v>
      </c>
      <c r="F83" s="14">
        <v>3344</v>
      </c>
      <c r="G83" s="7">
        <v>3165</v>
      </c>
      <c r="H83" s="4">
        <v>34</v>
      </c>
      <c r="I83" s="5">
        <v>1720</v>
      </c>
      <c r="J83" s="5">
        <v>1670</v>
      </c>
      <c r="K83" s="4">
        <v>38</v>
      </c>
      <c r="L83" s="14">
        <v>3409</v>
      </c>
      <c r="M83" s="14">
        <v>3367</v>
      </c>
      <c r="N83" s="10">
        <v>365450</v>
      </c>
      <c r="Q83" s="2"/>
      <c r="R83" s="3">
        <v>1</v>
      </c>
      <c r="S83" s="3">
        <v>2</v>
      </c>
      <c r="T83" s="3">
        <v>3</v>
      </c>
      <c r="U83" s="3">
        <v>4</v>
      </c>
      <c r="V83" s="3">
        <v>5</v>
      </c>
      <c r="W83" s="3">
        <v>6</v>
      </c>
      <c r="X83" s="3">
        <v>7</v>
      </c>
      <c r="Y83" s="3">
        <v>8</v>
      </c>
      <c r="Z83" s="3">
        <v>9</v>
      </c>
      <c r="AA83" s="3">
        <v>10</v>
      </c>
      <c r="AB83" s="3">
        <v>11</v>
      </c>
      <c r="AC83" s="3">
        <v>12</v>
      </c>
      <c r="AF83" t="s">
        <v>16</v>
      </c>
    </row>
    <row r="84" spans="1:32">
      <c r="A84" s="3" t="s">
        <v>8</v>
      </c>
      <c r="B84" s="4">
        <v>2</v>
      </c>
      <c r="C84" s="4">
        <v>20</v>
      </c>
      <c r="D84" s="4">
        <v>2</v>
      </c>
      <c r="E84" s="4">
        <v>41</v>
      </c>
      <c r="F84" s="14">
        <v>3557</v>
      </c>
      <c r="G84" s="13">
        <v>3571</v>
      </c>
      <c r="H84" s="4">
        <v>35</v>
      </c>
      <c r="I84" s="5">
        <v>1747</v>
      </c>
      <c r="J84" s="6">
        <v>1604</v>
      </c>
      <c r="K84" s="4">
        <v>38</v>
      </c>
      <c r="L84" s="14">
        <v>3425</v>
      </c>
      <c r="M84" s="7">
        <v>3255</v>
      </c>
      <c r="N84" s="10">
        <v>365450</v>
      </c>
      <c r="Q84" s="3" t="s">
        <v>2</v>
      </c>
      <c r="R84" s="4">
        <v>3</v>
      </c>
      <c r="S84" s="4">
        <v>27</v>
      </c>
      <c r="T84" s="4">
        <v>5</v>
      </c>
      <c r="U84" s="4">
        <v>38</v>
      </c>
      <c r="V84" s="9">
        <v>1776</v>
      </c>
      <c r="W84" s="8">
        <v>1598</v>
      </c>
      <c r="X84" s="4">
        <v>37</v>
      </c>
      <c r="Y84" s="7">
        <v>2318</v>
      </c>
      <c r="Z84" s="7">
        <v>2302</v>
      </c>
      <c r="AA84" s="4">
        <v>39</v>
      </c>
      <c r="AB84" s="8">
        <v>1590</v>
      </c>
      <c r="AC84" s="9">
        <v>1682</v>
      </c>
      <c r="AD84" s="10">
        <v>365450</v>
      </c>
    </row>
    <row r="85" spans="1:32">
      <c r="A85" s="3" t="s">
        <v>9</v>
      </c>
      <c r="B85" s="4">
        <v>0</v>
      </c>
      <c r="C85" s="4">
        <v>18</v>
      </c>
      <c r="D85" s="4">
        <v>2</v>
      </c>
      <c r="E85" s="4">
        <v>43</v>
      </c>
      <c r="F85" s="7">
        <v>3018</v>
      </c>
      <c r="G85" s="14">
        <v>3375</v>
      </c>
      <c r="H85" s="4">
        <v>34</v>
      </c>
      <c r="I85" s="6">
        <v>1562</v>
      </c>
      <c r="J85" s="11">
        <v>942</v>
      </c>
      <c r="K85" s="4">
        <v>37</v>
      </c>
      <c r="L85" s="13">
        <v>3836</v>
      </c>
      <c r="M85" s="7">
        <v>3217</v>
      </c>
      <c r="N85" s="10">
        <v>365450</v>
      </c>
      <c r="Q85" s="3" t="s">
        <v>3</v>
      </c>
      <c r="R85" s="4">
        <v>2</v>
      </c>
      <c r="S85" s="4">
        <v>26</v>
      </c>
      <c r="T85" s="4">
        <v>4</v>
      </c>
      <c r="U85" s="4">
        <v>41</v>
      </c>
      <c r="V85" s="8">
        <v>1567</v>
      </c>
      <c r="W85" s="9">
        <v>1749</v>
      </c>
      <c r="X85" s="4">
        <v>38</v>
      </c>
      <c r="Y85" s="7">
        <v>2390</v>
      </c>
      <c r="Z85" s="15">
        <v>2193</v>
      </c>
      <c r="AA85" s="4">
        <v>39</v>
      </c>
      <c r="AB85" s="8">
        <v>1587</v>
      </c>
      <c r="AC85" s="8">
        <v>1527</v>
      </c>
      <c r="AD85" s="10">
        <v>365450</v>
      </c>
    </row>
    <row r="86" spans="1:32">
      <c r="A86" s="3" t="s">
        <v>10</v>
      </c>
      <c r="B86" s="4">
        <v>3</v>
      </c>
      <c r="C86" s="4">
        <v>18</v>
      </c>
      <c r="D86" s="4">
        <v>3</v>
      </c>
      <c r="E86" s="4">
        <v>41</v>
      </c>
      <c r="F86" s="7">
        <v>3165</v>
      </c>
      <c r="G86" s="15">
        <v>2795</v>
      </c>
      <c r="H86" s="4">
        <v>33</v>
      </c>
      <c r="I86" s="18">
        <v>1323</v>
      </c>
      <c r="J86" s="6">
        <v>1437</v>
      </c>
      <c r="K86" s="4">
        <v>38</v>
      </c>
      <c r="L86" s="15">
        <v>2765</v>
      </c>
      <c r="M86" s="7">
        <v>3261</v>
      </c>
      <c r="N86" s="10">
        <v>365450</v>
      </c>
      <c r="Q86" s="3" t="s">
        <v>5</v>
      </c>
      <c r="R86" s="4">
        <v>2</v>
      </c>
      <c r="S86" s="4">
        <v>29</v>
      </c>
      <c r="T86" s="4">
        <v>4</v>
      </c>
      <c r="U86" s="4">
        <v>41</v>
      </c>
      <c r="V86" s="9">
        <v>1761</v>
      </c>
      <c r="W86" s="12">
        <v>1893</v>
      </c>
      <c r="X86" s="4">
        <v>37</v>
      </c>
      <c r="Y86" s="12">
        <v>1989</v>
      </c>
      <c r="Z86" s="12">
        <v>2043</v>
      </c>
      <c r="AA86" s="4">
        <v>41</v>
      </c>
      <c r="AB86" s="8">
        <v>1535</v>
      </c>
      <c r="AC86" s="8">
        <v>1618</v>
      </c>
      <c r="AD86" s="10">
        <v>365450</v>
      </c>
    </row>
    <row r="87" spans="1:32">
      <c r="Q87" s="3" t="s">
        <v>6</v>
      </c>
      <c r="R87" s="4">
        <v>3</v>
      </c>
      <c r="S87" s="4">
        <v>28</v>
      </c>
      <c r="T87" s="4">
        <v>4</v>
      </c>
      <c r="U87" s="4">
        <v>42</v>
      </c>
      <c r="V87" s="9">
        <v>1799</v>
      </c>
      <c r="W87" s="9">
        <v>1657</v>
      </c>
      <c r="X87" s="4">
        <v>40</v>
      </c>
      <c r="Y87" s="14">
        <v>2649</v>
      </c>
      <c r="Z87" s="13">
        <v>2677</v>
      </c>
      <c r="AA87" s="4">
        <v>43</v>
      </c>
      <c r="AB87" s="9">
        <v>1775</v>
      </c>
      <c r="AC87" s="9">
        <v>1671</v>
      </c>
      <c r="AD87" s="10">
        <v>365450</v>
      </c>
    </row>
    <row r="88" spans="1:32">
      <c r="B88" t="s">
        <v>1</v>
      </c>
      <c r="C88" s="1">
        <v>0.24722222222222223</v>
      </c>
      <c r="Q88" s="3" t="s">
        <v>7</v>
      </c>
      <c r="R88" s="4">
        <v>1</v>
      </c>
      <c r="S88" s="4">
        <v>28</v>
      </c>
      <c r="T88" s="4">
        <v>5</v>
      </c>
      <c r="U88" s="4">
        <v>39</v>
      </c>
      <c r="V88" s="9">
        <v>1751</v>
      </c>
      <c r="W88" s="14">
        <v>2470</v>
      </c>
      <c r="X88" s="4">
        <v>40</v>
      </c>
      <c r="Y88" s="14">
        <v>2559</v>
      </c>
      <c r="Z88" s="13">
        <v>2866</v>
      </c>
      <c r="AA88" s="4">
        <v>43</v>
      </c>
      <c r="AB88" s="9">
        <v>1705</v>
      </c>
      <c r="AC88" s="12">
        <v>1896</v>
      </c>
      <c r="AD88" s="10">
        <v>365450</v>
      </c>
    </row>
    <row r="89" spans="1:32">
      <c r="A89" s="2"/>
      <c r="B89" s="3">
        <v>1</v>
      </c>
      <c r="C89" s="3">
        <v>2</v>
      </c>
      <c r="D89" s="3">
        <v>3</v>
      </c>
      <c r="E89" s="3">
        <v>4</v>
      </c>
      <c r="F89" s="3">
        <v>5</v>
      </c>
      <c r="G89" s="3">
        <v>6</v>
      </c>
      <c r="H89" s="3">
        <v>7</v>
      </c>
      <c r="I89" s="3">
        <v>8</v>
      </c>
      <c r="J89" s="3">
        <v>9</v>
      </c>
      <c r="K89" s="3">
        <v>10</v>
      </c>
      <c r="L89" s="3">
        <v>11</v>
      </c>
      <c r="M89" s="3">
        <v>12</v>
      </c>
      <c r="Q89" s="3" t="s">
        <v>8</v>
      </c>
      <c r="R89" s="4">
        <v>2</v>
      </c>
      <c r="S89" s="4">
        <v>28</v>
      </c>
      <c r="T89" s="4">
        <v>5</v>
      </c>
      <c r="U89" s="4">
        <v>41</v>
      </c>
      <c r="V89" s="12">
        <v>1866</v>
      </c>
      <c r="W89" s="8">
        <v>1544</v>
      </c>
      <c r="X89" s="4">
        <v>38</v>
      </c>
      <c r="Y89" s="12">
        <v>1936</v>
      </c>
      <c r="Z89" s="15">
        <v>2246</v>
      </c>
      <c r="AA89" s="4">
        <v>42</v>
      </c>
      <c r="AB89" s="8">
        <v>1450</v>
      </c>
      <c r="AC89" s="8">
        <v>1520</v>
      </c>
      <c r="AD89" s="10">
        <v>365450</v>
      </c>
    </row>
    <row r="90" spans="1:32">
      <c r="A90" s="3" t="s">
        <v>2</v>
      </c>
      <c r="B90" s="4">
        <v>4</v>
      </c>
      <c r="C90" s="4">
        <v>21</v>
      </c>
      <c r="D90" s="4">
        <v>2</v>
      </c>
      <c r="E90" s="4">
        <v>39</v>
      </c>
      <c r="F90" s="11">
        <v>1347</v>
      </c>
      <c r="G90" s="16">
        <v>1041</v>
      </c>
      <c r="H90" s="4">
        <v>46</v>
      </c>
      <c r="I90" s="5">
        <v>2446</v>
      </c>
      <c r="J90" s="12">
        <v>3270</v>
      </c>
      <c r="K90" s="4">
        <v>36</v>
      </c>
      <c r="L90" s="11">
        <v>1383</v>
      </c>
      <c r="M90" s="18">
        <v>1491</v>
      </c>
      <c r="N90" s="10">
        <v>365450</v>
      </c>
      <c r="Q90" s="3" t="s">
        <v>9</v>
      </c>
      <c r="R90" s="4">
        <v>2</v>
      </c>
      <c r="S90" s="4">
        <v>32</v>
      </c>
      <c r="T90" s="4">
        <v>4</v>
      </c>
      <c r="U90" s="4">
        <v>41</v>
      </c>
      <c r="V90" s="15">
        <v>2154</v>
      </c>
      <c r="W90" s="12">
        <v>1904</v>
      </c>
      <c r="X90" s="4">
        <v>39</v>
      </c>
      <c r="Y90" s="7">
        <v>2253</v>
      </c>
      <c r="Z90" s="12">
        <v>1921</v>
      </c>
      <c r="AA90" s="4">
        <v>42</v>
      </c>
      <c r="AB90" s="12">
        <v>1866</v>
      </c>
      <c r="AC90" s="8">
        <v>1465</v>
      </c>
      <c r="AD90" s="10">
        <v>365450</v>
      </c>
    </row>
    <row r="91" spans="1:32">
      <c r="A91" s="3" t="s">
        <v>3</v>
      </c>
      <c r="B91" s="4">
        <v>3</v>
      </c>
      <c r="C91" s="4">
        <v>27</v>
      </c>
      <c r="D91" s="4">
        <v>4</v>
      </c>
      <c r="E91" s="4">
        <v>42</v>
      </c>
      <c r="F91" s="11">
        <v>1326</v>
      </c>
      <c r="G91" s="6">
        <v>1779</v>
      </c>
      <c r="H91" s="4">
        <v>47</v>
      </c>
      <c r="I91" s="9">
        <v>3121</v>
      </c>
      <c r="J91" s="15">
        <v>3826</v>
      </c>
      <c r="K91" s="4">
        <v>38</v>
      </c>
      <c r="L91" s="11">
        <v>1298</v>
      </c>
      <c r="M91" s="18">
        <v>1427</v>
      </c>
      <c r="N91" s="10">
        <v>365450</v>
      </c>
      <c r="Q91" s="3" t="s">
        <v>10</v>
      </c>
      <c r="R91" s="4">
        <v>3</v>
      </c>
      <c r="S91" s="4">
        <v>29</v>
      </c>
      <c r="T91" s="4">
        <v>5</v>
      </c>
      <c r="U91" s="4">
        <v>41</v>
      </c>
      <c r="V91" s="13">
        <v>2732</v>
      </c>
      <c r="W91" s="14">
        <v>2512</v>
      </c>
      <c r="X91" s="4">
        <v>38</v>
      </c>
      <c r="Y91" s="7">
        <v>2395</v>
      </c>
      <c r="Z91" s="14">
        <v>2534</v>
      </c>
      <c r="AA91" s="4">
        <v>39</v>
      </c>
      <c r="AB91" s="9">
        <v>1730</v>
      </c>
      <c r="AC91" s="8">
        <v>1542</v>
      </c>
      <c r="AD91" s="10">
        <v>365450</v>
      </c>
    </row>
    <row r="92" spans="1:32">
      <c r="A92" s="3" t="s">
        <v>5</v>
      </c>
      <c r="B92" s="4">
        <v>2</v>
      </c>
      <c r="C92" s="4">
        <v>25</v>
      </c>
      <c r="D92" s="4">
        <v>3</v>
      </c>
      <c r="E92" s="4">
        <v>42</v>
      </c>
      <c r="F92" s="6">
        <v>2039</v>
      </c>
      <c r="G92" s="5">
        <v>2183</v>
      </c>
      <c r="H92" s="4">
        <v>51</v>
      </c>
      <c r="I92" s="6">
        <v>2011</v>
      </c>
      <c r="J92" s="5">
        <v>2386</v>
      </c>
      <c r="K92" s="4">
        <v>37</v>
      </c>
      <c r="L92" s="18">
        <v>1527</v>
      </c>
      <c r="M92" s="18">
        <v>1524</v>
      </c>
      <c r="N92" s="10">
        <v>365450</v>
      </c>
      <c r="O92" t="s">
        <v>86</v>
      </c>
      <c r="AF92" t="s">
        <v>17</v>
      </c>
    </row>
    <row r="93" spans="1:32">
      <c r="A93" s="3" t="s">
        <v>6</v>
      </c>
      <c r="B93" s="4">
        <v>3</v>
      </c>
      <c r="C93" s="4">
        <v>26</v>
      </c>
      <c r="D93" s="4">
        <v>4</v>
      </c>
      <c r="E93" s="4">
        <v>41</v>
      </c>
      <c r="F93" s="5">
        <v>2348</v>
      </c>
      <c r="G93" s="5">
        <v>2273</v>
      </c>
      <c r="H93" s="4">
        <v>48</v>
      </c>
      <c r="I93" s="14">
        <v>4578</v>
      </c>
      <c r="J93" s="12">
        <v>3204</v>
      </c>
      <c r="K93" s="4">
        <v>39</v>
      </c>
      <c r="L93" s="16">
        <v>1035</v>
      </c>
      <c r="M93" s="17">
        <v>590</v>
      </c>
      <c r="N93" s="10">
        <v>365450</v>
      </c>
      <c r="S93" s="1">
        <v>0.43124999999999997</v>
      </c>
    </row>
    <row r="94" spans="1:32">
      <c r="A94" s="3" t="s">
        <v>7</v>
      </c>
      <c r="B94" s="4">
        <v>1</v>
      </c>
      <c r="C94" s="4">
        <v>23</v>
      </c>
      <c r="D94" s="4">
        <v>3</v>
      </c>
      <c r="E94" s="4">
        <v>42</v>
      </c>
      <c r="F94" s="6">
        <v>2068</v>
      </c>
      <c r="G94" s="8">
        <v>2730</v>
      </c>
      <c r="H94" s="4">
        <v>46</v>
      </c>
      <c r="I94" s="13">
        <v>4742</v>
      </c>
      <c r="J94" s="9">
        <v>2943</v>
      </c>
      <c r="K94" s="4">
        <v>40</v>
      </c>
      <c r="L94" s="5">
        <v>2447</v>
      </c>
      <c r="M94" s="6">
        <v>1855</v>
      </c>
      <c r="N94" s="10">
        <v>365450</v>
      </c>
      <c r="Q94" s="2"/>
      <c r="R94" s="3">
        <v>1</v>
      </c>
      <c r="S94" s="3">
        <v>2</v>
      </c>
      <c r="T94" s="3">
        <v>3</v>
      </c>
      <c r="U94" s="3">
        <v>4</v>
      </c>
      <c r="V94" s="3">
        <v>5</v>
      </c>
      <c r="W94" s="3">
        <v>6</v>
      </c>
      <c r="X94" s="3">
        <v>7</v>
      </c>
      <c r="Y94" s="3">
        <v>8</v>
      </c>
      <c r="Z94" s="3">
        <v>9</v>
      </c>
      <c r="AA94" s="3">
        <v>10</v>
      </c>
      <c r="AB94" s="3">
        <v>11</v>
      </c>
      <c r="AC94" s="3">
        <v>12</v>
      </c>
    </row>
    <row r="95" spans="1:32">
      <c r="A95" s="3" t="s">
        <v>8</v>
      </c>
      <c r="B95" s="4">
        <v>2</v>
      </c>
      <c r="C95" s="4">
        <v>24</v>
      </c>
      <c r="D95" s="4">
        <v>3</v>
      </c>
      <c r="E95" s="4">
        <v>41</v>
      </c>
      <c r="F95" s="6">
        <v>2028</v>
      </c>
      <c r="G95" s="8">
        <v>2503</v>
      </c>
      <c r="H95" s="4">
        <v>49</v>
      </c>
      <c r="I95" s="13">
        <v>4749</v>
      </c>
      <c r="J95" s="7">
        <v>4080</v>
      </c>
      <c r="K95" s="4">
        <v>38</v>
      </c>
      <c r="L95" s="8">
        <v>2508</v>
      </c>
      <c r="M95" s="18">
        <v>1459</v>
      </c>
      <c r="N95" s="10">
        <v>365450</v>
      </c>
      <c r="Q95" s="3" t="s">
        <v>2</v>
      </c>
      <c r="R95" s="4">
        <v>2</v>
      </c>
      <c r="S95" s="4">
        <v>31</v>
      </c>
      <c r="T95" s="4">
        <v>4</v>
      </c>
      <c r="U95" s="4">
        <v>37</v>
      </c>
      <c r="V95" s="9">
        <v>1888</v>
      </c>
      <c r="W95" s="12">
        <v>2134</v>
      </c>
      <c r="X95" s="4">
        <v>42</v>
      </c>
      <c r="Y95" s="8">
        <v>1722</v>
      </c>
      <c r="Z95" s="9">
        <v>1992</v>
      </c>
      <c r="AA95" s="4">
        <v>39</v>
      </c>
      <c r="AB95" s="5">
        <v>1478</v>
      </c>
      <c r="AC95" s="5">
        <v>1509</v>
      </c>
      <c r="AD95" s="10">
        <v>365450</v>
      </c>
    </row>
    <row r="96" spans="1:32">
      <c r="A96" s="3" t="s">
        <v>9</v>
      </c>
      <c r="B96" s="4">
        <v>2</v>
      </c>
      <c r="C96" s="4">
        <v>23</v>
      </c>
      <c r="D96" s="4">
        <v>4</v>
      </c>
      <c r="E96" s="4">
        <v>42</v>
      </c>
      <c r="F96" s="5">
        <v>2447</v>
      </c>
      <c r="G96" s="8">
        <v>2714</v>
      </c>
      <c r="H96" s="4">
        <v>48</v>
      </c>
      <c r="I96" s="13">
        <v>4970</v>
      </c>
      <c r="J96" s="15">
        <v>3692</v>
      </c>
      <c r="K96" s="4">
        <v>37</v>
      </c>
      <c r="L96" s="18">
        <v>1689</v>
      </c>
      <c r="M96" s="18">
        <v>1631</v>
      </c>
      <c r="N96" s="10">
        <v>365450</v>
      </c>
      <c r="Q96" s="3" t="s">
        <v>3</v>
      </c>
      <c r="R96" s="4">
        <v>1</v>
      </c>
      <c r="S96" s="4">
        <v>28</v>
      </c>
      <c r="T96" s="4">
        <v>5</v>
      </c>
      <c r="U96" s="4">
        <v>38</v>
      </c>
      <c r="V96" s="8">
        <v>1791</v>
      </c>
      <c r="W96" s="12">
        <v>2140</v>
      </c>
      <c r="X96" s="4">
        <v>43</v>
      </c>
      <c r="Y96" s="5">
        <v>1572</v>
      </c>
      <c r="Z96" s="9">
        <v>1863</v>
      </c>
      <c r="AA96" s="4">
        <v>43</v>
      </c>
      <c r="AB96" s="5">
        <v>1479</v>
      </c>
      <c r="AC96" s="6">
        <v>1337</v>
      </c>
      <c r="AD96" s="10">
        <v>365450</v>
      </c>
    </row>
    <row r="97" spans="1:32">
      <c r="A97" s="3" t="s">
        <v>10</v>
      </c>
      <c r="B97" s="4">
        <v>2</v>
      </c>
      <c r="C97" s="4">
        <v>27</v>
      </c>
      <c r="D97" s="4">
        <v>4</v>
      </c>
      <c r="E97" s="4">
        <v>41</v>
      </c>
      <c r="F97" s="18">
        <v>1753</v>
      </c>
      <c r="G97" s="18">
        <v>1619</v>
      </c>
      <c r="H97" s="4">
        <v>47</v>
      </c>
      <c r="I97" s="8">
        <v>2672</v>
      </c>
      <c r="J97" s="8">
        <v>2756</v>
      </c>
      <c r="K97" s="4">
        <v>36</v>
      </c>
      <c r="L97" s="18">
        <v>1636</v>
      </c>
      <c r="M97" s="11">
        <v>1386</v>
      </c>
      <c r="N97" s="10">
        <v>365450</v>
      </c>
      <c r="Q97" s="3" t="s">
        <v>5</v>
      </c>
      <c r="R97" s="4">
        <v>1</v>
      </c>
      <c r="S97" s="4">
        <v>30</v>
      </c>
      <c r="T97" s="4">
        <v>3</v>
      </c>
      <c r="U97" s="4">
        <v>39</v>
      </c>
      <c r="V97" s="9">
        <v>1921</v>
      </c>
      <c r="W97" s="8">
        <v>1779</v>
      </c>
      <c r="X97" s="4">
        <v>43</v>
      </c>
      <c r="Y97" s="12">
        <v>2279</v>
      </c>
      <c r="Z97" s="8">
        <v>1832</v>
      </c>
      <c r="AA97" s="4">
        <v>44</v>
      </c>
      <c r="AB97" s="8">
        <v>1793</v>
      </c>
      <c r="AC97" s="5">
        <v>1587</v>
      </c>
      <c r="AD97" s="10">
        <v>365450</v>
      </c>
    </row>
    <row r="98" spans="1:32">
      <c r="Q98" s="3" t="s">
        <v>6</v>
      </c>
      <c r="R98" s="4">
        <v>2</v>
      </c>
      <c r="S98" s="4">
        <v>34</v>
      </c>
      <c r="T98" s="4">
        <v>4</v>
      </c>
      <c r="U98" s="4">
        <v>40</v>
      </c>
      <c r="V98" s="9">
        <v>1870</v>
      </c>
      <c r="W98" s="12">
        <v>2206</v>
      </c>
      <c r="X98" s="4">
        <v>42</v>
      </c>
      <c r="Y98" s="9">
        <v>1951</v>
      </c>
      <c r="Z98" s="14">
        <v>2755</v>
      </c>
      <c r="AA98" s="4">
        <v>43</v>
      </c>
      <c r="AB98" s="9">
        <v>1920</v>
      </c>
      <c r="AC98" s="5">
        <v>1382</v>
      </c>
      <c r="AD98" s="10">
        <v>365450</v>
      </c>
    </row>
    <row r="99" spans="1:32">
      <c r="Q99" s="3" t="s">
        <v>7</v>
      </c>
      <c r="R99" s="4">
        <v>1</v>
      </c>
      <c r="S99" s="4">
        <v>30</v>
      </c>
      <c r="T99" s="4">
        <v>4</v>
      </c>
      <c r="U99" s="4">
        <v>40</v>
      </c>
      <c r="V99" s="15">
        <v>2383</v>
      </c>
      <c r="W99" s="7">
        <v>2601</v>
      </c>
      <c r="X99" s="4">
        <v>40</v>
      </c>
      <c r="Y99" s="7">
        <v>2616</v>
      </c>
      <c r="Z99" s="13">
        <v>3209</v>
      </c>
      <c r="AA99" s="4">
        <v>44</v>
      </c>
      <c r="AB99" s="9">
        <v>2026</v>
      </c>
      <c r="AC99" s="5">
        <v>1491</v>
      </c>
      <c r="AD99" s="10">
        <v>365450</v>
      </c>
    </row>
    <row r="100" spans="1:32">
      <c r="Q100" s="3" t="s">
        <v>8</v>
      </c>
      <c r="R100" s="4">
        <v>1</v>
      </c>
      <c r="S100" s="4">
        <v>31</v>
      </c>
      <c r="T100" s="4">
        <v>4</v>
      </c>
      <c r="U100" s="4">
        <v>38</v>
      </c>
      <c r="V100" s="15">
        <v>2435</v>
      </c>
      <c r="W100" s="12">
        <v>2106</v>
      </c>
      <c r="X100" s="4">
        <v>44</v>
      </c>
      <c r="Y100" s="7">
        <v>2661</v>
      </c>
      <c r="Z100" s="14">
        <v>2955</v>
      </c>
      <c r="AA100" s="4">
        <v>45</v>
      </c>
      <c r="AB100" s="8">
        <v>1693</v>
      </c>
      <c r="AC100" s="5">
        <v>1398</v>
      </c>
      <c r="AD100" s="10">
        <v>365450</v>
      </c>
    </row>
    <row r="101" spans="1:32">
      <c r="Q101" s="3" t="s">
        <v>9</v>
      </c>
      <c r="R101" s="4">
        <v>4</v>
      </c>
      <c r="S101" s="4">
        <v>34</v>
      </c>
      <c r="T101" s="4">
        <v>5</v>
      </c>
      <c r="U101" s="4">
        <v>41</v>
      </c>
      <c r="V101" s="12">
        <v>2216</v>
      </c>
      <c r="W101" s="15">
        <v>2468</v>
      </c>
      <c r="X101" s="4">
        <v>45</v>
      </c>
      <c r="Y101" s="15">
        <v>2480</v>
      </c>
      <c r="Z101" s="15">
        <v>2400</v>
      </c>
      <c r="AA101" s="4">
        <v>45</v>
      </c>
      <c r="AB101" s="5">
        <v>1475</v>
      </c>
      <c r="AC101" s="5">
        <v>1604</v>
      </c>
      <c r="AD101" s="10">
        <v>365450</v>
      </c>
    </row>
    <row r="102" spans="1:32">
      <c r="Q102" s="3" t="s">
        <v>10</v>
      </c>
      <c r="R102" s="4">
        <v>2</v>
      </c>
      <c r="S102" s="4">
        <v>34</v>
      </c>
      <c r="T102" s="4">
        <v>5</v>
      </c>
      <c r="U102" s="4">
        <v>32</v>
      </c>
      <c r="V102" s="9">
        <v>1870</v>
      </c>
      <c r="W102" s="9">
        <v>1963</v>
      </c>
      <c r="X102" s="4">
        <v>42</v>
      </c>
      <c r="Y102" s="8">
        <v>1752</v>
      </c>
      <c r="Z102" s="12">
        <v>2130</v>
      </c>
      <c r="AA102" s="4">
        <v>39</v>
      </c>
      <c r="AB102" s="5">
        <v>1490</v>
      </c>
      <c r="AC102" s="5">
        <v>1377</v>
      </c>
      <c r="AD102" s="10">
        <v>365450</v>
      </c>
    </row>
    <row r="103" spans="1:32">
      <c r="B103" t="s">
        <v>1</v>
      </c>
      <c r="C103" s="1">
        <v>0.24791666666666667</v>
      </c>
    </row>
    <row r="104" spans="1:32">
      <c r="A104" s="2"/>
      <c r="B104" s="3">
        <v>1</v>
      </c>
      <c r="C104" s="3">
        <v>2</v>
      </c>
      <c r="D104" s="3">
        <v>3</v>
      </c>
      <c r="E104" s="3">
        <v>4</v>
      </c>
      <c r="F104" s="3">
        <v>5</v>
      </c>
      <c r="G104" s="3">
        <v>6</v>
      </c>
      <c r="H104" s="3">
        <v>7</v>
      </c>
      <c r="I104" s="3">
        <v>8</v>
      </c>
      <c r="J104" s="3">
        <v>9</v>
      </c>
      <c r="K104" s="3">
        <v>10</v>
      </c>
      <c r="L104" s="3">
        <v>11</v>
      </c>
      <c r="M104" s="3">
        <v>12</v>
      </c>
      <c r="O104" s="51" t="s">
        <v>87</v>
      </c>
      <c r="S104" s="1">
        <v>0.43263888888888885</v>
      </c>
      <c r="AF104" t="s">
        <v>18</v>
      </c>
    </row>
    <row r="105" spans="1:32">
      <c r="A105" s="3" t="s">
        <v>2</v>
      </c>
      <c r="B105" s="4">
        <v>3</v>
      </c>
      <c r="C105" s="4">
        <v>24</v>
      </c>
      <c r="D105" s="4">
        <v>3</v>
      </c>
      <c r="E105" s="4">
        <v>38</v>
      </c>
      <c r="F105" s="5">
        <v>1741</v>
      </c>
      <c r="G105" s="5">
        <v>1718</v>
      </c>
      <c r="H105" s="4">
        <v>35</v>
      </c>
      <c r="I105" s="6">
        <v>1528</v>
      </c>
      <c r="J105" s="6">
        <v>1493</v>
      </c>
      <c r="K105" s="4">
        <v>40</v>
      </c>
      <c r="L105" s="5">
        <v>1941</v>
      </c>
      <c r="M105" s="5">
        <v>1849</v>
      </c>
      <c r="N105" s="10">
        <v>365450</v>
      </c>
      <c r="O105" s="51"/>
      <c r="Q105" s="2"/>
      <c r="R105" s="3">
        <v>1</v>
      </c>
      <c r="S105" s="3">
        <v>2</v>
      </c>
      <c r="T105" s="3">
        <v>3</v>
      </c>
      <c r="U105" s="3">
        <v>4</v>
      </c>
      <c r="V105" s="3">
        <v>5</v>
      </c>
      <c r="W105" s="3">
        <v>6</v>
      </c>
      <c r="X105" s="3">
        <v>7</v>
      </c>
      <c r="Y105" s="3">
        <v>8</v>
      </c>
      <c r="Z105" s="3">
        <v>9</v>
      </c>
      <c r="AA105" s="3">
        <v>10</v>
      </c>
      <c r="AB105" s="3">
        <v>11</v>
      </c>
      <c r="AC105" s="3">
        <v>12</v>
      </c>
    </row>
    <row r="106" spans="1:32">
      <c r="A106" s="3" t="s">
        <v>3</v>
      </c>
      <c r="B106" s="4">
        <v>2</v>
      </c>
      <c r="C106" s="4">
        <v>24</v>
      </c>
      <c r="D106" s="4">
        <v>3</v>
      </c>
      <c r="E106" s="4">
        <v>40</v>
      </c>
      <c r="F106" s="8">
        <v>2015</v>
      </c>
      <c r="G106" s="6">
        <v>1611</v>
      </c>
      <c r="H106" s="4">
        <v>37</v>
      </c>
      <c r="I106" s="6">
        <v>1505</v>
      </c>
      <c r="J106" s="5">
        <v>1713</v>
      </c>
      <c r="K106" s="4">
        <v>40</v>
      </c>
      <c r="L106" s="5">
        <v>1696</v>
      </c>
      <c r="M106" s="5">
        <v>1765</v>
      </c>
      <c r="N106" s="10">
        <v>365450</v>
      </c>
      <c r="O106" s="51"/>
      <c r="Q106" s="3" t="s">
        <v>2</v>
      </c>
      <c r="R106" s="4">
        <v>3</v>
      </c>
      <c r="S106" s="4">
        <v>29</v>
      </c>
      <c r="T106" s="4">
        <v>6</v>
      </c>
      <c r="U106" s="4">
        <v>44</v>
      </c>
      <c r="V106" s="9">
        <v>2910</v>
      </c>
      <c r="W106" s="5">
        <v>2166</v>
      </c>
      <c r="X106" s="4">
        <v>42</v>
      </c>
      <c r="Y106" s="6">
        <v>1851</v>
      </c>
      <c r="Z106" s="6">
        <v>1820</v>
      </c>
      <c r="AA106" s="4">
        <v>40</v>
      </c>
      <c r="AB106" s="18">
        <v>1687</v>
      </c>
      <c r="AC106" s="6">
        <v>1938</v>
      </c>
      <c r="AD106" s="10">
        <v>365450</v>
      </c>
    </row>
    <row r="107" spans="1:32">
      <c r="A107" s="3" t="s">
        <v>5</v>
      </c>
      <c r="B107" s="4">
        <v>2</v>
      </c>
      <c r="C107" s="4">
        <v>25</v>
      </c>
      <c r="D107" s="4">
        <v>4</v>
      </c>
      <c r="E107" s="4">
        <v>40</v>
      </c>
      <c r="F107" s="7">
        <v>3210</v>
      </c>
      <c r="G107" s="12">
        <v>2620</v>
      </c>
      <c r="H107" s="4">
        <v>38</v>
      </c>
      <c r="I107" s="18">
        <v>1149</v>
      </c>
      <c r="J107" s="5">
        <v>1867</v>
      </c>
      <c r="K107" s="4">
        <v>42</v>
      </c>
      <c r="L107" s="9">
        <v>2485</v>
      </c>
      <c r="M107" s="5">
        <v>1816</v>
      </c>
      <c r="N107" s="10">
        <v>365450</v>
      </c>
      <c r="O107" s="51"/>
      <c r="Q107" s="3" t="s">
        <v>3</v>
      </c>
      <c r="R107" s="4">
        <v>2</v>
      </c>
      <c r="S107" s="4">
        <v>29</v>
      </c>
      <c r="T107" s="4">
        <v>5</v>
      </c>
      <c r="U107" s="4">
        <v>41</v>
      </c>
      <c r="V107" s="8">
        <v>2494</v>
      </c>
      <c r="W107" s="8">
        <v>2535</v>
      </c>
      <c r="X107" s="4">
        <v>42</v>
      </c>
      <c r="Y107" s="18">
        <v>1661</v>
      </c>
      <c r="Z107" s="6">
        <v>1815</v>
      </c>
      <c r="AA107" s="4">
        <v>41</v>
      </c>
      <c r="AB107" s="6">
        <v>1793</v>
      </c>
      <c r="AC107" s="6">
        <v>1814</v>
      </c>
      <c r="AD107" s="10">
        <v>365450</v>
      </c>
    </row>
    <row r="108" spans="1:32">
      <c r="A108" s="3" t="s">
        <v>6</v>
      </c>
      <c r="B108" s="4">
        <v>3</v>
      </c>
      <c r="C108" s="4">
        <v>26</v>
      </c>
      <c r="D108" s="4">
        <v>4</v>
      </c>
      <c r="E108" s="4">
        <v>39</v>
      </c>
      <c r="F108" s="14">
        <v>3529</v>
      </c>
      <c r="G108" s="15">
        <v>3060</v>
      </c>
      <c r="H108" s="4">
        <v>37</v>
      </c>
      <c r="I108" s="5">
        <v>1851</v>
      </c>
      <c r="J108" s="8">
        <v>2247</v>
      </c>
      <c r="K108" s="4">
        <v>38</v>
      </c>
      <c r="L108" s="15">
        <v>2875</v>
      </c>
      <c r="M108" s="5">
        <v>1882</v>
      </c>
      <c r="N108" s="10">
        <v>365450</v>
      </c>
      <c r="O108" s="51"/>
      <c r="Q108" s="3" t="s">
        <v>5</v>
      </c>
      <c r="R108" s="4">
        <v>1</v>
      </c>
      <c r="S108" s="4">
        <v>28</v>
      </c>
      <c r="T108" s="4">
        <v>5</v>
      </c>
      <c r="U108" s="4">
        <v>44</v>
      </c>
      <c r="V108" s="7">
        <v>3939</v>
      </c>
      <c r="W108" s="12">
        <v>3342</v>
      </c>
      <c r="X108" s="4">
        <v>38</v>
      </c>
      <c r="Y108" s="5">
        <v>2197</v>
      </c>
      <c r="Z108" s="8">
        <v>2535</v>
      </c>
      <c r="AA108" s="4">
        <v>41</v>
      </c>
      <c r="AB108" s="6">
        <v>1819</v>
      </c>
      <c r="AC108" s="6">
        <v>1841</v>
      </c>
      <c r="AD108" s="10">
        <v>365450</v>
      </c>
    </row>
    <row r="109" spans="1:32">
      <c r="A109" s="3" t="s">
        <v>7</v>
      </c>
      <c r="B109" s="4">
        <v>4</v>
      </c>
      <c r="C109" s="4">
        <v>25</v>
      </c>
      <c r="D109" s="4">
        <v>5</v>
      </c>
      <c r="E109" s="4">
        <v>39</v>
      </c>
      <c r="F109" s="13">
        <v>3955</v>
      </c>
      <c r="G109" s="12">
        <v>2801</v>
      </c>
      <c r="H109" s="4">
        <v>36</v>
      </c>
      <c r="I109" s="9">
        <v>2539</v>
      </c>
      <c r="J109" s="12">
        <v>2705</v>
      </c>
      <c r="K109" s="4">
        <v>40</v>
      </c>
      <c r="L109" s="7">
        <v>3119</v>
      </c>
      <c r="M109" s="8">
        <v>2208</v>
      </c>
      <c r="N109" s="10">
        <v>365450</v>
      </c>
      <c r="O109" s="51"/>
      <c r="Q109" s="3" t="s">
        <v>6</v>
      </c>
      <c r="R109" s="4">
        <v>2</v>
      </c>
      <c r="S109" s="4">
        <v>30</v>
      </c>
      <c r="T109" s="4">
        <v>3</v>
      </c>
      <c r="U109" s="4">
        <v>38</v>
      </c>
      <c r="V109" s="15">
        <v>3404</v>
      </c>
      <c r="W109" s="7">
        <v>3954</v>
      </c>
      <c r="X109" s="4">
        <v>41</v>
      </c>
      <c r="Y109" s="5">
        <v>2181</v>
      </c>
      <c r="Z109" s="5">
        <v>2340</v>
      </c>
      <c r="AA109" s="4">
        <v>41</v>
      </c>
      <c r="AB109" s="5">
        <v>2253</v>
      </c>
      <c r="AC109" s="6">
        <v>1870</v>
      </c>
      <c r="AD109" s="10">
        <v>365450</v>
      </c>
    </row>
    <row r="110" spans="1:32">
      <c r="A110" s="3" t="s">
        <v>8</v>
      </c>
      <c r="B110" s="4">
        <v>4</v>
      </c>
      <c r="C110" s="4">
        <v>25</v>
      </c>
      <c r="D110" s="4">
        <v>4</v>
      </c>
      <c r="E110" s="4">
        <v>39</v>
      </c>
      <c r="F110" s="13">
        <v>3700</v>
      </c>
      <c r="G110" s="15">
        <v>2838</v>
      </c>
      <c r="H110" s="4">
        <v>36</v>
      </c>
      <c r="I110" s="15">
        <v>3059</v>
      </c>
      <c r="J110" s="8">
        <v>2238</v>
      </c>
      <c r="K110" s="4">
        <v>41</v>
      </c>
      <c r="L110" s="15">
        <v>2926</v>
      </c>
      <c r="M110" s="9">
        <v>2268</v>
      </c>
      <c r="N110" s="10">
        <v>365450</v>
      </c>
      <c r="O110" s="51"/>
      <c r="Q110" s="3" t="s">
        <v>7</v>
      </c>
      <c r="R110" s="4">
        <v>2</v>
      </c>
      <c r="S110" s="4">
        <v>29</v>
      </c>
      <c r="T110" s="4">
        <v>4</v>
      </c>
      <c r="U110" s="4">
        <v>41</v>
      </c>
      <c r="V110" s="13">
        <v>4515</v>
      </c>
      <c r="W110" s="13">
        <v>4756</v>
      </c>
      <c r="X110" s="4">
        <v>36</v>
      </c>
      <c r="Y110" s="5">
        <v>2326</v>
      </c>
      <c r="Z110" s="8">
        <v>2458</v>
      </c>
      <c r="AA110" s="4">
        <v>41</v>
      </c>
      <c r="AB110" s="5">
        <v>2269</v>
      </c>
      <c r="AC110" s="6">
        <v>1864</v>
      </c>
      <c r="AD110" s="10">
        <v>365450</v>
      </c>
    </row>
    <row r="111" spans="1:32">
      <c r="A111" s="3" t="s">
        <v>9</v>
      </c>
      <c r="B111" s="4">
        <v>2</v>
      </c>
      <c r="C111" s="4">
        <v>25</v>
      </c>
      <c r="D111" s="4">
        <v>6</v>
      </c>
      <c r="E111" s="4">
        <v>38</v>
      </c>
      <c r="F111" s="14">
        <v>3540</v>
      </c>
      <c r="G111" s="14">
        <v>3425</v>
      </c>
      <c r="H111" s="4">
        <v>38</v>
      </c>
      <c r="I111" s="8">
        <v>2142</v>
      </c>
      <c r="J111" s="9">
        <v>2386</v>
      </c>
      <c r="K111" s="4">
        <v>42</v>
      </c>
      <c r="L111" s="12">
        <v>2720</v>
      </c>
      <c r="M111" s="9">
        <v>2398</v>
      </c>
      <c r="N111" s="10">
        <v>365450</v>
      </c>
      <c r="O111" s="51"/>
      <c r="Q111" s="3" t="s">
        <v>8</v>
      </c>
      <c r="R111" s="4">
        <v>3</v>
      </c>
      <c r="S111" s="4">
        <v>29</v>
      </c>
      <c r="T111" s="4">
        <v>5</v>
      </c>
      <c r="U111" s="4">
        <v>43</v>
      </c>
      <c r="V111" s="13">
        <v>4543</v>
      </c>
      <c r="W111" s="7">
        <v>3746</v>
      </c>
      <c r="X111" s="4">
        <v>41</v>
      </c>
      <c r="Y111" s="5">
        <v>2281</v>
      </c>
      <c r="Z111" s="8">
        <v>2497</v>
      </c>
      <c r="AA111" s="4">
        <v>41</v>
      </c>
      <c r="AB111" s="5">
        <v>2282</v>
      </c>
      <c r="AC111" s="6">
        <v>1863</v>
      </c>
      <c r="AD111" s="10">
        <v>365450</v>
      </c>
    </row>
    <row r="112" spans="1:32">
      <c r="A112" s="3" t="s">
        <v>10</v>
      </c>
      <c r="B112" s="4">
        <v>1</v>
      </c>
      <c r="C112" s="4">
        <v>29</v>
      </c>
      <c r="D112" s="4">
        <v>3</v>
      </c>
      <c r="E112" s="4">
        <v>41</v>
      </c>
      <c r="F112" s="8">
        <v>2161</v>
      </c>
      <c r="G112" s="9">
        <v>2280</v>
      </c>
      <c r="H112" s="4">
        <v>38</v>
      </c>
      <c r="I112" s="6">
        <v>1632</v>
      </c>
      <c r="J112" s="6">
        <v>1497</v>
      </c>
      <c r="K112" s="4">
        <v>41</v>
      </c>
      <c r="L112" s="8">
        <v>2255</v>
      </c>
      <c r="M112" s="8">
        <v>2115</v>
      </c>
      <c r="N112" s="10">
        <v>365450</v>
      </c>
      <c r="O112" s="51"/>
      <c r="Q112" s="3" t="s">
        <v>9</v>
      </c>
      <c r="R112" s="4">
        <v>2</v>
      </c>
      <c r="S112" s="4">
        <v>26</v>
      </c>
      <c r="T112" s="4">
        <v>5</v>
      </c>
      <c r="U112" s="4">
        <v>43</v>
      </c>
      <c r="V112" s="15">
        <v>3447</v>
      </c>
      <c r="W112" s="12">
        <v>3229</v>
      </c>
      <c r="X112" s="4">
        <v>43</v>
      </c>
      <c r="Y112" s="5">
        <v>2112</v>
      </c>
      <c r="Z112" s="18">
        <v>1594</v>
      </c>
      <c r="AA112" s="4">
        <v>42</v>
      </c>
      <c r="AB112" s="6">
        <v>1808</v>
      </c>
      <c r="AC112" s="18">
        <v>1392</v>
      </c>
      <c r="AD112" s="10">
        <v>365450</v>
      </c>
    </row>
    <row r="113" spans="1:32">
      <c r="O113" s="51"/>
      <c r="Q113" s="3" t="s">
        <v>10</v>
      </c>
      <c r="R113" s="4">
        <v>1</v>
      </c>
      <c r="S113" s="4">
        <v>30</v>
      </c>
      <c r="T113" s="4">
        <v>1</v>
      </c>
      <c r="U113" s="4">
        <v>44</v>
      </c>
      <c r="V113" s="15">
        <v>3456</v>
      </c>
      <c r="W113" s="9">
        <v>2904</v>
      </c>
      <c r="X113" s="4">
        <v>35</v>
      </c>
      <c r="Y113" s="6">
        <v>1794</v>
      </c>
      <c r="Z113" s="18">
        <v>1500</v>
      </c>
      <c r="AA113" s="4">
        <v>41</v>
      </c>
      <c r="AB113" s="6">
        <v>1778</v>
      </c>
      <c r="AC113" s="6">
        <v>1886</v>
      </c>
      <c r="AD113" s="10">
        <v>365450</v>
      </c>
    </row>
    <row r="114" spans="1:32">
      <c r="B114" t="s">
        <v>1</v>
      </c>
      <c r="C114" s="1">
        <v>0.24930555555555556</v>
      </c>
      <c r="O114" s="51"/>
    </row>
    <row r="115" spans="1:32">
      <c r="A115" s="2"/>
      <c r="B115" s="3">
        <v>1</v>
      </c>
      <c r="C115" s="3">
        <v>2</v>
      </c>
      <c r="D115" s="3">
        <v>3</v>
      </c>
      <c r="E115" s="3">
        <v>4</v>
      </c>
      <c r="F115" s="3">
        <v>5</v>
      </c>
      <c r="G115" s="3">
        <v>6</v>
      </c>
      <c r="H115" s="3">
        <v>7</v>
      </c>
      <c r="I115" s="3">
        <v>8</v>
      </c>
      <c r="J115" s="3">
        <v>9</v>
      </c>
      <c r="K115" s="3">
        <v>10</v>
      </c>
      <c r="L115" s="3">
        <v>11</v>
      </c>
      <c r="M115" s="3">
        <v>12</v>
      </c>
      <c r="O115" s="51" t="s">
        <v>88</v>
      </c>
      <c r="AF115" t="s">
        <v>19</v>
      </c>
    </row>
    <row r="116" spans="1:32">
      <c r="A116" s="3" t="s">
        <v>2</v>
      </c>
      <c r="B116" s="4">
        <v>1</v>
      </c>
      <c r="C116" s="4">
        <v>24</v>
      </c>
      <c r="D116" s="4">
        <v>5</v>
      </c>
      <c r="E116" s="4">
        <v>37</v>
      </c>
      <c r="F116" s="6">
        <v>1150</v>
      </c>
      <c r="G116" s="5">
        <v>1306</v>
      </c>
      <c r="H116" s="4">
        <v>37</v>
      </c>
      <c r="I116" s="18">
        <v>1033</v>
      </c>
      <c r="J116" s="6">
        <v>1261</v>
      </c>
      <c r="K116" s="4">
        <v>36</v>
      </c>
      <c r="L116" s="6">
        <v>1198</v>
      </c>
      <c r="M116" s="8">
        <v>1668</v>
      </c>
      <c r="N116" s="10">
        <v>365450</v>
      </c>
      <c r="S116" s="1">
        <v>0.43333333333333335</v>
      </c>
    </row>
    <row r="117" spans="1:32">
      <c r="A117" s="3" t="s">
        <v>3</v>
      </c>
      <c r="B117" s="4">
        <v>3</v>
      </c>
      <c r="C117" s="4">
        <v>25</v>
      </c>
      <c r="D117" s="4">
        <v>2</v>
      </c>
      <c r="E117" s="4">
        <v>36</v>
      </c>
      <c r="F117" s="9">
        <v>1715</v>
      </c>
      <c r="G117" s="9">
        <v>1761</v>
      </c>
      <c r="H117" s="4">
        <v>38</v>
      </c>
      <c r="I117" s="18">
        <v>975</v>
      </c>
      <c r="J117" s="15">
        <v>2182</v>
      </c>
      <c r="K117" s="4">
        <v>37</v>
      </c>
      <c r="L117" s="6">
        <v>1216</v>
      </c>
      <c r="M117" s="5">
        <v>1379</v>
      </c>
      <c r="N117" s="10">
        <v>365450</v>
      </c>
      <c r="Q117" s="2"/>
      <c r="R117" s="3">
        <v>1</v>
      </c>
      <c r="S117" s="3">
        <v>2</v>
      </c>
      <c r="T117" s="3">
        <v>3</v>
      </c>
      <c r="U117" s="3">
        <v>4</v>
      </c>
      <c r="V117" s="3">
        <v>5</v>
      </c>
      <c r="W117" s="3">
        <v>6</v>
      </c>
      <c r="X117" s="3">
        <v>7</v>
      </c>
      <c r="Y117" s="3">
        <v>8</v>
      </c>
      <c r="Z117" s="3">
        <v>9</v>
      </c>
      <c r="AA117" s="3">
        <v>10</v>
      </c>
      <c r="AB117" s="3">
        <v>11</v>
      </c>
      <c r="AC117" s="3">
        <v>12</v>
      </c>
    </row>
    <row r="118" spans="1:32">
      <c r="A118" s="3" t="s">
        <v>5</v>
      </c>
      <c r="B118" s="4">
        <v>1</v>
      </c>
      <c r="C118" s="4">
        <v>24</v>
      </c>
      <c r="D118" s="4">
        <v>3</v>
      </c>
      <c r="E118" s="4">
        <v>36</v>
      </c>
      <c r="F118" s="7">
        <v>2419</v>
      </c>
      <c r="G118" s="15">
        <v>2114</v>
      </c>
      <c r="H118" s="4">
        <v>37</v>
      </c>
      <c r="I118" s="5">
        <v>1268</v>
      </c>
      <c r="J118" s="9">
        <v>1768</v>
      </c>
      <c r="K118" s="4">
        <v>38</v>
      </c>
      <c r="L118" s="5">
        <v>1467</v>
      </c>
      <c r="M118" s="8">
        <v>1651</v>
      </c>
      <c r="N118" s="10">
        <v>365450</v>
      </c>
      <c r="Q118" s="3" t="s">
        <v>2</v>
      </c>
      <c r="R118" s="4">
        <v>2</v>
      </c>
      <c r="S118" s="4">
        <v>30</v>
      </c>
      <c r="T118" s="4">
        <v>5</v>
      </c>
      <c r="U118" s="4">
        <v>39</v>
      </c>
      <c r="V118" s="5">
        <v>972</v>
      </c>
      <c r="W118" s="5">
        <v>1005</v>
      </c>
      <c r="X118" s="4">
        <v>38</v>
      </c>
      <c r="Y118" s="11">
        <v>595</v>
      </c>
      <c r="Z118" s="12">
        <v>1389</v>
      </c>
      <c r="AA118" s="4">
        <v>40</v>
      </c>
      <c r="AB118" s="18">
        <v>710</v>
      </c>
      <c r="AC118" s="9">
        <v>1250</v>
      </c>
      <c r="AD118" s="10">
        <v>365450</v>
      </c>
    </row>
    <row r="119" spans="1:32">
      <c r="A119" s="3" t="s">
        <v>6</v>
      </c>
      <c r="B119" s="4">
        <v>1</v>
      </c>
      <c r="C119" s="4">
        <v>24</v>
      </c>
      <c r="D119" s="4">
        <v>3</v>
      </c>
      <c r="E119" s="4">
        <v>36</v>
      </c>
      <c r="F119" s="15">
        <v>2147</v>
      </c>
      <c r="G119" s="9">
        <v>1868</v>
      </c>
      <c r="H119" s="4">
        <v>39</v>
      </c>
      <c r="I119" s="6">
        <v>1173</v>
      </c>
      <c r="J119" s="15">
        <v>2305</v>
      </c>
      <c r="K119" s="4">
        <v>38</v>
      </c>
      <c r="L119" s="5">
        <v>1450</v>
      </c>
      <c r="M119" s="8">
        <v>1616</v>
      </c>
      <c r="N119" s="10">
        <v>365450</v>
      </c>
      <c r="Q119" s="3" t="s">
        <v>3</v>
      </c>
      <c r="R119" s="4">
        <v>1</v>
      </c>
      <c r="S119" s="4">
        <v>30</v>
      </c>
      <c r="T119" s="4">
        <v>5</v>
      </c>
      <c r="U119" s="4">
        <v>38</v>
      </c>
      <c r="V119" s="6">
        <v>912</v>
      </c>
      <c r="W119" s="6">
        <v>891</v>
      </c>
      <c r="X119" s="4">
        <v>38</v>
      </c>
      <c r="Y119" s="6">
        <v>773</v>
      </c>
      <c r="Z119" s="8">
        <v>1155</v>
      </c>
      <c r="AA119" s="4">
        <v>27</v>
      </c>
      <c r="AB119" s="8">
        <v>1162</v>
      </c>
      <c r="AC119" s="12">
        <v>1383</v>
      </c>
      <c r="AD119" s="10">
        <v>365450</v>
      </c>
    </row>
    <row r="120" spans="1:32">
      <c r="A120" s="3" t="s">
        <v>7</v>
      </c>
      <c r="B120" s="4">
        <v>1</v>
      </c>
      <c r="C120" s="4">
        <v>24</v>
      </c>
      <c r="D120" s="4">
        <v>5</v>
      </c>
      <c r="E120" s="4">
        <v>39</v>
      </c>
      <c r="F120" s="7">
        <v>2413</v>
      </c>
      <c r="G120" s="7">
        <v>2338</v>
      </c>
      <c r="H120" s="4">
        <v>37</v>
      </c>
      <c r="I120" s="13">
        <v>2749</v>
      </c>
      <c r="J120" s="14">
        <v>2609</v>
      </c>
      <c r="K120" s="4">
        <v>39</v>
      </c>
      <c r="L120" s="7">
        <v>2512</v>
      </c>
      <c r="M120" s="8">
        <v>1585</v>
      </c>
      <c r="N120" s="10">
        <v>365450</v>
      </c>
      <c r="Q120" s="3" t="s">
        <v>5</v>
      </c>
      <c r="R120" s="4">
        <v>1</v>
      </c>
      <c r="S120" s="4">
        <v>34</v>
      </c>
      <c r="T120" s="4">
        <v>3</v>
      </c>
      <c r="U120" s="4">
        <v>41</v>
      </c>
      <c r="V120" s="8">
        <v>1144</v>
      </c>
      <c r="W120" s="8">
        <v>1172</v>
      </c>
      <c r="X120" s="4">
        <v>39</v>
      </c>
      <c r="Y120" s="9">
        <v>1305</v>
      </c>
      <c r="Z120" s="8">
        <v>1124</v>
      </c>
      <c r="AA120" s="4">
        <v>29</v>
      </c>
      <c r="AB120" s="12">
        <v>1385</v>
      </c>
      <c r="AC120" s="8">
        <v>1100</v>
      </c>
      <c r="AD120" s="10">
        <v>365450</v>
      </c>
    </row>
    <row r="121" spans="1:32">
      <c r="A121" s="3" t="s">
        <v>8</v>
      </c>
      <c r="B121" s="4">
        <v>2</v>
      </c>
      <c r="C121" s="4">
        <v>26</v>
      </c>
      <c r="D121" s="4">
        <v>3</v>
      </c>
      <c r="E121" s="4">
        <v>37</v>
      </c>
      <c r="F121" s="7">
        <v>2489</v>
      </c>
      <c r="G121" s="13">
        <v>2954</v>
      </c>
      <c r="H121" s="4">
        <v>37</v>
      </c>
      <c r="I121" s="15">
        <v>2293</v>
      </c>
      <c r="J121" s="7">
        <v>2404</v>
      </c>
      <c r="K121" s="4">
        <v>38</v>
      </c>
      <c r="L121" s="15">
        <v>2271</v>
      </c>
      <c r="M121" s="8">
        <v>1511</v>
      </c>
      <c r="N121" s="10">
        <v>365450</v>
      </c>
      <c r="Q121" s="3" t="s">
        <v>6</v>
      </c>
      <c r="R121" s="4">
        <v>2</v>
      </c>
      <c r="S121" s="4">
        <v>28</v>
      </c>
      <c r="T121" s="4">
        <v>6</v>
      </c>
      <c r="U121" s="4">
        <v>39</v>
      </c>
      <c r="V121" s="9">
        <v>1253</v>
      </c>
      <c r="W121" s="18">
        <v>748</v>
      </c>
      <c r="X121" s="4">
        <v>38</v>
      </c>
      <c r="Y121" s="7">
        <v>1812</v>
      </c>
      <c r="Z121" s="8">
        <v>1155</v>
      </c>
      <c r="AA121" s="4">
        <v>23</v>
      </c>
      <c r="AB121" s="8">
        <v>1118</v>
      </c>
      <c r="AC121" s="6">
        <v>826</v>
      </c>
      <c r="AD121" s="10">
        <v>365450</v>
      </c>
    </row>
    <row r="122" spans="1:32">
      <c r="A122" s="3" t="s">
        <v>9</v>
      </c>
      <c r="B122" s="4">
        <v>2</v>
      </c>
      <c r="C122" s="4">
        <v>25</v>
      </c>
      <c r="D122" s="4">
        <v>4</v>
      </c>
      <c r="E122" s="4">
        <v>38</v>
      </c>
      <c r="F122" s="8">
        <v>1622</v>
      </c>
      <c r="G122" s="15">
        <v>2151</v>
      </c>
      <c r="H122" s="4">
        <v>39</v>
      </c>
      <c r="I122" s="8">
        <v>1565</v>
      </c>
      <c r="J122" s="8">
        <v>1627</v>
      </c>
      <c r="K122" s="4">
        <v>38</v>
      </c>
      <c r="L122" s="9">
        <v>1773</v>
      </c>
      <c r="M122" s="8">
        <v>1687</v>
      </c>
      <c r="N122" s="10">
        <v>365450</v>
      </c>
      <c r="Q122" s="3" t="s">
        <v>7</v>
      </c>
      <c r="R122" s="4">
        <v>1</v>
      </c>
      <c r="S122" s="4">
        <v>29</v>
      </c>
      <c r="T122" s="4">
        <v>3</v>
      </c>
      <c r="U122" s="4">
        <v>39</v>
      </c>
      <c r="V122" s="8">
        <v>1198</v>
      </c>
      <c r="W122" s="8">
        <v>1219</v>
      </c>
      <c r="X122" s="4">
        <v>34</v>
      </c>
      <c r="Y122" s="13">
        <v>2009</v>
      </c>
      <c r="Z122" s="15">
        <v>1606</v>
      </c>
      <c r="AA122" s="4">
        <v>39</v>
      </c>
      <c r="AB122" s="5">
        <v>1059</v>
      </c>
      <c r="AC122" s="5">
        <v>980</v>
      </c>
      <c r="AD122" s="10">
        <v>365450</v>
      </c>
    </row>
    <row r="123" spans="1:32">
      <c r="A123" s="3" t="s">
        <v>10</v>
      </c>
      <c r="B123" s="4">
        <v>3</v>
      </c>
      <c r="C123" s="4">
        <v>27</v>
      </c>
      <c r="D123" s="4">
        <v>5</v>
      </c>
      <c r="E123" s="4">
        <v>37</v>
      </c>
      <c r="F123" s="9">
        <v>1791</v>
      </c>
      <c r="G123" s="8">
        <v>1639</v>
      </c>
      <c r="H123" s="4">
        <v>39</v>
      </c>
      <c r="I123" s="8">
        <v>1567</v>
      </c>
      <c r="J123" s="8">
        <v>1533</v>
      </c>
      <c r="K123" s="4">
        <v>38</v>
      </c>
      <c r="L123" s="8">
        <v>1626</v>
      </c>
      <c r="M123" s="8">
        <v>1546</v>
      </c>
      <c r="N123" s="10">
        <v>365450</v>
      </c>
      <c r="Q123" s="3" t="s">
        <v>8</v>
      </c>
      <c r="R123" s="4">
        <v>5</v>
      </c>
      <c r="S123" s="4">
        <v>30</v>
      </c>
      <c r="T123" s="4">
        <v>6</v>
      </c>
      <c r="U123" s="4">
        <v>40</v>
      </c>
      <c r="V123" s="9">
        <v>1334</v>
      </c>
      <c r="W123" s="6">
        <v>804</v>
      </c>
      <c r="X123" s="4">
        <v>39</v>
      </c>
      <c r="Y123" s="13">
        <v>2149</v>
      </c>
      <c r="Z123" s="12">
        <v>1483</v>
      </c>
      <c r="AA123" s="4">
        <v>41</v>
      </c>
      <c r="AB123" s="8">
        <v>1106</v>
      </c>
      <c r="AC123" s="12">
        <v>1529</v>
      </c>
      <c r="AD123" s="10">
        <v>365450</v>
      </c>
    </row>
    <row r="124" spans="1:32">
      <c r="Q124" s="3" t="s">
        <v>9</v>
      </c>
      <c r="R124" s="4">
        <v>2</v>
      </c>
      <c r="S124" s="4">
        <v>28</v>
      </c>
      <c r="T124" s="4">
        <v>4</v>
      </c>
      <c r="U124" s="4">
        <v>40</v>
      </c>
      <c r="V124" s="4">
        <v>21</v>
      </c>
      <c r="W124" s="9">
        <v>1292</v>
      </c>
      <c r="X124" s="4">
        <v>40</v>
      </c>
      <c r="Y124" s="12">
        <v>1465</v>
      </c>
      <c r="Z124" s="12">
        <v>1471</v>
      </c>
      <c r="AA124" s="4">
        <v>33</v>
      </c>
      <c r="AB124" s="8">
        <v>1121</v>
      </c>
      <c r="AC124" s="5">
        <v>1037</v>
      </c>
      <c r="AD124" s="10">
        <v>365450</v>
      </c>
    </row>
    <row r="125" spans="1:32">
      <c r="Q125" s="3" t="s">
        <v>10</v>
      </c>
      <c r="R125" s="4">
        <v>3</v>
      </c>
      <c r="S125" s="4">
        <v>29</v>
      </c>
      <c r="T125" s="4">
        <v>4</v>
      </c>
      <c r="U125" s="4">
        <v>44</v>
      </c>
      <c r="V125" s="18">
        <v>700</v>
      </c>
      <c r="W125" s="18">
        <v>720</v>
      </c>
      <c r="X125" s="4">
        <v>39</v>
      </c>
      <c r="Y125" s="12">
        <v>1418</v>
      </c>
      <c r="Z125" s="12">
        <v>1495</v>
      </c>
      <c r="AA125" s="4">
        <v>39</v>
      </c>
      <c r="AB125" s="6">
        <v>921</v>
      </c>
      <c r="AC125" s="12">
        <v>1427</v>
      </c>
      <c r="AD125" s="10">
        <v>365450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CEB3-4E90-4440-8EB1-23BFBF2E2B2E}">
  <dimension ref="A1:AY261"/>
  <sheetViews>
    <sheetView topLeftCell="Z1" zoomScale="92" zoomScaleNormal="100" workbookViewId="0">
      <selection activeCell="AF20" sqref="AF20"/>
    </sheetView>
  </sheetViews>
  <sheetFormatPr defaultColWidth="10.109375" defaultRowHeight="12"/>
  <cols>
    <col min="1" max="1" width="10.109375" style="23" customWidth="1"/>
    <col min="2" max="2" width="9.109375" style="23" customWidth="1"/>
    <col min="3" max="3" width="8.77734375" style="23" customWidth="1"/>
    <col min="4" max="4" width="13.88671875" style="23" customWidth="1"/>
    <col min="5" max="5" width="9.21875" style="23" customWidth="1"/>
    <col min="6" max="6" width="8.77734375" style="23" customWidth="1"/>
    <col min="7" max="7" width="14.21875" style="23" customWidth="1"/>
    <col min="8" max="8" width="8.6640625" style="23" customWidth="1"/>
    <col min="9" max="9" width="8.77734375" style="23" customWidth="1"/>
    <col min="10" max="10" width="13.88671875" style="23" customWidth="1"/>
    <col min="11" max="11" width="8.5546875" style="23" customWidth="1"/>
    <col min="12" max="12" width="9.109375" style="23" customWidth="1"/>
    <col min="13" max="13" width="17" style="42" customWidth="1"/>
    <col min="14" max="14" width="10.109375" style="23" customWidth="1"/>
    <col min="15" max="15" width="9.109375" style="23" customWidth="1"/>
    <col min="16" max="16" width="8.77734375" style="23" customWidth="1"/>
    <col min="17" max="17" width="13.88671875" style="23" customWidth="1"/>
    <col min="18" max="18" width="9.21875" style="23" customWidth="1"/>
    <col min="19" max="19" width="8.77734375" style="23" customWidth="1"/>
    <col min="20" max="20" width="14.21875" style="23" customWidth="1"/>
    <col min="21" max="21" width="8.6640625" style="23" customWidth="1"/>
    <col min="22" max="22" width="8.77734375" style="23" customWidth="1"/>
    <col min="23" max="23" width="13.88671875" style="23" customWidth="1"/>
    <col min="24" max="24" width="8.5546875" style="23" customWidth="1"/>
    <col min="25" max="25" width="9.109375" style="23" customWidth="1"/>
    <col min="26" max="26" width="17" style="42" customWidth="1"/>
    <col min="27" max="27" width="10.109375" style="22" customWidth="1"/>
    <col min="28" max="36" width="10.109375" style="23" customWidth="1"/>
    <col min="37" max="37" width="14.44140625" style="37" customWidth="1"/>
    <col min="38" max="38" width="11.6640625" style="37" customWidth="1"/>
    <col min="39" max="39" width="10.109375" style="24" customWidth="1"/>
    <col min="40" max="48" width="10.109375" style="23"/>
    <col min="49" max="49" width="11.6640625" style="23" bestFit="1" customWidth="1"/>
    <col min="50" max="50" width="14.33203125" style="23" bestFit="1" customWidth="1"/>
    <col min="51" max="16384" width="10.109375" style="23"/>
  </cols>
  <sheetData>
    <row r="1" spans="1:51" s="20" customFormat="1">
      <c r="A1" s="20" t="s">
        <v>30</v>
      </c>
      <c r="B1" s="20" t="s">
        <v>30</v>
      </c>
      <c r="C1" s="20" t="s">
        <v>31</v>
      </c>
      <c r="D1" s="20" t="s">
        <v>32</v>
      </c>
      <c r="E1" s="83" t="s">
        <v>33</v>
      </c>
      <c r="F1" s="83"/>
      <c r="G1" s="20" t="s">
        <v>32</v>
      </c>
      <c r="H1" s="83" t="s">
        <v>33</v>
      </c>
      <c r="I1" s="83"/>
      <c r="J1" s="20" t="s">
        <v>32</v>
      </c>
      <c r="K1" s="83" t="s">
        <v>33</v>
      </c>
      <c r="L1" s="83"/>
      <c r="M1" s="21"/>
      <c r="N1" s="20" t="s">
        <v>30</v>
      </c>
      <c r="O1" s="20" t="s">
        <v>30</v>
      </c>
      <c r="P1" s="20" t="s">
        <v>31</v>
      </c>
      <c r="Q1" s="20" t="s">
        <v>32</v>
      </c>
      <c r="R1" s="83" t="s">
        <v>33</v>
      </c>
      <c r="S1" s="83"/>
      <c r="T1" s="20" t="s">
        <v>32</v>
      </c>
      <c r="U1" s="83" t="s">
        <v>33</v>
      </c>
      <c r="V1" s="83"/>
      <c r="W1" s="20" t="s">
        <v>32</v>
      </c>
      <c r="X1" s="83" t="s">
        <v>33</v>
      </c>
      <c r="Y1" s="83"/>
      <c r="Z1" s="21"/>
      <c r="AA1" s="22"/>
      <c r="AH1" s="20" t="s">
        <v>34</v>
      </c>
      <c r="AJ1" s="23"/>
      <c r="AM1" s="24"/>
      <c r="AO1" s="23"/>
      <c r="AP1" s="23"/>
    </row>
    <row r="2" spans="1:51" ht="13.2">
      <c r="A2" s="20"/>
      <c r="B2" s="25" t="s">
        <v>35</v>
      </c>
      <c r="C2" s="20" t="s">
        <v>36</v>
      </c>
      <c r="D2" s="22">
        <v>1</v>
      </c>
      <c r="E2" s="22">
        <v>1</v>
      </c>
      <c r="F2" s="22">
        <v>1</v>
      </c>
      <c r="G2" s="22">
        <v>2</v>
      </c>
      <c r="H2" s="22">
        <v>2</v>
      </c>
      <c r="I2" s="22">
        <v>2</v>
      </c>
      <c r="J2" s="22">
        <v>3</v>
      </c>
      <c r="K2" s="22">
        <v>3</v>
      </c>
      <c r="L2" s="22">
        <v>3</v>
      </c>
      <c r="M2" s="26" t="s">
        <v>37</v>
      </c>
      <c r="N2" s="20"/>
      <c r="O2" s="25" t="s">
        <v>35</v>
      </c>
      <c r="P2" s="20" t="s">
        <v>36</v>
      </c>
      <c r="Q2" s="22">
        <v>1</v>
      </c>
      <c r="R2" s="22">
        <v>1</v>
      </c>
      <c r="S2" s="22">
        <v>1</v>
      </c>
      <c r="T2" s="22">
        <v>2</v>
      </c>
      <c r="U2" s="22">
        <v>2</v>
      </c>
      <c r="V2" s="22">
        <v>2</v>
      </c>
      <c r="W2" s="22">
        <v>3</v>
      </c>
      <c r="X2" s="22">
        <v>3</v>
      </c>
      <c r="Y2" s="22">
        <v>3</v>
      </c>
      <c r="Z2" s="26" t="s">
        <v>37</v>
      </c>
      <c r="AB2" s="27"/>
      <c r="AC2" s="27"/>
      <c r="AD2" s="27" t="s">
        <v>38</v>
      </c>
      <c r="AE2" s="27" t="s">
        <v>39</v>
      </c>
      <c r="AF2" s="27"/>
      <c r="AG2" s="27"/>
      <c r="AH2" s="27" t="s">
        <v>40</v>
      </c>
      <c r="AI2" s="27" t="s">
        <v>41</v>
      </c>
      <c r="AJ2" s="28" t="s">
        <v>42</v>
      </c>
      <c r="AK2" s="29" t="s">
        <v>43</v>
      </c>
      <c r="AL2" s="29" t="s">
        <v>44</v>
      </c>
      <c r="AM2" s="28" t="s">
        <v>45</v>
      </c>
      <c r="AN2" s="27" t="s">
        <v>46</v>
      </c>
    </row>
    <row r="3" spans="1:51" ht="13.2">
      <c r="A3" s="30">
        <v>1</v>
      </c>
      <c r="B3" s="30">
        <v>2</v>
      </c>
      <c r="C3" s="30">
        <v>3</v>
      </c>
      <c r="D3" s="30">
        <v>4</v>
      </c>
      <c r="E3" s="30">
        <v>5</v>
      </c>
      <c r="F3" s="30">
        <v>6</v>
      </c>
      <c r="G3" s="30">
        <v>7</v>
      </c>
      <c r="H3" s="30">
        <v>8</v>
      </c>
      <c r="I3" s="30">
        <v>9</v>
      </c>
      <c r="J3" s="30">
        <v>10</v>
      </c>
      <c r="K3" s="30">
        <v>11</v>
      </c>
      <c r="L3" s="30">
        <v>12</v>
      </c>
      <c r="M3" s="31" t="s">
        <v>133</v>
      </c>
      <c r="N3" s="30">
        <v>1</v>
      </c>
      <c r="O3" s="30">
        <v>2</v>
      </c>
      <c r="P3" s="30">
        <v>3</v>
      </c>
      <c r="Q3" s="30">
        <v>4</v>
      </c>
      <c r="R3" s="30">
        <v>5</v>
      </c>
      <c r="S3" s="30">
        <v>6</v>
      </c>
      <c r="T3" s="30">
        <v>7</v>
      </c>
      <c r="U3" s="30">
        <v>8</v>
      </c>
      <c r="V3" s="30">
        <v>9</v>
      </c>
      <c r="W3" s="30">
        <v>10</v>
      </c>
      <c r="X3" s="30">
        <v>11</v>
      </c>
      <c r="Y3" s="30">
        <v>12</v>
      </c>
      <c r="Z3" s="31" t="s">
        <v>133</v>
      </c>
      <c r="AA3" s="22" t="s">
        <v>48</v>
      </c>
      <c r="AB3" s="27" t="s">
        <v>49</v>
      </c>
      <c r="AC3" s="27" t="s">
        <v>50</v>
      </c>
      <c r="AD3" s="27" t="s">
        <v>51</v>
      </c>
      <c r="AE3" s="27" t="s">
        <v>52</v>
      </c>
      <c r="AF3" s="27" t="s">
        <v>41</v>
      </c>
      <c r="AG3" s="27" t="s">
        <v>53</v>
      </c>
      <c r="AH3" s="27" t="s">
        <v>54</v>
      </c>
      <c r="AI3" s="27" t="s">
        <v>54</v>
      </c>
      <c r="AJ3" s="32" t="s">
        <v>55</v>
      </c>
      <c r="AK3" s="33" t="s">
        <v>56</v>
      </c>
      <c r="AL3" s="33" t="s">
        <v>56</v>
      </c>
      <c r="AM3" s="32" t="s">
        <v>57</v>
      </c>
      <c r="AN3" s="27" t="s">
        <v>58</v>
      </c>
      <c r="AS3" s="20"/>
    </row>
    <row r="4" spans="1:51" ht="13.2">
      <c r="A4" s="4">
        <v>2</v>
      </c>
      <c r="B4" s="4">
        <v>16</v>
      </c>
      <c r="C4" s="4">
        <v>2</v>
      </c>
      <c r="D4" s="4">
        <v>39</v>
      </c>
      <c r="E4" s="9">
        <v>3729</v>
      </c>
      <c r="F4" s="12">
        <v>4139</v>
      </c>
      <c r="G4" s="4">
        <v>37</v>
      </c>
      <c r="H4" s="12">
        <v>4099</v>
      </c>
      <c r="I4" s="9">
        <v>3607</v>
      </c>
      <c r="J4" s="4">
        <v>37</v>
      </c>
      <c r="K4" s="12">
        <v>4232</v>
      </c>
      <c r="L4" s="12">
        <v>4303</v>
      </c>
      <c r="M4" s="21"/>
      <c r="N4" s="23">
        <f t="shared" ref="N4:Y4" si="0" xml:space="preserve"> IF(OR(A4&gt;A14, A4&lt;A13),".",A4)</f>
        <v>2</v>
      </c>
      <c r="O4" s="23">
        <f t="shared" si="0"/>
        <v>16</v>
      </c>
      <c r="P4" s="23">
        <f t="shared" si="0"/>
        <v>2</v>
      </c>
      <c r="Q4" s="23">
        <f t="shared" si="0"/>
        <v>39</v>
      </c>
      <c r="R4" s="23" t="str">
        <f t="shared" si="0"/>
        <v>.</v>
      </c>
      <c r="S4" s="23" t="s">
        <v>59</v>
      </c>
      <c r="T4" s="23">
        <f t="shared" si="0"/>
        <v>37</v>
      </c>
      <c r="U4" s="23">
        <f t="shared" si="0"/>
        <v>4099</v>
      </c>
      <c r="V4" s="23">
        <f t="shared" si="0"/>
        <v>3607</v>
      </c>
      <c r="W4" s="23">
        <f t="shared" si="0"/>
        <v>37</v>
      </c>
      <c r="X4" s="23">
        <f t="shared" si="0"/>
        <v>4232</v>
      </c>
      <c r="Y4" s="23">
        <f t="shared" si="0"/>
        <v>4303</v>
      </c>
      <c r="Z4" s="21"/>
      <c r="AA4" s="22">
        <v>1</v>
      </c>
      <c r="AB4" s="34">
        <f>AVERAGE($R4:$S11)</f>
        <v>5024</v>
      </c>
      <c r="AC4" s="34">
        <f>AVERAGE($P4:$P11)</f>
        <v>1.125</v>
      </c>
      <c r="AD4" s="34">
        <f>AVERAGE([3]buffer!C$3:C$10)</f>
        <v>22.75</v>
      </c>
      <c r="AE4" s="34">
        <f>((AB4-AD4)/AI4)-AC4</f>
        <v>2029.5084307553957</v>
      </c>
      <c r="AF4" s="34">
        <f>AVERAGE($Q4:$Q11)</f>
        <v>39.714285714285715</v>
      </c>
      <c r="AG4" s="34">
        <f>AVERAGE($O4:$O11)</f>
        <v>16.125</v>
      </c>
      <c r="AH4" s="34">
        <f>AG4/0.5</f>
        <v>32.25</v>
      </c>
      <c r="AI4" s="35">
        <f>AF4/AG4</f>
        <v>2.4629014396456257</v>
      </c>
      <c r="AJ4" s="36">
        <f>1.1*(1-COMPLETE!P11)</f>
        <v>0.92758620689655191</v>
      </c>
      <c r="AK4" s="37">
        <v>0.58124999999999993</v>
      </c>
      <c r="AL4" s="37">
        <v>0.77916666666666667</v>
      </c>
      <c r="AM4" s="52">
        <f>24*(AL4-AK4)</f>
        <v>4.7500000000000018</v>
      </c>
      <c r="AN4" s="34">
        <f>(AE4*120)/(AH4*0.2*AM4*AJ4)</f>
        <v>8569.6779119409839</v>
      </c>
      <c r="AQ4" s="36"/>
    </row>
    <row r="5" spans="1:51" ht="13.2">
      <c r="A5" s="4">
        <v>3</v>
      </c>
      <c r="B5" s="4">
        <v>17</v>
      </c>
      <c r="C5" s="4">
        <v>0</v>
      </c>
      <c r="D5" s="4">
        <v>40</v>
      </c>
      <c r="E5" s="7">
        <v>4876</v>
      </c>
      <c r="F5" s="7">
        <v>4857</v>
      </c>
      <c r="G5" s="4">
        <v>37</v>
      </c>
      <c r="H5" s="15">
        <v>4738</v>
      </c>
      <c r="I5" s="8">
        <v>3438</v>
      </c>
      <c r="J5" s="4">
        <v>39</v>
      </c>
      <c r="K5" s="7">
        <v>5029</v>
      </c>
      <c r="L5" s="15">
        <v>4612</v>
      </c>
      <c r="M5" s="21"/>
      <c r="N5" s="23">
        <f t="shared" ref="N5:Y5" si="1" xml:space="preserve"> IF(OR(A5&gt;A14, A5&lt;A13),".",A5)</f>
        <v>3</v>
      </c>
      <c r="O5" s="23">
        <f t="shared" si="1"/>
        <v>17</v>
      </c>
      <c r="P5" s="23">
        <f t="shared" si="1"/>
        <v>0</v>
      </c>
      <c r="Q5" s="23">
        <f t="shared" si="1"/>
        <v>40</v>
      </c>
      <c r="R5" s="23">
        <f t="shared" si="1"/>
        <v>4876</v>
      </c>
      <c r="S5" s="23" t="s">
        <v>59</v>
      </c>
      <c r="T5" s="23">
        <f t="shared" si="1"/>
        <v>37</v>
      </c>
      <c r="U5" s="23">
        <f t="shared" si="1"/>
        <v>4738</v>
      </c>
      <c r="V5" s="23">
        <f t="shared" si="1"/>
        <v>3438</v>
      </c>
      <c r="W5" s="23">
        <f t="shared" si="1"/>
        <v>39</v>
      </c>
      <c r="X5" s="23">
        <f t="shared" si="1"/>
        <v>5029</v>
      </c>
      <c r="Y5" s="23">
        <f t="shared" si="1"/>
        <v>4612</v>
      </c>
      <c r="Z5" s="21"/>
      <c r="AA5" s="22">
        <v>2</v>
      </c>
      <c r="AB5" s="34">
        <f>AVERAGE($U4:$V11)</f>
        <v>4323.3125</v>
      </c>
      <c r="AC5" s="34">
        <f>AVERAGE($P4:$P11)</f>
        <v>1.125</v>
      </c>
      <c r="AD5" s="34">
        <f>AVERAGE([3]buffer!D$3:D$10)</f>
        <v>23.625</v>
      </c>
      <c r="AE5" s="34">
        <f>((AB5-AD5)/AI5)-AC5</f>
        <v>1887.3077881809338</v>
      </c>
      <c r="AF5" s="34">
        <f>AVERAGE($T4:$T11)</f>
        <v>36.714285714285715</v>
      </c>
      <c r="AG5" s="34">
        <f>AVERAGE($O4:$O11)</f>
        <v>16.125</v>
      </c>
      <c r="AH5" s="34">
        <f>AG5/0.5</f>
        <v>32.25</v>
      </c>
      <c r="AI5" s="35">
        <f>AF5/AG5</f>
        <v>2.2768549280177188</v>
      </c>
      <c r="AJ5" s="36">
        <f>1.1*(1-COMPLETE!P13)</f>
        <v>0.97388535031847145</v>
      </c>
      <c r="AK5" s="37">
        <v>0.58124999999999993</v>
      </c>
      <c r="AL5" s="37">
        <v>0.77916666666666667</v>
      </c>
      <c r="AM5" s="38">
        <f>24*(AL5-AK5)</f>
        <v>4.7500000000000018</v>
      </c>
      <c r="AN5" s="34">
        <f>(AE5*120)/(AH5*0.2*AM5*AJ5)</f>
        <v>7590.3678037108812</v>
      </c>
      <c r="AQ5" s="36"/>
    </row>
    <row r="6" spans="1:51" ht="13.2">
      <c r="A6" s="4">
        <v>1</v>
      </c>
      <c r="B6" s="4">
        <v>15</v>
      </c>
      <c r="C6" s="4">
        <v>3</v>
      </c>
      <c r="D6" s="4">
        <v>40</v>
      </c>
      <c r="E6" s="14">
        <v>5360</v>
      </c>
      <c r="F6" s="7">
        <v>4899</v>
      </c>
      <c r="G6" s="4">
        <v>37</v>
      </c>
      <c r="H6" s="7">
        <v>4829</v>
      </c>
      <c r="I6" s="8">
        <v>3112</v>
      </c>
      <c r="J6" s="4">
        <v>39</v>
      </c>
      <c r="K6" s="14">
        <v>5256</v>
      </c>
      <c r="L6" s="12">
        <v>4227</v>
      </c>
      <c r="M6" s="21"/>
      <c r="N6" s="23">
        <f t="shared" ref="N6:Y6" si="2" xml:space="preserve"> IF(OR(A6&gt;A14, A6&lt;A13),".",A6)</f>
        <v>1</v>
      </c>
      <c r="O6" s="23">
        <f t="shared" si="2"/>
        <v>15</v>
      </c>
      <c r="P6" s="23">
        <f t="shared" si="2"/>
        <v>3</v>
      </c>
      <c r="Q6" s="23">
        <f t="shared" si="2"/>
        <v>40</v>
      </c>
      <c r="R6" s="23">
        <f t="shared" si="2"/>
        <v>5360</v>
      </c>
      <c r="S6" s="23" t="s">
        <v>59</v>
      </c>
      <c r="T6" s="23">
        <f t="shared" si="2"/>
        <v>37</v>
      </c>
      <c r="U6" s="23">
        <f t="shared" si="2"/>
        <v>4829</v>
      </c>
      <c r="V6" s="23">
        <f t="shared" si="2"/>
        <v>3112</v>
      </c>
      <c r="W6" s="23">
        <f t="shared" si="2"/>
        <v>39</v>
      </c>
      <c r="X6" s="23">
        <f t="shared" si="2"/>
        <v>5256</v>
      </c>
      <c r="Y6" s="23">
        <f t="shared" si="2"/>
        <v>4227</v>
      </c>
      <c r="Z6" s="21"/>
      <c r="AA6" s="22">
        <v>3</v>
      </c>
      <c r="AB6" s="34">
        <f>AVERAGE($X4:$Y11)</f>
        <v>4858.4666666666662</v>
      </c>
      <c r="AC6" s="34">
        <f>AVERAGE($P4:$P11)</f>
        <v>1.125</v>
      </c>
      <c r="AD6" s="34">
        <f>AVERAGE([3]buffer!E$3:E$10)</f>
        <v>24.625</v>
      </c>
      <c r="AE6" s="34">
        <f>((AB6-AD6)/AI6)-AC6</f>
        <v>2070.5214285714283</v>
      </c>
      <c r="AF6" s="34">
        <f>AVERAGE($W4:$W11)</f>
        <v>37.625</v>
      </c>
      <c r="AG6" s="34">
        <f>AVERAGE($O4:$O11)</f>
        <v>16.125</v>
      </c>
      <c r="AH6" s="34">
        <f>AG6/0.5</f>
        <v>32.25</v>
      </c>
      <c r="AI6" s="35">
        <f>AF6/AG6</f>
        <v>2.3333333333333335</v>
      </c>
      <c r="AJ6" s="36">
        <f>1.1*(1-COMPLETE!P15)</f>
        <v>0.9267529665587918</v>
      </c>
      <c r="AK6" s="37">
        <v>0.58124999999999993</v>
      </c>
      <c r="AL6" s="37">
        <v>0.77916666666666667</v>
      </c>
      <c r="AM6" s="38">
        <f>24*(AL6-AK6)</f>
        <v>4.7500000000000018</v>
      </c>
      <c r="AN6" s="34">
        <f>(AE6*120)/(AH6*0.2*AM6*AJ6)</f>
        <v>8750.7175547697261</v>
      </c>
      <c r="AQ6" s="36"/>
    </row>
    <row r="7" spans="1:51" ht="14.4">
      <c r="A7" s="4">
        <v>4</v>
      </c>
      <c r="B7" s="4">
        <v>17</v>
      </c>
      <c r="C7" s="4">
        <v>0</v>
      </c>
      <c r="D7" s="4">
        <v>41</v>
      </c>
      <c r="E7" s="7">
        <v>5029</v>
      </c>
      <c r="F7" s="16">
        <v>1252</v>
      </c>
      <c r="G7" s="4">
        <v>38</v>
      </c>
      <c r="H7" s="14">
        <v>5207</v>
      </c>
      <c r="I7" s="7">
        <v>4846</v>
      </c>
      <c r="J7" s="4">
        <v>36</v>
      </c>
      <c r="K7" s="14">
        <v>5448</v>
      </c>
      <c r="L7" s="12">
        <v>4226</v>
      </c>
      <c r="M7" s="21"/>
      <c r="N7" s="23">
        <f xml:space="preserve"> IF(OR(A7&gt;A14, A7&lt;A13),".",A7)</f>
        <v>4</v>
      </c>
      <c r="O7" s="23">
        <f xml:space="preserve"> IF(OR(B7&gt;B14, B7&lt;B13),".",B7)</f>
        <v>17</v>
      </c>
      <c r="P7" s="23">
        <f t="shared" ref="P7:Y7" si="3" xml:space="preserve"> IF(OR(C7&gt;C14, C7&lt;C13),".",C7)</f>
        <v>0</v>
      </c>
      <c r="Q7" s="23">
        <f t="shared" si="3"/>
        <v>41</v>
      </c>
      <c r="R7" s="23">
        <f t="shared" si="3"/>
        <v>5029</v>
      </c>
      <c r="S7" s="23" t="s">
        <v>59</v>
      </c>
      <c r="T7" s="23">
        <f t="shared" si="3"/>
        <v>38</v>
      </c>
      <c r="U7" s="23">
        <f t="shared" si="3"/>
        <v>5207</v>
      </c>
      <c r="V7" s="23">
        <f t="shared" si="3"/>
        <v>4846</v>
      </c>
      <c r="W7" s="23">
        <f t="shared" si="3"/>
        <v>36</v>
      </c>
      <c r="X7" s="23">
        <f t="shared" si="3"/>
        <v>5448</v>
      </c>
      <c r="Y7" s="23">
        <f t="shared" si="3"/>
        <v>4226</v>
      </c>
      <c r="Z7" s="21"/>
      <c r="AQ7" s="36"/>
      <c r="AS7" s="76" t="s">
        <v>122</v>
      </c>
      <c r="AT7" s="76" t="s">
        <v>121</v>
      </c>
      <c r="AU7" s="76" t="s">
        <v>120</v>
      </c>
      <c r="AV7" s="76" t="s">
        <v>119</v>
      </c>
      <c r="AW7" s="76" t="s">
        <v>132</v>
      </c>
      <c r="AX7" s="49" t="s">
        <v>112</v>
      </c>
    </row>
    <row r="8" spans="1:51" ht="14.4">
      <c r="A8" s="4">
        <v>2</v>
      </c>
      <c r="B8" s="4">
        <v>16</v>
      </c>
      <c r="C8" s="4">
        <v>1</v>
      </c>
      <c r="D8" s="4">
        <v>41</v>
      </c>
      <c r="E8" s="7">
        <v>5051</v>
      </c>
      <c r="F8" s="14">
        <v>5235</v>
      </c>
      <c r="G8" s="4">
        <v>37</v>
      </c>
      <c r="H8" s="7">
        <v>5079</v>
      </c>
      <c r="I8" s="14">
        <v>5277</v>
      </c>
      <c r="J8" s="4">
        <v>38</v>
      </c>
      <c r="K8" s="13">
        <v>6031</v>
      </c>
      <c r="L8" s="8">
        <v>3245</v>
      </c>
      <c r="M8" s="21"/>
      <c r="N8" s="23">
        <f t="shared" ref="N8:Y8" si="4" xml:space="preserve"> IF(OR(A8&gt;A14, A8&lt;A13),".",A8)</f>
        <v>2</v>
      </c>
      <c r="O8" s="23">
        <f t="shared" si="4"/>
        <v>16</v>
      </c>
      <c r="P8" s="23">
        <f t="shared" si="4"/>
        <v>1</v>
      </c>
      <c r="Q8" s="23">
        <f t="shared" si="4"/>
        <v>41</v>
      </c>
      <c r="R8" s="23">
        <f t="shared" si="4"/>
        <v>5051</v>
      </c>
      <c r="S8" s="23" t="s">
        <v>59</v>
      </c>
      <c r="T8" s="23">
        <f t="shared" si="4"/>
        <v>37</v>
      </c>
      <c r="U8" s="23">
        <f t="shared" si="4"/>
        <v>5079</v>
      </c>
      <c r="V8" s="23">
        <f t="shared" si="4"/>
        <v>5277</v>
      </c>
      <c r="W8" s="23">
        <f t="shared" si="4"/>
        <v>38</v>
      </c>
      <c r="X8" s="23">
        <f t="shared" si="4"/>
        <v>6031</v>
      </c>
      <c r="Y8" s="23" t="str">
        <f t="shared" si="4"/>
        <v>.</v>
      </c>
      <c r="Z8" s="21"/>
      <c r="AQ8" s="36"/>
      <c r="AS8">
        <v>1</v>
      </c>
      <c r="AT8">
        <v>1</v>
      </c>
      <c r="AU8" s="63" t="s">
        <v>101</v>
      </c>
      <c r="AV8" t="s">
        <v>2</v>
      </c>
      <c r="AW8" s="70" t="s">
        <v>124</v>
      </c>
      <c r="AX8" t="s">
        <v>134</v>
      </c>
      <c r="AY8"/>
    </row>
    <row r="9" spans="1:51" ht="14.4">
      <c r="A9" s="4">
        <v>1</v>
      </c>
      <c r="B9" s="4">
        <v>16</v>
      </c>
      <c r="C9" s="4">
        <v>1</v>
      </c>
      <c r="D9" s="4">
        <v>39</v>
      </c>
      <c r="E9" s="7">
        <v>5099</v>
      </c>
      <c r="F9" s="7">
        <v>5127</v>
      </c>
      <c r="G9" s="4">
        <v>34</v>
      </c>
      <c r="H9" s="7">
        <v>5084</v>
      </c>
      <c r="I9" s="9">
        <v>3545</v>
      </c>
      <c r="J9" s="4">
        <v>38</v>
      </c>
      <c r="K9" s="12">
        <v>4129</v>
      </c>
      <c r="L9" s="7">
        <v>4992</v>
      </c>
      <c r="M9" s="21"/>
      <c r="N9" s="23">
        <f t="shared" ref="N9:Y9" si="5" xml:space="preserve"> IF(OR(A9&gt;A14, A9&lt;A13),".",A9)</f>
        <v>1</v>
      </c>
      <c r="O9" s="23">
        <f t="shared" si="5"/>
        <v>16</v>
      </c>
      <c r="P9" s="23">
        <f t="shared" si="5"/>
        <v>1</v>
      </c>
      <c r="Q9" s="23">
        <f t="shared" si="5"/>
        <v>39</v>
      </c>
      <c r="R9" s="23">
        <f t="shared" si="5"/>
        <v>5099</v>
      </c>
      <c r="S9" s="23" t="s">
        <v>59</v>
      </c>
      <c r="T9" s="23">
        <f t="shared" si="5"/>
        <v>34</v>
      </c>
      <c r="U9" s="23">
        <f t="shared" si="5"/>
        <v>5084</v>
      </c>
      <c r="V9" s="23">
        <f t="shared" si="5"/>
        <v>3545</v>
      </c>
      <c r="W9" s="23">
        <f t="shared" si="5"/>
        <v>38</v>
      </c>
      <c r="X9" s="23">
        <f t="shared" si="5"/>
        <v>4129</v>
      </c>
      <c r="Y9" s="23">
        <f t="shared" si="5"/>
        <v>4992</v>
      </c>
      <c r="Z9" s="21"/>
      <c r="AQ9" s="36"/>
      <c r="AS9"/>
      <c r="AT9"/>
      <c r="AU9" s="63"/>
      <c r="AV9"/>
      <c r="AW9" s="70"/>
      <c r="AX9" t="s">
        <v>135</v>
      </c>
    </row>
    <row r="10" spans="1:51" ht="14.4">
      <c r="A10" s="4">
        <v>3</v>
      </c>
      <c r="B10" s="4">
        <v>16</v>
      </c>
      <c r="C10" s="4">
        <v>1</v>
      </c>
      <c r="D10" s="4">
        <v>16</v>
      </c>
      <c r="E10" s="14">
        <v>5356</v>
      </c>
      <c r="F10" s="7">
        <v>5140</v>
      </c>
      <c r="G10" s="4">
        <v>37</v>
      </c>
      <c r="H10" s="7">
        <v>5142</v>
      </c>
      <c r="I10" s="5">
        <v>2726</v>
      </c>
      <c r="J10" s="4">
        <v>39</v>
      </c>
      <c r="K10" s="13">
        <v>5835</v>
      </c>
      <c r="L10" s="15">
        <v>4605</v>
      </c>
      <c r="M10" s="21"/>
      <c r="N10" s="23">
        <f t="shared" ref="N10:Y10" si="6" xml:space="preserve"> IF(OR(A10&gt;A14, A10&lt;A13),".",A10)</f>
        <v>3</v>
      </c>
      <c r="O10" s="23">
        <f t="shared" si="6"/>
        <v>16</v>
      </c>
      <c r="P10" s="23">
        <f t="shared" si="6"/>
        <v>1</v>
      </c>
      <c r="Q10" s="23" t="str">
        <f t="shared" si="6"/>
        <v>.</v>
      </c>
      <c r="R10" s="23">
        <f t="shared" si="6"/>
        <v>5356</v>
      </c>
      <c r="S10" s="23" t="s">
        <v>59</v>
      </c>
      <c r="T10" s="23">
        <f t="shared" si="6"/>
        <v>37</v>
      </c>
      <c r="U10" s="23">
        <f t="shared" si="6"/>
        <v>5142</v>
      </c>
      <c r="V10" s="23">
        <f t="shared" si="6"/>
        <v>2726</v>
      </c>
      <c r="W10" s="23">
        <f t="shared" si="6"/>
        <v>39</v>
      </c>
      <c r="X10" s="23">
        <f t="shared" si="6"/>
        <v>5835</v>
      </c>
      <c r="Y10" s="23">
        <f t="shared" si="6"/>
        <v>4605</v>
      </c>
      <c r="Z10" s="21"/>
      <c r="AQ10" s="36"/>
      <c r="AS10">
        <v>1</v>
      </c>
      <c r="AT10">
        <v>2</v>
      </c>
      <c r="AU10" s="63" t="s">
        <v>101</v>
      </c>
      <c r="AV10" t="s">
        <v>2</v>
      </c>
      <c r="AW10" s="71" t="s">
        <v>125</v>
      </c>
      <c r="AX10" t="s">
        <v>136</v>
      </c>
    </row>
    <row r="11" spans="1:51" ht="14.4">
      <c r="A11" s="4">
        <v>14</v>
      </c>
      <c r="B11" s="4">
        <v>16</v>
      </c>
      <c r="C11" s="4">
        <v>1</v>
      </c>
      <c r="D11" s="4">
        <v>38</v>
      </c>
      <c r="E11" s="15">
        <v>4397</v>
      </c>
      <c r="F11" s="12">
        <v>4100</v>
      </c>
      <c r="G11" s="4">
        <v>32</v>
      </c>
      <c r="H11" s="15">
        <v>4313</v>
      </c>
      <c r="I11" s="12">
        <v>4131</v>
      </c>
      <c r="J11" s="4">
        <v>35</v>
      </c>
      <c r="K11" s="7">
        <v>5074</v>
      </c>
      <c r="L11" s="7">
        <v>4878</v>
      </c>
      <c r="M11" s="21"/>
      <c r="N11" s="23" t="str">
        <f t="shared" ref="N11:Y11" si="7" xml:space="preserve"> IF(OR(A11&gt;A14, A11&lt;A13),".",A11)</f>
        <v>.</v>
      </c>
      <c r="O11" s="23">
        <f t="shared" si="7"/>
        <v>16</v>
      </c>
      <c r="P11" s="23">
        <f t="shared" si="7"/>
        <v>1</v>
      </c>
      <c r="Q11" s="23">
        <f t="shared" si="7"/>
        <v>38</v>
      </c>
      <c r="R11" s="23">
        <f t="shared" si="7"/>
        <v>4397</v>
      </c>
      <c r="S11" s="23" t="s">
        <v>59</v>
      </c>
      <c r="T11" s="23" t="str">
        <f t="shared" si="7"/>
        <v>.</v>
      </c>
      <c r="U11" s="23">
        <f t="shared" si="7"/>
        <v>4313</v>
      </c>
      <c r="V11" s="23">
        <f t="shared" si="7"/>
        <v>4131</v>
      </c>
      <c r="W11" s="23">
        <f t="shared" si="7"/>
        <v>35</v>
      </c>
      <c r="X11" s="23">
        <f t="shared" si="7"/>
        <v>5074</v>
      </c>
      <c r="Y11" s="23">
        <f t="shared" si="7"/>
        <v>4878</v>
      </c>
      <c r="Z11" s="21"/>
      <c r="AQ11" s="36"/>
      <c r="AS11">
        <v>1</v>
      </c>
      <c r="AT11">
        <v>2</v>
      </c>
      <c r="AU11" s="63" t="s">
        <v>101</v>
      </c>
      <c r="AV11" t="s">
        <v>3</v>
      </c>
      <c r="AW11" s="71" t="s">
        <v>125</v>
      </c>
      <c r="AX11" t="s">
        <v>137</v>
      </c>
    </row>
    <row r="12" spans="1:51" ht="14.4">
      <c r="A12" s="39">
        <f>AVERAGE(A4:A11)</f>
        <v>3.75</v>
      </c>
      <c r="B12" s="39">
        <f>AVERAGE(B4:B11)</f>
        <v>16.125</v>
      </c>
      <c r="C12" s="39">
        <f t="shared" ref="C12:L12" si="8">AVERAGE(C4:C11)</f>
        <v>1.125</v>
      </c>
      <c r="D12" s="39">
        <f t="shared" si="8"/>
        <v>36.75</v>
      </c>
      <c r="E12" s="39">
        <f t="shared" si="8"/>
        <v>4862.125</v>
      </c>
      <c r="F12" s="39">
        <f t="shared" si="8"/>
        <v>4343.625</v>
      </c>
      <c r="G12" s="39">
        <f t="shared" si="8"/>
        <v>36.125</v>
      </c>
      <c r="H12" s="39">
        <f t="shared" si="8"/>
        <v>4811.375</v>
      </c>
      <c r="I12" s="39">
        <f t="shared" si="8"/>
        <v>3835.25</v>
      </c>
      <c r="J12" s="39">
        <f t="shared" si="8"/>
        <v>37.625</v>
      </c>
      <c r="K12" s="39">
        <f t="shared" si="8"/>
        <v>5129.25</v>
      </c>
      <c r="L12" s="39">
        <f t="shared" si="8"/>
        <v>4386</v>
      </c>
      <c r="M12" s="26" t="s">
        <v>60</v>
      </c>
      <c r="N12" s="39">
        <f>AVERAGE(N4:N11)</f>
        <v>2.2857142857142856</v>
      </c>
      <c r="O12" s="39">
        <f>AVERAGE(O4:O11)</f>
        <v>16.125</v>
      </c>
      <c r="P12" s="39">
        <f t="shared" ref="P12:Y12" si="9">AVERAGE(P4:P11)</f>
        <v>1.125</v>
      </c>
      <c r="Q12" s="39">
        <f t="shared" si="9"/>
        <v>39.714285714285715</v>
      </c>
      <c r="R12" s="39">
        <f t="shared" si="9"/>
        <v>5024</v>
      </c>
      <c r="S12" s="39" t="e">
        <f t="shared" si="9"/>
        <v>#DIV/0!</v>
      </c>
      <c r="T12" s="39">
        <f t="shared" si="9"/>
        <v>36.714285714285715</v>
      </c>
      <c r="U12" s="39">
        <f t="shared" si="9"/>
        <v>4811.375</v>
      </c>
      <c r="V12" s="39">
        <f t="shared" si="9"/>
        <v>3835.25</v>
      </c>
      <c r="W12" s="39">
        <f t="shared" si="9"/>
        <v>37.625</v>
      </c>
      <c r="X12" s="39">
        <f t="shared" si="9"/>
        <v>5129.25</v>
      </c>
      <c r="Y12" s="39">
        <f t="shared" si="9"/>
        <v>4549</v>
      </c>
      <c r="Z12" s="26" t="s">
        <v>60</v>
      </c>
      <c r="AQ12" s="36"/>
      <c r="AS12">
        <v>1</v>
      </c>
      <c r="AT12">
        <v>3</v>
      </c>
      <c r="AU12" s="63" t="s">
        <v>101</v>
      </c>
      <c r="AV12" t="s">
        <v>2</v>
      </c>
      <c r="AW12" s="72" t="s">
        <v>126</v>
      </c>
      <c r="AX12" t="s">
        <v>138</v>
      </c>
    </row>
    <row r="13" spans="1:51" ht="14.4">
      <c r="A13" s="39">
        <f>A12-2*STDEV(A4:A11)</f>
        <v>-4.7856395693083744</v>
      </c>
      <c r="B13" s="39">
        <f t="shared" ref="B13:L13" si="10">B12-2*STDEV(B4:B11)</f>
        <v>14.843260111076688</v>
      </c>
      <c r="C13" s="39">
        <f t="shared" si="10"/>
        <v>-0.85706241793022975</v>
      </c>
      <c r="D13" s="39">
        <f t="shared" si="10"/>
        <v>19.855368561919693</v>
      </c>
      <c r="E13" s="39">
        <f t="shared" si="10"/>
        <v>3763.5729984998434</v>
      </c>
      <c r="F13" s="39">
        <f t="shared" si="10"/>
        <v>1695.3043596156613</v>
      </c>
      <c r="G13" s="39">
        <f t="shared" si="10"/>
        <v>32.062980797682016</v>
      </c>
      <c r="H13" s="39">
        <f t="shared" si="10"/>
        <v>3992.5501015719451</v>
      </c>
      <c r="I13" s="39">
        <f t="shared" si="10"/>
        <v>2105.608666411691</v>
      </c>
      <c r="J13" s="39">
        <f t="shared" si="10"/>
        <v>34.61311876538457</v>
      </c>
      <c r="K13" s="39">
        <f t="shared" si="10"/>
        <v>3766.9906372395262</v>
      </c>
      <c r="L13" s="39">
        <f t="shared" si="10"/>
        <v>3298.9363272689916</v>
      </c>
      <c r="M13" s="26" t="s">
        <v>61</v>
      </c>
      <c r="N13" s="39">
        <f>N12-2*STDEV(N4:N11)</f>
        <v>6.031972465753821E-2</v>
      </c>
      <c r="O13" s="39">
        <f t="shared" ref="O13:Y13" si="11">O12-2*STDEV(O4:O11)</f>
        <v>14.843260111076688</v>
      </c>
      <c r="P13" s="39">
        <f t="shared" si="11"/>
        <v>-0.85706241793022975</v>
      </c>
      <c r="Q13" s="39">
        <f t="shared" si="11"/>
        <v>37.48889115322897</v>
      </c>
      <c r="R13" s="39">
        <f t="shared" si="11"/>
        <v>4368.4940885087308</v>
      </c>
      <c r="S13" s="39" t="e">
        <f t="shared" si="11"/>
        <v>#DIV/0!</v>
      </c>
      <c r="T13" s="39">
        <f t="shared" si="11"/>
        <v>34.207153032173679</v>
      </c>
      <c r="U13" s="39">
        <f t="shared" si="11"/>
        <v>3992.5501015719451</v>
      </c>
      <c r="V13" s="39">
        <f t="shared" si="11"/>
        <v>2105.608666411691</v>
      </c>
      <c r="W13" s="39">
        <f t="shared" si="11"/>
        <v>34.61311876538457</v>
      </c>
      <c r="X13" s="39">
        <f t="shared" si="11"/>
        <v>3766.9906372395262</v>
      </c>
      <c r="Y13" s="39">
        <f t="shared" si="11"/>
        <v>3927.1082623692982</v>
      </c>
      <c r="Z13" s="26" t="s">
        <v>61</v>
      </c>
      <c r="AQ13" s="36"/>
      <c r="AS13">
        <v>1</v>
      </c>
      <c r="AT13">
        <v>3</v>
      </c>
      <c r="AU13" s="63" t="s">
        <v>101</v>
      </c>
      <c r="AV13" t="s">
        <v>3</v>
      </c>
      <c r="AW13" s="72" t="s">
        <v>126</v>
      </c>
      <c r="AX13" t="s">
        <v>139</v>
      </c>
    </row>
    <row r="14" spans="1:51" ht="15" thickBot="1">
      <c r="A14" s="40">
        <f>A12+2*STDEV(A4:A11)</f>
        <v>12.285639569308374</v>
      </c>
      <c r="B14" s="40">
        <f t="shared" ref="B14:L14" si="12">B12+2*STDEV(B4:B11)</f>
        <v>17.406739888923312</v>
      </c>
      <c r="C14" s="40">
        <f t="shared" si="12"/>
        <v>3.10706241793023</v>
      </c>
      <c r="D14" s="40">
        <f t="shared" si="12"/>
        <v>53.64463143808031</v>
      </c>
      <c r="E14" s="40">
        <f t="shared" si="12"/>
        <v>5960.6770015001566</v>
      </c>
      <c r="F14" s="40">
        <f t="shared" si="12"/>
        <v>6991.9456403843387</v>
      </c>
      <c r="G14" s="40">
        <f t="shared" si="12"/>
        <v>40.187019202317984</v>
      </c>
      <c r="H14" s="40">
        <f t="shared" si="12"/>
        <v>5630.1998984280544</v>
      </c>
      <c r="I14" s="40">
        <f t="shared" si="12"/>
        <v>5564.891333588309</v>
      </c>
      <c r="J14" s="40">
        <f t="shared" si="12"/>
        <v>40.63688123461543</v>
      </c>
      <c r="K14" s="40">
        <f t="shared" si="12"/>
        <v>6491.5093627604738</v>
      </c>
      <c r="L14" s="40">
        <f t="shared" si="12"/>
        <v>5473.0636727310084</v>
      </c>
      <c r="M14" s="41" t="s">
        <v>62</v>
      </c>
      <c r="N14" s="40">
        <f>N12+2*STDEV(N4:N11)</f>
        <v>4.511108846771033</v>
      </c>
      <c r="O14" s="40">
        <f t="shared" ref="O14:Y14" si="13">O12+2*STDEV(O4:O11)</f>
        <v>17.406739888923312</v>
      </c>
      <c r="P14" s="40">
        <f t="shared" si="13"/>
        <v>3.10706241793023</v>
      </c>
      <c r="Q14" s="40">
        <f t="shared" si="13"/>
        <v>41.939680275342461</v>
      </c>
      <c r="R14" s="40">
        <f t="shared" si="13"/>
        <v>5679.5059114912692</v>
      </c>
      <c r="S14" s="40" t="e">
        <f t="shared" si="13"/>
        <v>#DIV/0!</v>
      </c>
      <c r="T14" s="40">
        <f t="shared" si="13"/>
        <v>39.221418396397752</v>
      </c>
      <c r="U14" s="40">
        <f t="shared" si="13"/>
        <v>5630.1998984280544</v>
      </c>
      <c r="V14" s="40">
        <f t="shared" si="13"/>
        <v>5564.891333588309</v>
      </c>
      <c r="W14" s="40">
        <f t="shared" si="13"/>
        <v>40.63688123461543</v>
      </c>
      <c r="X14" s="40">
        <f t="shared" si="13"/>
        <v>6491.5093627604738</v>
      </c>
      <c r="Y14" s="40">
        <f t="shared" si="13"/>
        <v>5170.8917376307018</v>
      </c>
      <c r="Z14" s="41" t="s">
        <v>62</v>
      </c>
      <c r="AQ14" s="36"/>
      <c r="AS14">
        <v>1</v>
      </c>
      <c r="AT14">
        <v>4</v>
      </c>
      <c r="AU14" s="63" t="s">
        <v>101</v>
      </c>
      <c r="AV14" t="s">
        <v>2</v>
      </c>
      <c r="AW14" s="73" t="s">
        <v>127</v>
      </c>
      <c r="AX14" t="s">
        <v>140</v>
      </c>
    </row>
    <row r="15" spans="1:51" ht="14.4">
      <c r="A15" s="20"/>
      <c r="B15" s="25"/>
      <c r="C15" s="20"/>
      <c r="D15" s="22">
        <v>4</v>
      </c>
      <c r="E15" s="22">
        <v>4</v>
      </c>
      <c r="F15" s="22">
        <v>4</v>
      </c>
      <c r="G15" s="22"/>
      <c r="H15" s="22">
        <v>5</v>
      </c>
      <c r="I15" s="22">
        <v>5</v>
      </c>
      <c r="J15" s="22">
        <v>6</v>
      </c>
      <c r="K15" s="22">
        <v>6</v>
      </c>
      <c r="L15" s="22">
        <v>6</v>
      </c>
      <c r="M15" s="26" t="s">
        <v>37</v>
      </c>
      <c r="N15" s="20"/>
      <c r="O15" s="25"/>
      <c r="P15" s="20"/>
      <c r="Q15" s="22">
        <v>4</v>
      </c>
      <c r="R15" s="22">
        <v>4</v>
      </c>
      <c r="S15" s="22">
        <v>4</v>
      </c>
      <c r="T15" s="22">
        <v>5</v>
      </c>
      <c r="U15" s="22">
        <v>5</v>
      </c>
      <c r="V15" s="22">
        <v>5</v>
      </c>
      <c r="W15" s="22">
        <v>6</v>
      </c>
      <c r="X15" s="22">
        <v>6</v>
      </c>
      <c r="Y15" s="22">
        <v>6</v>
      </c>
      <c r="Z15" s="26" t="s">
        <v>37</v>
      </c>
      <c r="AB15" s="27"/>
      <c r="AC15" s="27"/>
      <c r="AD15" s="27"/>
      <c r="AE15" s="27"/>
      <c r="AF15" s="27"/>
      <c r="AG15" s="27"/>
      <c r="AH15" s="27"/>
      <c r="AI15" s="27"/>
      <c r="AM15" s="28"/>
      <c r="AN15" s="27"/>
      <c r="AQ15" s="36"/>
      <c r="AS15">
        <v>1</v>
      </c>
      <c r="AT15">
        <v>4</v>
      </c>
      <c r="AU15" s="63" t="s">
        <v>101</v>
      </c>
      <c r="AV15" t="s">
        <v>3</v>
      </c>
      <c r="AW15" s="73" t="s">
        <v>127</v>
      </c>
      <c r="AX15" t="s">
        <v>141</v>
      </c>
    </row>
    <row r="16" spans="1:51" ht="14.4">
      <c r="A16" s="30">
        <v>1</v>
      </c>
      <c r="B16" s="30">
        <v>2</v>
      </c>
      <c r="C16" s="30">
        <v>3</v>
      </c>
      <c r="D16" s="30">
        <v>4</v>
      </c>
      <c r="E16" s="30">
        <v>5</v>
      </c>
      <c r="F16" s="30">
        <v>6</v>
      </c>
      <c r="G16" s="30">
        <v>7</v>
      </c>
      <c r="H16" s="30">
        <v>8</v>
      </c>
      <c r="I16" s="30">
        <v>9</v>
      </c>
      <c r="J16" s="30">
        <v>10</v>
      </c>
      <c r="K16" s="30">
        <v>11</v>
      </c>
      <c r="L16" s="30">
        <v>12</v>
      </c>
      <c r="M16" s="26" t="s">
        <v>47</v>
      </c>
      <c r="N16" s="30">
        <v>1</v>
      </c>
      <c r="O16" s="30">
        <v>2</v>
      </c>
      <c r="P16" s="30">
        <v>3</v>
      </c>
      <c r="Q16" s="30">
        <v>4</v>
      </c>
      <c r="R16" s="30">
        <v>5</v>
      </c>
      <c r="S16" s="30">
        <v>6</v>
      </c>
      <c r="T16" s="30">
        <v>7</v>
      </c>
      <c r="U16" s="30">
        <v>8</v>
      </c>
      <c r="V16" s="30">
        <v>9</v>
      </c>
      <c r="W16" s="30">
        <v>10</v>
      </c>
      <c r="X16" s="30">
        <v>11</v>
      </c>
      <c r="Y16" s="30">
        <v>12</v>
      </c>
      <c r="Z16" s="26" t="s">
        <v>47</v>
      </c>
      <c r="AB16" s="27"/>
      <c r="AC16" s="27"/>
      <c r="AD16" s="27"/>
      <c r="AE16" s="27"/>
      <c r="AF16" s="27"/>
      <c r="AG16" s="27"/>
      <c r="AH16" s="27"/>
      <c r="AI16" s="27"/>
      <c r="AM16" s="28"/>
      <c r="AN16" s="27"/>
      <c r="AQ16" s="36"/>
      <c r="AS16">
        <v>1</v>
      </c>
      <c r="AT16">
        <v>5</v>
      </c>
      <c r="AU16" s="63" t="s">
        <v>101</v>
      </c>
      <c r="AV16" t="s">
        <v>2</v>
      </c>
      <c r="AW16" s="74" t="s">
        <v>128</v>
      </c>
      <c r="AX16" t="s">
        <v>142</v>
      </c>
    </row>
    <row r="17" spans="1:50" ht="14.4">
      <c r="A17" s="4">
        <v>3</v>
      </c>
      <c r="B17" s="4">
        <v>22</v>
      </c>
      <c r="C17" s="4">
        <v>3</v>
      </c>
      <c r="D17" s="4">
        <v>39</v>
      </c>
      <c r="E17" s="8">
        <v>4429</v>
      </c>
      <c r="F17" s="8">
        <v>4119</v>
      </c>
      <c r="G17" s="4">
        <v>47</v>
      </c>
      <c r="H17" s="6">
        <v>3345</v>
      </c>
      <c r="I17" s="6">
        <v>3342</v>
      </c>
      <c r="J17" s="4">
        <v>50</v>
      </c>
      <c r="K17" s="12">
        <v>5426</v>
      </c>
      <c r="L17" s="12">
        <v>5726</v>
      </c>
      <c r="M17" s="21"/>
      <c r="N17" s="23">
        <f t="shared" ref="N17:Y17" si="14" xml:space="preserve"> IF(OR(A17&gt;A27, A17&lt;A26),".",A17)</f>
        <v>3</v>
      </c>
      <c r="O17" s="23">
        <f t="shared" si="14"/>
        <v>22</v>
      </c>
      <c r="P17" s="23">
        <f t="shared" si="14"/>
        <v>3</v>
      </c>
      <c r="Q17" s="23" t="str">
        <f t="shared" si="14"/>
        <v>.</v>
      </c>
      <c r="R17" s="23">
        <f t="shared" si="14"/>
        <v>4429</v>
      </c>
      <c r="S17" s="23">
        <f t="shared" si="14"/>
        <v>4119</v>
      </c>
      <c r="T17" s="23">
        <f t="shared" si="14"/>
        <v>47</v>
      </c>
      <c r="U17" s="23">
        <f t="shared" si="14"/>
        <v>3345</v>
      </c>
      <c r="V17" s="23">
        <f t="shared" si="14"/>
        <v>3342</v>
      </c>
      <c r="W17" s="23">
        <f t="shared" si="14"/>
        <v>50</v>
      </c>
      <c r="X17" s="23">
        <f t="shared" si="14"/>
        <v>5426</v>
      </c>
      <c r="Y17" s="23">
        <f t="shared" si="14"/>
        <v>5726</v>
      </c>
      <c r="Z17" s="21"/>
      <c r="AA17" s="22">
        <f>AA4+3</f>
        <v>4</v>
      </c>
      <c r="AB17" s="34">
        <f>AVERAGE($R17:$S24)</f>
        <v>5703.5</v>
      </c>
      <c r="AC17" s="34">
        <f>AVERAGE($P17:$P24)</f>
        <v>4.25</v>
      </c>
      <c r="AD17" s="34">
        <f>AVERAGE([3]buffer!F$3:F$10)</f>
        <v>26.375</v>
      </c>
      <c r="AE17" s="34">
        <f>((AB17-AD17)/AI17)-AC17</f>
        <v>2380.1424999999999</v>
      </c>
      <c r="AF17" s="34">
        <f>AVERAGE($Q17:$Q24)</f>
        <v>50</v>
      </c>
      <c r="AG17" s="34">
        <f>AVERAGE($O17:$O24)</f>
        <v>21</v>
      </c>
      <c r="AH17" s="34">
        <f>AG17/0.5</f>
        <v>42</v>
      </c>
      <c r="AI17" s="35">
        <f>AF17/AG17</f>
        <v>2.3809523809523809</v>
      </c>
      <c r="AJ17" s="36">
        <f>1.1*(1-COMPLETE!P17)</f>
        <v>0.98801313628899845</v>
      </c>
      <c r="AK17" s="37">
        <v>0.58124999999999993</v>
      </c>
      <c r="AL17" s="37">
        <v>0.78055555555555556</v>
      </c>
      <c r="AM17" s="38">
        <f>24*(AL17-AK17)</f>
        <v>4.783333333333335</v>
      </c>
      <c r="AN17" s="34">
        <f>(AE17*120)/(AH17*0.2*AM17*AJ17)</f>
        <v>7194.6811849585247</v>
      </c>
      <c r="AQ17" s="36"/>
      <c r="AS17">
        <v>1</v>
      </c>
      <c r="AT17">
        <v>5</v>
      </c>
      <c r="AU17" s="63" t="s">
        <v>101</v>
      </c>
      <c r="AV17" t="s">
        <v>3</v>
      </c>
      <c r="AW17" s="74" t="s">
        <v>128</v>
      </c>
      <c r="AX17" t="s">
        <v>143</v>
      </c>
    </row>
    <row r="18" spans="1:50" ht="14.4">
      <c r="A18" s="4">
        <v>4</v>
      </c>
      <c r="B18" s="4">
        <v>22</v>
      </c>
      <c r="C18" s="4">
        <v>4</v>
      </c>
      <c r="D18" s="4">
        <v>50</v>
      </c>
      <c r="E18" s="12">
        <v>5462</v>
      </c>
      <c r="F18" s="12">
        <v>5630</v>
      </c>
      <c r="G18" s="4">
        <v>48</v>
      </c>
      <c r="H18" s="8">
        <v>4469</v>
      </c>
      <c r="I18" s="8">
        <v>4354</v>
      </c>
      <c r="J18" s="4">
        <v>49</v>
      </c>
      <c r="K18" s="7">
        <v>6866</v>
      </c>
      <c r="L18" s="12">
        <v>5684</v>
      </c>
      <c r="M18" s="21"/>
      <c r="N18" s="23">
        <f t="shared" ref="N18:Y18" si="15" xml:space="preserve"> IF(OR(A18&gt;A27, A18&lt;A26),".",A18)</f>
        <v>4</v>
      </c>
      <c r="O18" s="23">
        <f t="shared" si="15"/>
        <v>22</v>
      </c>
      <c r="P18" s="23">
        <f t="shared" si="15"/>
        <v>4</v>
      </c>
      <c r="Q18" s="23">
        <f t="shared" si="15"/>
        <v>50</v>
      </c>
      <c r="R18" s="23">
        <f t="shared" si="15"/>
        <v>5462</v>
      </c>
      <c r="S18" s="23">
        <f t="shared" si="15"/>
        <v>5630</v>
      </c>
      <c r="T18" s="23">
        <f t="shared" si="15"/>
        <v>48</v>
      </c>
      <c r="U18" s="23">
        <f t="shared" si="15"/>
        <v>4469</v>
      </c>
      <c r="V18" s="23">
        <f t="shared" si="15"/>
        <v>4354</v>
      </c>
      <c r="W18" s="23">
        <f t="shared" si="15"/>
        <v>49</v>
      </c>
      <c r="X18" s="23">
        <f t="shared" si="15"/>
        <v>6866</v>
      </c>
      <c r="Y18" s="23">
        <f t="shared" si="15"/>
        <v>5684</v>
      </c>
      <c r="Z18" s="21"/>
      <c r="AA18" s="22">
        <f>AA5+3</f>
        <v>5</v>
      </c>
      <c r="AB18" s="34">
        <f>AVERAGE($U17:$V24)</f>
        <v>4511.9375</v>
      </c>
      <c r="AC18" s="34">
        <f>AVERAGE($P17:$P24)</f>
        <v>4.25</v>
      </c>
      <c r="AD18" s="34">
        <f>AVERAGE([3]buffer!G$3:G$10)</f>
        <v>24.625</v>
      </c>
      <c r="AE18" s="34">
        <f>((AB18-AD18)/AI18)-AC18</f>
        <v>1964.8095149253734</v>
      </c>
      <c r="AF18" s="34">
        <f>AVERAGE($T17:$T24)</f>
        <v>47.857142857142854</v>
      </c>
      <c r="AG18" s="34">
        <f>AVERAGE($O17:$O24)</f>
        <v>21</v>
      </c>
      <c r="AH18" s="34">
        <f>AG18/0.5</f>
        <v>42</v>
      </c>
      <c r="AI18" s="35">
        <f>AF18/AG18</f>
        <v>2.27891156462585</v>
      </c>
      <c r="AJ18" s="36">
        <f>1.1*(1-COMPLETE!P19)</f>
        <v>0.9692974848222029</v>
      </c>
      <c r="AK18" s="37">
        <v>0.58124999999999993</v>
      </c>
      <c r="AL18" s="37">
        <v>0.78055555555555556</v>
      </c>
      <c r="AM18" s="38">
        <f>24*(AL18-AK18)</f>
        <v>4.783333333333335</v>
      </c>
      <c r="AN18" s="34">
        <f>(AE18*120)/(AH18*0.2*AM18*AJ18)</f>
        <v>6053.8921596969549</v>
      </c>
      <c r="AQ18" s="36"/>
      <c r="AS18">
        <v>1</v>
      </c>
      <c r="AT18">
        <v>6</v>
      </c>
      <c r="AU18" s="63" t="s">
        <v>101</v>
      </c>
      <c r="AV18" t="s">
        <v>2</v>
      </c>
      <c r="AW18" s="75" t="s">
        <v>129</v>
      </c>
      <c r="AX18" t="s">
        <v>144</v>
      </c>
    </row>
    <row r="19" spans="1:50" ht="14.4">
      <c r="A19" s="4">
        <v>3</v>
      </c>
      <c r="B19" s="4">
        <v>23</v>
      </c>
      <c r="C19" s="4">
        <v>4</v>
      </c>
      <c r="D19" s="4">
        <v>52</v>
      </c>
      <c r="E19" s="15">
        <v>5857</v>
      </c>
      <c r="F19" s="12">
        <v>5668</v>
      </c>
      <c r="G19" s="4">
        <v>49</v>
      </c>
      <c r="H19" s="9">
        <v>5022</v>
      </c>
      <c r="I19" s="9">
        <v>4655</v>
      </c>
      <c r="J19" s="4">
        <v>51</v>
      </c>
      <c r="K19" s="14">
        <v>6978</v>
      </c>
      <c r="L19" s="9">
        <v>4810</v>
      </c>
      <c r="M19" s="21"/>
      <c r="N19" s="23">
        <f t="shared" ref="N19:Y19" si="16" xml:space="preserve"> IF(OR(A19&gt;A27, A19&lt;A26),".",A19)</f>
        <v>3</v>
      </c>
      <c r="O19" s="23">
        <f t="shared" si="16"/>
        <v>23</v>
      </c>
      <c r="P19" s="23">
        <f t="shared" si="16"/>
        <v>4</v>
      </c>
      <c r="Q19" s="23">
        <f t="shared" si="16"/>
        <v>52</v>
      </c>
      <c r="R19" s="23">
        <f t="shared" si="16"/>
        <v>5857</v>
      </c>
      <c r="S19" s="23">
        <f t="shared" si="16"/>
        <v>5668</v>
      </c>
      <c r="T19" s="23">
        <f t="shared" si="16"/>
        <v>49</v>
      </c>
      <c r="U19" s="23">
        <f t="shared" si="16"/>
        <v>5022</v>
      </c>
      <c r="V19" s="23">
        <f t="shared" si="16"/>
        <v>4655</v>
      </c>
      <c r="W19" s="23">
        <f t="shared" si="16"/>
        <v>51</v>
      </c>
      <c r="X19" s="23">
        <f t="shared" si="16"/>
        <v>6978</v>
      </c>
      <c r="Y19" s="23" t="str">
        <f t="shared" si="16"/>
        <v>.</v>
      </c>
      <c r="Z19" s="21"/>
      <c r="AA19" s="22">
        <f>AA6+3</f>
        <v>6</v>
      </c>
      <c r="AB19" s="34">
        <f>AVERAGE($X17:$Y24)</f>
        <v>6541.8</v>
      </c>
      <c r="AC19" s="34">
        <f>AVERAGE($P17:$P24)</f>
        <v>4.25</v>
      </c>
      <c r="AD19" s="34">
        <f>AVERAGE([3]buffer!H$3:H$10)</f>
        <v>27.75</v>
      </c>
      <c r="AE19" s="34">
        <f>((AB19-AD19)/AI19)-AC19</f>
        <v>2752.3253148614608</v>
      </c>
      <c r="AF19" s="34">
        <f>AVERAGE($W17:$W24)</f>
        <v>49.625</v>
      </c>
      <c r="AG19" s="34">
        <f>AVERAGE($O17:$O24)</f>
        <v>21</v>
      </c>
      <c r="AH19" s="34">
        <f>AG19/0.5</f>
        <v>42</v>
      </c>
      <c r="AI19" s="35">
        <f>AF19/AG19</f>
        <v>2.3630952380952381</v>
      </c>
      <c r="AJ19" s="36">
        <f>1.1*(1-COMPLETE!P21)</f>
        <v>0.93583556747095631</v>
      </c>
      <c r="AK19" s="37">
        <v>0.58124999999999993</v>
      </c>
      <c r="AL19" s="37">
        <v>0.78055555555555556</v>
      </c>
      <c r="AM19" s="38">
        <f>24*(AL19-AK19)</f>
        <v>4.783333333333335</v>
      </c>
      <c r="AN19" s="34">
        <f>(AE19*120)/(AH19*0.2*AM19*AJ19)</f>
        <v>8783.5793950046791</v>
      </c>
      <c r="AQ19" s="36"/>
      <c r="AS19">
        <v>1</v>
      </c>
      <c r="AT19">
        <v>6</v>
      </c>
      <c r="AU19" s="63" t="s">
        <v>101</v>
      </c>
      <c r="AV19" t="s">
        <v>3</v>
      </c>
      <c r="AW19" s="75" t="s">
        <v>129</v>
      </c>
      <c r="AX19" t="s">
        <v>145</v>
      </c>
    </row>
    <row r="20" spans="1:50" ht="14.4">
      <c r="A20" s="4">
        <v>4</v>
      </c>
      <c r="B20" s="4">
        <v>21</v>
      </c>
      <c r="C20" s="4">
        <v>5</v>
      </c>
      <c r="D20" s="4">
        <v>49</v>
      </c>
      <c r="E20" s="15">
        <v>6072</v>
      </c>
      <c r="F20" s="15">
        <v>6219</v>
      </c>
      <c r="G20" s="4">
        <v>47</v>
      </c>
      <c r="H20" s="12">
        <v>5323</v>
      </c>
      <c r="I20" s="8">
        <v>4483</v>
      </c>
      <c r="J20" s="4">
        <v>52</v>
      </c>
      <c r="K20" s="13">
        <v>7735</v>
      </c>
      <c r="L20" s="12">
        <v>5739</v>
      </c>
      <c r="M20" s="21"/>
      <c r="N20" s="23">
        <f t="shared" ref="N20:Y20" si="17" xml:space="preserve"> IF(OR(A20&gt;A27, A20&lt;A26),".",A20)</f>
        <v>4</v>
      </c>
      <c r="O20" s="23">
        <f t="shared" si="17"/>
        <v>21</v>
      </c>
      <c r="P20" s="23">
        <f t="shared" si="17"/>
        <v>5</v>
      </c>
      <c r="Q20" s="23">
        <f t="shared" si="17"/>
        <v>49</v>
      </c>
      <c r="R20" s="23">
        <f t="shared" si="17"/>
        <v>6072</v>
      </c>
      <c r="S20" s="23">
        <f t="shared" si="17"/>
        <v>6219</v>
      </c>
      <c r="T20" s="23">
        <f t="shared" si="17"/>
        <v>47</v>
      </c>
      <c r="U20" s="23">
        <f t="shared" si="17"/>
        <v>5323</v>
      </c>
      <c r="V20" s="23">
        <f t="shared" si="17"/>
        <v>4483</v>
      </c>
      <c r="W20" s="23">
        <f t="shared" si="17"/>
        <v>52</v>
      </c>
      <c r="X20" s="23">
        <f t="shared" si="17"/>
        <v>7735</v>
      </c>
      <c r="Y20" s="23">
        <f t="shared" si="17"/>
        <v>5739</v>
      </c>
      <c r="Z20" s="21"/>
      <c r="AQ20" s="36"/>
      <c r="AS20">
        <v>2</v>
      </c>
      <c r="AT20">
        <v>1</v>
      </c>
      <c r="AU20" s="63" t="s">
        <v>101</v>
      </c>
      <c r="AV20" t="s">
        <v>2</v>
      </c>
      <c r="AW20" s="75" t="s">
        <v>129</v>
      </c>
      <c r="AX20" t="s">
        <v>146</v>
      </c>
    </row>
    <row r="21" spans="1:50" ht="14.4">
      <c r="A21" s="4">
        <v>4</v>
      </c>
      <c r="B21" s="4">
        <v>19</v>
      </c>
      <c r="C21" s="4">
        <v>4</v>
      </c>
      <c r="D21" s="4">
        <v>51</v>
      </c>
      <c r="E21" s="7">
        <v>6756</v>
      </c>
      <c r="F21" s="15">
        <v>6156</v>
      </c>
      <c r="G21" s="4">
        <v>47</v>
      </c>
      <c r="H21" s="12">
        <v>5500</v>
      </c>
      <c r="I21" s="6">
        <v>3419</v>
      </c>
      <c r="J21" s="4">
        <v>50</v>
      </c>
      <c r="K21" s="13">
        <v>7905</v>
      </c>
      <c r="L21" s="15">
        <v>6017</v>
      </c>
      <c r="M21" s="21"/>
      <c r="N21" s="23">
        <f t="shared" ref="N21:Y21" si="18" xml:space="preserve"> IF(OR(A21&gt;A27, A21&lt;A26),".",A21)</f>
        <v>4</v>
      </c>
      <c r="O21" s="23">
        <f t="shared" si="18"/>
        <v>19</v>
      </c>
      <c r="P21" s="23">
        <f t="shared" si="18"/>
        <v>4</v>
      </c>
      <c r="Q21" s="23">
        <f t="shared" si="18"/>
        <v>51</v>
      </c>
      <c r="R21" s="23">
        <f t="shared" si="18"/>
        <v>6756</v>
      </c>
      <c r="S21" s="23">
        <f t="shared" si="18"/>
        <v>6156</v>
      </c>
      <c r="T21" s="23">
        <f t="shared" si="18"/>
        <v>47</v>
      </c>
      <c r="U21" s="23">
        <f t="shared" si="18"/>
        <v>5500</v>
      </c>
      <c r="V21" s="23">
        <f t="shared" si="18"/>
        <v>3419</v>
      </c>
      <c r="W21" s="23">
        <f t="shared" si="18"/>
        <v>50</v>
      </c>
      <c r="X21" s="23">
        <f t="shared" si="18"/>
        <v>7905</v>
      </c>
      <c r="Y21" s="23">
        <f t="shared" si="18"/>
        <v>6017</v>
      </c>
      <c r="Z21" s="21"/>
      <c r="AQ21" s="36"/>
      <c r="AS21">
        <v>2</v>
      </c>
      <c r="AT21">
        <v>1</v>
      </c>
      <c r="AU21" s="63" t="s">
        <v>101</v>
      </c>
      <c r="AV21" t="s">
        <v>3</v>
      </c>
      <c r="AW21" s="75" t="s">
        <v>129</v>
      </c>
      <c r="AX21" t="s">
        <v>147</v>
      </c>
    </row>
    <row r="22" spans="1:50" ht="14.4">
      <c r="A22" s="4">
        <v>3</v>
      </c>
      <c r="B22" s="4">
        <v>21</v>
      </c>
      <c r="C22" s="4">
        <v>5</v>
      </c>
      <c r="D22" s="4">
        <v>50</v>
      </c>
      <c r="E22" s="7">
        <v>6522</v>
      </c>
      <c r="F22" s="15">
        <v>6289</v>
      </c>
      <c r="G22" s="4">
        <v>48</v>
      </c>
      <c r="H22" s="9">
        <v>5073</v>
      </c>
      <c r="I22" s="12">
        <v>5270</v>
      </c>
      <c r="J22" s="4">
        <v>49</v>
      </c>
      <c r="K22" s="13">
        <v>7834</v>
      </c>
      <c r="L22" s="15">
        <v>6014</v>
      </c>
      <c r="M22" s="21"/>
      <c r="N22" s="23">
        <f t="shared" ref="N22:Y22" si="19" xml:space="preserve"> IF(OR(A22&gt;A27, A22&lt;A26),".",A22)</f>
        <v>3</v>
      </c>
      <c r="O22" s="23">
        <f t="shared" si="19"/>
        <v>21</v>
      </c>
      <c r="P22" s="23">
        <f t="shared" si="19"/>
        <v>5</v>
      </c>
      <c r="Q22" s="23">
        <f t="shared" si="19"/>
        <v>50</v>
      </c>
      <c r="R22" s="23">
        <f t="shared" si="19"/>
        <v>6522</v>
      </c>
      <c r="S22" s="23">
        <f t="shared" si="19"/>
        <v>6289</v>
      </c>
      <c r="T22" s="23">
        <f t="shared" si="19"/>
        <v>48</v>
      </c>
      <c r="U22" s="23">
        <f t="shared" si="19"/>
        <v>5073</v>
      </c>
      <c r="V22" s="23">
        <f t="shared" si="19"/>
        <v>5270</v>
      </c>
      <c r="W22" s="23">
        <f t="shared" si="19"/>
        <v>49</v>
      </c>
      <c r="X22" s="23">
        <f t="shared" si="19"/>
        <v>7834</v>
      </c>
      <c r="Y22" s="23">
        <f t="shared" si="19"/>
        <v>6014</v>
      </c>
      <c r="Z22" s="21"/>
      <c r="AS22">
        <v>2</v>
      </c>
      <c r="AT22">
        <v>2</v>
      </c>
      <c r="AU22" s="63" t="s">
        <v>101</v>
      </c>
      <c r="AV22" t="s">
        <v>2</v>
      </c>
      <c r="AW22" s="70" t="s">
        <v>124</v>
      </c>
      <c r="AX22" t="s">
        <v>148</v>
      </c>
    </row>
    <row r="23" spans="1:50" ht="14.4">
      <c r="A23" s="4">
        <v>4</v>
      </c>
      <c r="B23" s="4">
        <v>20</v>
      </c>
      <c r="C23" s="4">
        <v>4</v>
      </c>
      <c r="D23" s="4">
        <v>51</v>
      </c>
      <c r="E23" s="7">
        <v>6677</v>
      </c>
      <c r="F23" s="15">
        <v>5928</v>
      </c>
      <c r="G23" s="4">
        <v>49</v>
      </c>
      <c r="H23" s="9">
        <v>5089</v>
      </c>
      <c r="I23" s="12">
        <v>5193</v>
      </c>
      <c r="J23" s="4">
        <v>49</v>
      </c>
      <c r="K23" s="13">
        <v>8072</v>
      </c>
      <c r="L23" s="15">
        <v>5864</v>
      </c>
      <c r="M23" s="21"/>
      <c r="N23" s="23">
        <f t="shared" ref="N23:Y23" si="20" xml:space="preserve"> IF(OR(A23&gt;A27, A23&lt;A26),".",A23)</f>
        <v>4</v>
      </c>
      <c r="O23" s="23">
        <f t="shared" si="20"/>
        <v>20</v>
      </c>
      <c r="P23" s="23">
        <f t="shared" si="20"/>
        <v>4</v>
      </c>
      <c r="Q23" s="23">
        <f t="shared" si="20"/>
        <v>51</v>
      </c>
      <c r="R23" s="23">
        <f t="shared" si="20"/>
        <v>6677</v>
      </c>
      <c r="S23" s="23">
        <f t="shared" si="20"/>
        <v>5928</v>
      </c>
      <c r="T23" s="23">
        <f t="shared" si="20"/>
        <v>49</v>
      </c>
      <c r="U23" s="23">
        <f t="shared" si="20"/>
        <v>5089</v>
      </c>
      <c r="V23" s="23">
        <f t="shared" si="20"/>
        <v>5193</v>
      </c>
      <c r="W23" s="23">
        <f t="shared" si="20"/>
        <v>49</v>
      </c>
      <c r="X23" s="23">
        <f t="shared" si="20"/>
        <v>8072</v>
      </c>
      <c r="Y23" s="23">
        <f t="shared" si="20"/>
        <v>5864</v>
      </c>
      <c r="Z23" s="21"/>
      <c r="AS23">
        <v>2</v>
      </c>
      <c r="AT23">
        <v>2</v>
      </c>
      <c r="AU23" s="63" t="s">
        <v>101</v>
      </c>
      <c r="AV23" t="s">
        <v>3</v>
      </c>
      <c r="AW23" s="70" t="s">
        <v>124</v>
      </c>
      <c r="AX23" t="s">
        <v>149</v>
      </c>
    </row>
    <row r="24" spans="1:50" ht="14.4">
      <c r="A24" s="4">
        <v>3</v>
      </c>
      <c r="B24" s="4">
        <v>20</v>
      </c>
      <c r="C24" s="4">
        <v>5</v>
      </c>
      <c r="D24" s="4">
        <v>47</v>
      </c>
      <c r="E24" s="9">
        <v>4844</v>
      </c>
      <c r="F24" s="9">
        <v>4628</v>
      </c>
      <c r="G24" s="4">
        <v>44</v>
      </c>
      <c r="H24" s="8">
        <v>4055</v>
      </c>
      <c r="I24" s="5">
        <v>3599</v>
      </c>
      <c r="J24" s="4">
        <v>47</v>
      </c>
      <c r="K24" s="15">
        <v>5986</v>
      </c>
      <c r="L24" s="15">
        <v>6281</v>
      </c>
      <c r="M24" s="21"/>
      <c r="N24" s="23">
        <f t="shared" ref="N24:Y24" si="21" xml:space="preserve"> IF(OR(A24&gt;A27, A24&lt;A26),".",A24)</f>
        <v>3</v>
      </c>
      <c r="O24" s="23">
        <f t="shared" si="21"/>
        <v>20</v>
      </c>
      <c r="P24" s="23">
        <f t="shared" si="21"/>
        <v>5</v>
      </c>
      <c r="Q24" s="23">
        <f t="shared" si="21"/>
        <v>47</v>
      </c>
      <c r="R24" s="23">
        <f t="shared" si="21"/>
        <v>4844</v>
      </c>
      <c r="S24" s="23">
        <f t="shared" si="21"/>
        <v>4628</v>
      </c>
      <c r="T24" s="23" t="str">
        <f t="shared" si="21"/>
        <v>.</v>
      </c>
      <c r="U24" s="23">
        <f t="shared" si="21"/>
        <v>4055</v>
      </c>
      <c r="V24" s="23">
        <f t="shared" si="21"/>
        <v>3599</v>
      </c>
      <c r="W24" s="23">
        <f t="shared" si="21"/>
        <v>47</v>
      </c>
      <c r="X24" s="23">
        <f t="shared" si="21"/>
        <v>5986</v>
      </c>
      <c r="Y24" s="23">
        <f t="shared" si="21"/>
        <v>6281</v>
      </c>
      <c r="Z24" s="21"/>
      <c r="AS24">
        <v>2</v>
      </c>
      <c r="AT24">
        <v>3</v>
      </c>
      <c r="AU24" s="63" t="s">
        <v>101</v>
      </c>
      <c r="AV24" t="s">
        <v>2</v>
      </c>
      <c r="AW24" s="71" t="s">
        <v>125</v>
      </c>
      <c r="AX24" t="s">
        <v>150</v>
      </c>
    </row>
    <row r="25" spans="1:50" ht="14.4">
      <c r="A25" s="39">
        <f>AVERAGE(A17:A24)</f>
        <v>3.5</v>
      </c>
      <c r="B25" s="39">
        <f>AVERAGE(B17:B24)</f>
        <v>21</v>
      </c>
      <c r="C25" s="39">
        <f t="shared" ref="C25:L25" si="22">AVERAGE(C17:C24)</f>
        <v>4.25</v>
      </c>
      <c r="D25" s="39">
        <f t="shared" si="22"/>
        <v>48.625</v>
      </c>
      <c r="E25" s="39">
        <f t="shared" si="22"/>
        <v>5827.375</v>
      </c>
      <c r="F25" s="39">
        <f t="shared" si="22"/>
        <v>5579.625</v>
      </c>
      <c r="G25" s="39">
        <f t="shared" si="22"/>
        <v>47.375</v>
      </c>
      <c r="H25" s="39">
        <f t="shared" si="22"/>
        <v>4734.5</v>
      </c>
      <c r="I25" s="39">
        <f t="shared" si="22"/>
        <v>4289.375</v>
      </c>
      <c r="J25" s="39">
        <f t="shared" si="22"/>
        <v>49.625</v>
      </c>
      <c r="K25" s="39">
        <f t="shared" si="22"/>
        <v>7100.25</v>
      </c>
      <c r="L25" s="39">
        <f t="shared" si="22"/>
        <v>5766.875</v>
      </c>
      <c r="M25" s="26" t="s">
        <v>60</v>
      </c>
      <c r="N25" s="39">
        <f>AVERAGE(N17:N24)</f>
        <v>3.5</v>
      </c>
      <c r="O25" s="39">
        <f>AVERAGE(O17:O24)</f>
        <v>21</v>
      </c>
      <c r="P25" s="39">
        <f t="shared" ref="P25:Y25" si="23">AVERAGE(P17:P24)</f>
        <v>4.25</v>
      </c>
      <c r="Q25" s="39">
        <f t="shared" si="23"/>
        <v>50</v>
      </c>
      <c r="R25" s="39">
        <f t="shared" si="23"/>
        <v>5827.375</v>
      </c>
      <c r="S25" s="39">
        <f t="shared" si="23"/>
        <v>5579.625</v>
      </c>
      <c r="T25" s="39">
        <f t="shared" si="23"/>
        <v>47.857142857142854</v>
      </c>
      <c r="U25" s="39">
        <f t="shared" si="23"/>
        <v>4734.5</v>
      </c>
      <c r="V25" s="39">
        <f t="shared" si="23"/>
        <v>4289.375</v>
      </c>
      <c r="W25" s="39">
        <f t="shared" si="23"/>
        <v>49.625</v>
      </c>
      <c r="X25" s="39">
        <f t="shared" si="23"/>
        <v>7100.25</v>
      </c>
      <c r="Y25" s="39">
        <f t="shared" si="23"/>
        <v>5903.5714285714284</v>
      </c>
      <c r="Z25" s="26" t="s">
        <v>60</v>
      </c>
      <c r="AS25">
        <v>2</v>
      </c>
      <c r="AT25">
        <v>3</v>
      </c>
      <c r="AU25" s="63" t="s">
        <v>101</v>
      </c>
      <c r="AV25" t="s">
        <v>3</v>
      </c>
      <c r="AW25" s="71" t="s">
        <v>125</v>
      </c>
      <c r="AX25" t="s">
        <v>151</v>
      </c>
    </row>
    <row r="26" spans="1:50" ht="14.4">
      <c r="A26" s="39">
        <f>A25-2*STDEV(A17:A24)</f>
        <v>2.4309550323503024</v>
      </c>
      <c r="B26" s="39">
        <f t="shared" ref="B26:L26" si="24">B25-2*STDEV(B17:B24)</f>
        <v>18.381385317168093</v>
      </c>
      <c r="C26" s="39">
        <f t="shared" si="24"/>
        <v>2.8357864376269051</v>
      </c>
      <c r="D26" s="39">
        <f t="shared" si="24"/>
        <v>40.2797703960372</v>
      </c>
      <c r="E26" s="39">
        <f t="shared" si="24"/>
        <v>4106.34410046831</v>
      </c>
      <c r="F26" s="39">
        <f t="shared" si="24"/>
        <v>3991.2835694505102</v>
      </c>
      <c r="G26" s="39">
        <f t="shared" si="24"/>
        <v>44.179020382686133</v>
      </c>
      <c r="H26" s="39">
        <f t="shared" si="24"/>
        <v>3276.8792380340192</v>
      </c>
      <c r="I26" s="39">
        <f t="shared" si="24"/>
        <v>2761.5003089901084</v>
      </c>
      <c r="J26" s="39">
        <f t="shared" si="24"/>
        <v>46.61311876538457</v>
      </c>
      <c r="K26" s="39">
        <f t="shared" si="24"/>
        <v>5151.22804747392</v>
      </c>
      <c r="L26" s="39">
        <f t="shared" si="24"/>
        <v>4897.6169008964353</v>
      </c>
      <c r="M26" s="26" t="s">
        <v>61</v>
      </c>
      <c r="N26" s="39">
        <f>N25-2*STDEV(N17:N24)</f>
        <v>2.4309550323503024</v>
      </c>
      <c r="O26" s="39">
        <f t="shared" ref="O26:Y26" si="25">O25-2*STDEV(O17:O24)</f>
        <v>18.381385317168093</v>
      </c>
      <c r="P26" s="39">
        <f t="shared" si="25"/>
        <v>2.8357864376269051</v>
      </c>
      <c r="Q26" s="39">
        <f t="shared" si="25"/>
        <v>46.734013676289095</v>
      </c>
      <c r="R26" s="39">
        <f t="shared" si="25"/>
        <v>4106.34410046831</v>
      </c>
      <c r="S26" s="39">
        <f t="shared" si="25"/>
        <v>3991.2835694505102</v>
      </c>
      <c r="T26" s="39">
        <f t="shared" si="25"/>
        <v>46.057672035457976</v>
      </c>
      <c r="U26" s="39">
        <f t="shared" si="25"/>
        <v>3276.8792380340192</v>
      </c>
      <c r="V26" s="39">
        <f t="shared" si="25"/>
        <v>2761.5003089901084</v>
      </c>
      <c r="W26" s="39">
        <f t="shared" si="25"/>
        <v>46.61311876538457</v>
      </c>
      <c r="X26" s="39">
        <f t="shared" si="25"/>
        <v>5151.22804747392</v>
      </c>
      <c r="Y26" s="39">
        <f t="shared" si="25"/>
        <v>5474.692491274267</v>
      </c>
      <c r="Z26" s="26" t="s">
        <v>61</v>
      </c>
      <c r="AS26">
        <v>2</v>
      </c>
      <c r="AT26">
        <v>4</v>
      </c>
      <c r="AU26" s="63" t="s">
        <v>101</v>
      </c>
      <c r="AV26" t="s">
        <v>2</v>
      </c>
      <c r="AW26" s="73" t="s">
        <v>127</v>
      </c>
      <c r="AX26" t="s">
        <v>152</v>
      </c>
    </row>
    <row r="27" spans="1:50" ht="15" thickBot="1">
      <c r="A27" s="40">
        <f>A25+2*STDEV(A17:A24)</f>
        <v>4.5690449676496971</v>
      </c>
      <c r="B27" s="40">
        <f t="shared" ref="B27:L27" si="26">B25+2*STDEV(B17:B24)</f>
        <v>23.618614682831907</v>
      </c>
      <c r="C27" s="40">
        <f t="shared" si="26"/>
        <v>5.6642135623730949</v>
      </c>
      <c r="D27" s="40">
        <f t="shared" si="26"/>
        <v>56.9702296039628</v>
      </c>
      <c r="E27" s="40">
        <f t="shared" si="26"/>
        <v>7548.40589953169</v>
      </c>
      <c r="F27" s="40">
        <f t="shared" si="26"/>
        <v>7167.9664305494898</v>
      </c>
      <c r="G27" s="40">
        <f t="shared" si="26"/>
        <v>50.570979617313867</v>
      </c>
      <c r="H27" s="40">
        <f t="shared" si="26"/>
        <v>6192.1207619659808</v>
      </c>
      <c r="I27" s="40">
        <f t="shared" si="26"/>
        <v>5817.2496910098916</v>
      </c>
      <c r="J27" s="40">
        <f t="shared" si="26"/>
        <v>52.63688123461543</v>
      </c>
      <c r="K27" s="40">
        <f t="shared" si="26"/>
        <v>9049.27195252608</v>
      </c>
      <c r="L27" s="40">
        <f t="shared" si="26"/>
        <v>6636.1330991035647</v>
      </c>
      <c r="M27" s="41" t="s">
        <v>62</v>
      </c>
      <c r="N27" s="40">
        <f>N25+2*STDEV(N17:N24)</f>
        <v>4.5690449676496971</v>
      </c>
      <c r="O27" s="40">
        <f t="shared" ref="O27:Y27" si="27">O25+2*STDEV(O17:O24)</f>
        <v>23.618614682831907</v>
      </c>
      <c r="P27" s="40">
        <f t="shared" si="27"/>
        <v>5.6642135623730949</v>
      </c>
      <c r="Q27" s="40">
        <f t="shared" si="27"/>
        <v>53.265986323710905</v>
      </c>
      <c r="R27" s="40">
        <f t="shared" si="27"/>
        <v>7548.40589953169</v>
      </c>
      <c r="S27" s="40">
        <f t="shared" si="27"/>
        <v>7167.9664305494898</v>
      </c>
      <c r="T27" s="40">
        <f t="shared" si="27"/>
        <v>49.656613678827732</v>
      </c>
      <c r="U27" s="40">
        <f t="shared" si="27"/>
        <v>6192.1207619659808</v>
      </c>
      <c r="V27" s="40">
        <f t="shared" si="27"/>
        <v>5817.2496910098916</v>
      </c>
      <c r="W27" s="40">
        <f t="shared" si="27"/>
        <v>52.63688123461543</v>
      </c>
      <c r="X27" s="40">
        <f t="shared" si="27"/>
        <v>9049.27195252608</v>
      </c>
      <c r="Y27" s="40">
        <f t="shared" si="27"/>
        <v>6332.4503658685899</v>
      </c>
      <c r="Z27" s="41" t="s">
        <v>62</v>
      </c>
      <c r="AS27">
        <v>2</v>
      </c>
      <c r="AT27">
        <v>4</v>
      </c>
      <c r="AU27" s="63" t="s">
        <v>101</v>
      </c>
      <c r="AV27" t="s">
        <v>3</v>
      </c>
      <c r="AW27" s="73" t="s">
        <v>127</v>
      </c>
      <c r="AX27" t="s">
        <v>153</v>
      </c>
    </row>
    <row r="28" spans="1:50" ht="14.4">
      <c r="A28" s="20"/>
      <c r="B28" s="25"/>
      <c r="C28" s="20"/>
      <c r="D28" s="22">
        <v>7</v>
      </c>
      <c r="E28" s="22">
        <v>7</v>
      </c>
      <c r="F28" s="22">
        <v>7</v>
      </c>
      <c r="G28" s="22">
        <v>8</v>
      </c>
      <c r="H28" s="22">
        <v>8</v>
      </c>
      <c r="I28" s="22">
        <v>8</v>
      </c>
      <c r="J28" s="22">
        <v>9</v>
      </c>
      <c r="K28" s="22">
        <v>9</v>
      </c>
      <c r="L28" s="22">
        <v>9</v>
      </c>
      <c r="M28" s="26" t="s">
        <v>37</v>
      </c>
      <c r="N28" s="20"/>
      <c r="O28" s="25"/>
      <c r="P28" s="20"/>
      <c r="Q28" s="22">
        <v>7</v>
      </c>
      <c r="R28" s="22">
        <v>7</v>
      </c>
      <c r="S28" s="22">
        <v>7</v>
      </c>
      <c r="T28" s="22">
        <v>8</v>
      </c>
      <c r="U28" s="22">
        <v>8</v>
      </c>
      <c r="V28" s="22">
        <v>8</v>
      </c>
      <c r="W28" s="22">
        <v>9</v>
      </c>
      <c r="X28" s="22">
        <v>9</v>
      </c>
      <c r="Y28" s="22">
        <v>9</v>
      </c>
      <c r="Z28" s="26" t="s">
        <v>37</v>
      </c>
      <c r="AB28" s="27"/>
      <c r="AC28" s="27"/>
      <c r="AD28" s="27"/>
      <c r="AE28" s="27"/>
      <c r="AF28" s="27"/>
      <c r="AG28" s="27"/>
      <c r="AH28" s="27"/>
      <c r="AI28" s="27"/>
      <c r="AM28" s="28"/>
      <c r="AN28" s="27"/>
      <c r="AS28">
        <v>2</v>
      </c>
      <c r="AT28">
        <v>5</v>
      </c>
      <c r="AU28" s="63" t="s">
        <v>101</v>
      </c>
      <c r="AV28" t="s">
        <v>2</v>
      </c>
      <c r="AW28" s="72" t="s">
        <v>126</v>
      </c>
      <c r="AX28" t="s">
        <v>154</v>
      </c>
    </row>
    <row r="29" spans="1:50" ht="14.4">
      <c r="A29" s="30">
        <v>1</v>
      </c>
      <c r="B29" s="30">
        <v>2</v>
      </c>
      <c r="C29" s="30">
        <v>3</v>
      </c>
      <c r="D29" s="30">
        <v>4</v>
      </c>
      <c r="E29" s="30">
        <v>5</v>
      </c>
      <c r="F29" s="30">
        <v>6</v>
      </c>
      <c r="G29" s="30">
        <v>7</v>
      </c>
      <c r="H29" s="30">
        <v>8</v>
      </c>
      <c r="I29" s="30">
        <v>9</v>
      </c>
      <c r="J29" s="30">
        <v>10</v>
      </c>
      <c r="K29" s="30">
        <v>11</v>
      </c>
      <c r="L29" s="30">
        <v>12</v>
      </c>
      <c r="M29" s="26" t="s">
        <v>47</v>
      </c>
      <c r="N29" s="30">
        <v>1</v>
      </c>
      <c r="O29" s="30">
        <v>2</v>
      </c>
      <c r="P29" s="30">
        <v>3</v>
      </c>
      <c r="Q29" s="30">
        <v>4</v>
      </c>
      <c r="R29" s="30">
        <v>5</v>
      </c>
      <c r="S29" s="30">
        <v>6</v>
      </c>
      <c r="T29" s="30">
        <v>7</v>
      </c>
      <c r="U29" s="30">
        <v>8</v>
      </c>
      <c r="V29" s="30">
        <v>9</v>
      </c>
      <c r="W29" s="30">
        <v>10</v>
      </c>
      <c r="X29" s="30">
        <v>11</v>
      </c>
      <c r="Y29" s="30">
        <v>12</v>
      </c>
      <c r="Z29" s="26" t="s">
        <v>47</v>
      </c>
      <c r="AB29" s="27"/>
      <c r="AC29" s="27"/>
      <c r="AD29" s="27"/>
      <c r="AE29" s="27"/>
      <c r="AF29" s="27"/>
      <c r="AG29" s="27"/>
      <c r="AH29" s="27"/>
      <c r="AI29" s="27"/>
      <c r="AM29" s="28"/>
      <c r="AN29" s="27"/>
      <c r="AS29">
        <v>2</v>
      </c>
      <c r="AT29">
        <v>5</v>
      </c>
      <c r="AU29" s="63" t="s">
        <v>101</v>
      </c>
      <c r="AV29" t="s">
        <v>3</v>
      </c>
      <c r="AW29" s="72" t="s">
        <v>126</v>
      </c>
      <c r="AX29" t="s">
        <v>155</v>
      </c>
    </row>
    <row r="30" spans="1:50" ht="14.4">
      <c r="A30" s="4">
        <v>3</v>
      </c>
      <c r="B30" s="4">
        <v>21</v>
      </c>
      <c r="C30" s="4">
        <v>3</v>
      </c>
      <c r="D30" s="4">
        <v>41</v>
      </c>
      <c r="E30" s="8">
        <v>4338</v>
      </c>
      <c r="F30" s="9">
        <v>4733</v>
      </c>
      <c r="G30" s="4">
        <v>42</v>
      </c>
      <c r="H30" s="12">
        <v>5710</v>
      </c>
      <c r="I30" s="15">
        <v>5885</v>
      </c>
      <c r="J30" s="4">
        <v>38</v>
      </c>
      <c r="K30" s="11">
        <v>2126</v>
      </c>
      <c r="L30" s="11">
        <v>2303</v>
      </c>
      <c r="M30" s="21"/>
      <c r="N30" s="23">
        <f t="shared" ref="N30:Y30" si="28" xml:space="preserve"> IF(OR(A30&gt;A40, A30&lt;A39),".",A30)</f>
        <v>3</v>
      </c>
      <c r="O30" s="23">
        <f t="shared" si="28"/>
        <v>21</v>
      </c>
      <c r="P30" s="23">
        <f t="shared" si="28"/>
        <v>3</v>
      </c>
      <c r="Q30" s="23">
        <f t="shared" si="28"/>
        <v>41</v>
      </c>
      <c r="R30" s="23">
        <f t="shared" si="28"/>
        <v>4338</v>
      </c>
      <c r="S30" s="23">
        <f t="shared" si="28"/>
        <v>4733</v>
      </c>
      <c r="T30" s="23">
        <f t="shared" si="28"/>
        <v>42</v>
      </c>
      <c r="U30" s="23">
        <f t="shared" si="28"/>
        <v>5710</v>
      </c>
      <c r="V30" s="23">
        <f t="shared" si="28"/>
        <v>5885</v>
      </c>
      <c r="W30" s="23">
        <f t="shared" si="28"/>
        <v>38</v>
      </c>
      <c r="X30" s="23">
        <f t="shared" si="28"/>
        <v>2126</v>
      </c>
      <c r="Y30" s="23">
        <f t="shared" si="28"/>
        <v>2303</v>
      </c>
      <c r="Z30" s="21"/>
      <c r="AA30" s="22">
        <f>AA17+3</f>
        <v>7</v>
      </c>
      <c r="AB30" s="34">
        <f>AVERAGE($R30:$S37)</f>
        <v>6010</v>
      </c>
      <c r="AC30" s="34">
        <f>AVERAGE($P30:$P37)</f>
        <v>3.25</v>
      </c>
      <c r="AD30" s="34">
        <f>AVERAGE([3]buffer!I$3:I$10)</f>
        <v>19.375</v>
      </c>
      <c r="AE30" s="34">
        <f>((AB30-AD30)/AI30)-AC30</f>
        <v>2966.5052261092151</v>
      </c>
      <c r="AF30" s="34">
        <f>AVERAGE($Q30:$Q37)</f>
        <v>41.857142857142854</v>
      </c>
      <c r="AG30" s="34">
        <f>AVERAGE($O30:$O37)</f>
        <v>20.75</v>
      </c>
      <c r="AH30" s="34">
        <f>AG30/0.5</f>
        <v>41.5</v>
      </c>
      <c r="AI30" s="35">
        <f>AF30/AG30</f>
        <v>2.0172117039586919</v>
      </c>
      <c r="AJ30" s="36">
        <f>1.1*(1-COMPLETE!P23)</f>
        <v>0.95009208103130749</v>
      </c>
      <c r="AK30" s="37">
        <v>0.58124999999999993</v>
      </c>
      <c r="AL30" s="37">
        <v>0.78194444444444444</v>
      </c>
      <c r="AM30" s="38">
        <f>24*(AL30-AK30)</f>
        <v>4.8166666666666682</v>
      </c>
      <c r="AN30" s="34">
        <f>(AE30*120)/(AH30*0.2*AM30*AJ30)</f>
        <v>9372.0798643141279</v>
      </c>
      <c r="AS30">
        <v>2</v>
      </c>
      <c r="AT30">
        <v>6</v>
      </c>
      <c r="AU30" s="63" t="s">
        <v>101</v>
      </c>
      <c r="AV30" t="s">
        <v>2</v>
      </c>
      <c r="AW30" s="74" t="s">
        <v>128</v>
      </c>
      <c r="AX30" t="s">
        <v>156</v>
      </c>
    </row>
    <row r="31" spans="1:50" ht="14.4">
      <c r="A31" s="4">
        <v>4</v>
      </c>
      <c r="B31" s="4">
        <v>21</v>
      </c>
      <c r="C31" s="4">
        <v>4</v>
      </c>
      <c r="D31" s="4">
        <v>42</v>
      </c>
      <c r="E31" s="9">
        <v>4771</v>
      </c>
      <c r="F31" s="8">
        <v>4397</v>
      </c>
      <c r="G31" s="4">
        <v>44</v>
      </c>
      <c r="H31" s="12">
        <v>5580</v>
      </c>
      <c r="I31" s="15">
        <v>6294</v>
      </c>
      <c r="J31" s="4">
        <v>38</v>
      </c>
      <c r="K31" s="16">
        <v>1717</v>
      </c>
      <c r="L31" s="11">
        <v>1791</v>
      </c>
      <c r="M31" s="21"/>
      <c r="N31" s="23">
        <f t="shared" ref="N31:Y31" si="29" xml:space="preserve"> IF(OR(A31&gt;A40, A31&lt;A39),".",A31)</f>
        <v>4</v>
      </c>
      <c r="O31" s="23">
        <f t="shared" si="29"/>
        <v>21</v>
      </c>
      <c r="P31" s="23">
        <f t="shared" si="29"/>
        <v>4</v>
      </c>
      <c r="Q31" s="23">
        <f t="shared" si="29"/>
        <v>42</v>
      </c>
      <c r="R31" s="23">
        <f t="shared" si="29"/>
        <v>4771</v>
      </c>
      <c r="S31" s="23">
        <f t="shared" si="29"/>
        <v>4397</v>
      </c>
      <c r="T31" s="23">
        <f t="shared" si="29"/>
        <v>44</v>
      </c>
      <c r="U31" s="23">
        <f t="shared" si="29"/>
        <v>5580</v>
      </c>
      <c r="V31" s="23">
        <f t="shared" si="29"/>
        <v>6294</v>
      </c>
      <c r="W31" s="23">
        <f t="shared" si="29"/>
        <v>38</v>
      </c>
      <c r="X31" s="23">
        <f t="shared" si="29"/>
        <v>1717</v>
      </c>
      <c r="Y31" s="23">
        <f t="shared" si="29"/>
        <v>1791</v>
      </c>
      <c r="Z31" s="21"/>
      <c r="AA31" s="22">
        <f>AA18+3</f>
        <v>8</v>
      </c>
      <c r="AB31" s="34">
        <f>AVERAGE($U30:$V37)</f>
        <v>7122.9375</v>
      </c>
      <c r="AC31" s="34">
        <f>AVERAGE($P30:$P37)</f>
        <v>3.25</v>
      </c>
      <c r="AD31" s="34">
        <f>AVERAGE([3]buffer!J$3:J$10)</f>
        <v>23.875</v>
      </c>
      <c r="AE31" s="34">
        <f>((AB31-AD31)/AI31)-AC31</f>
        <v>3383.0844109195405</v>
      </c>
      <c r="AF31" s="34">
        <f>AVERAGE($T30:$T37)</f>
        <v>43.5</v>
      </c>
      <c r="AG31" s="34">
        <f>AVERAGE($O30:$O37)</f>
        <v>20.75</v>
      </c>
      <c r="AH31" s="34">
        <f>AG31/0.5</f>
        <v>41.5</v>
      </c>
      <c r="AI31" s="35">
        <f>AF31/AG31</f>
        <v>2.0963855421686746</v>
      </c>
      <c r="AJ31" s="36">
        <f>1.1*(1-COMPLETE!P25)</f>
        <v>0.93333333333333357</v>
      </c>
      <c r="AK31" s="37">
        <v>0.58124999999999993</v>
      </c>
      <c r="AL31" s="37">
        <v>0.78194444444444444</v>
      </c>
      <c r="AM31" s="38">
        <f>24*(AL31-AK31)</f>
        <v>4.8166666666666682</v>
      </c>
      <c r="AN31" s="34">
        <f>(AE31*120)/(AH31*0.2*AM31*AJ31)</f>
        <v>10880.093276099258</v>
      </c>
      <c r="AS31">
        <v>2</v>
      </c>
      <c r="AT31">
        <v>6</v>
      </c>
      <c r="AU31" s="63" t="s">
        <v>101</v>
      </c>
      <c r="AV31" t="s">
        <v>3</v>
      </c>
      <c r="AW31" s="74" t="s">
        <v>128</v>
      </c>
      <c r="AX31" t="s">
        <v>157</v>
      </c>
    </row>
    <row r="32" spans="1:50" ht="14.4">
      <c r="A32" s="4">
        <v>2</v>
      </c>
      <c r="B32" s="4">
        <v>21</v>
      </c>
      <c r="C32" s="4">
        <v>3</v>
      </c>
      <c r="D32" s="4">
        <v>43</v>
      </c>
      <c r="E32" s="15">
        <v>6357</v>
      </c>
      <c r="F32" s="15">
        <v>6416</v>
      </c>
      <c r="G32" s="4">
        <v>46</v>
      </c>
      <c r="H32" s="13">
        <v>7744</v>
      </c>
      <c r="I32" s="13">
        <v>7878</v>
      </c>
      <c r="J32" s="4">
        <v>39</v>
      </c>
      <c r="K32" s="18">
        <v>2770</v>
      </c>
      <c r="L32" s="11">
        <v>1990</v>
      </c>
      <c r="M32" s="21"/>
      <c r="N32" s="23">
        <f t="shared" ref="N32:Y32" si="30" xml:space="preserve"> IF(OR(A32&gt;A40, A32&lt;A39),".",A32)</f>
        <v>2</v>
      </c>
      <c r="O32" s="23">
        <f t="shared" si="30"/>
        <v>21</v>
      </c>
      <c r="P32" s="23">
        <f t="shared" si="30"/>
        <v>3</v>
      </c>
      <c r="Q32" s="23">
        <f t="shared" si="30"/>
        <v>43</v>
      </c>
      <c r="R32" s="23">
        <f t="shared" si="30"/>
        <v>6357</v>
      </c>
      <c r="S32" s="23">
        <f t="shared" si="30"/>
        <v>6416</v>
      </c>
      <c r="T32" s="23">
        <f t="shared" si="30"/>
        <v>46</v>
      </c>
      <c r="U32" s="23">
        <f t="shared" si="30"/>
        <v>7744</v>
      </c>
      <c r="V32" s="23">
        <f t="shared" si="30"/>
        <v>7878</v>
      </c>
      <c r="W32" s="23">
        <f t="shared" si="30"/>
        <v>39</v>
      </c>
      <c r="X32" s="23">
        <f t="shared" si="30"/>
        <v>2770</v>
      </c>
      <c r="Y32" s="23">
        <f t="shared" si="30"/>
        <v>1990</v>
      </c>
      <c r="Z32" s="21"/>
      <c r="AA32" s="22">
        <f>AA19+3</f>
        <v>9</v>
      </c>
      <c r="AB32" s="34">
        <f>AVERAGE($X30:$Y37)</f>
        <v>2349.5625</v>
      </c>
      <c r="AC32" s="34">
        <f>AVERAGE($P30:$P37)</f>
        <v>3.25</v>
      </c>
      <c r="AD32" s="34">
        <f>AVERAGE([3]buffer!K$3:K$10)</f>
        <v>16.625</v>
      </c>
      <c r="AE32" s="34">
        <f>((AB32-AD32)/AI32)-AC32</f>
        <v>1258.208061889251</v>
      </c>
      <c r="AF32" s="34">
        <f>AVERAGE($W30:$W37)</f>
        <v>38.375</v>
      </c>
      <c r="AG32" s="34">
        <f>AVERAGE($O30:$O37)</f>
        <v>20.75</v>
      </c>
      <c r="AH32" s="34">
        <f>AG32/0.5</f>
        <v>41.5</v>
      </c>
      <c r="AI32" s="35">
        <f>AF32/AG32</f>
        <v>1.8493975903614457</v>
      </c>
      <c r="AJ32" s="36">
        <f>1.1*(1-COMPLETE!P27)</f>
        <v>0.97907801418439722</v>
      </c>
      <c r="AK32" s="37">
        <v>0.58124999999999993</v>
      </c>
      <c r="AL32" s="37">
        <v>0.78194444444444444</v>
      </c>
      <c r="AM32" s="38">
        <f>24*(AL32-AK32)</f>
        <v>4.8166666666666682</v>
      </c>
      <c r="AN32" s="34">
        <f>(AE32*120)/(AH32*0.2*AM32*AJ32)</f>
        <v>3857.3738018209306</v>
      </c>
      <c r="AS32">
        <v>3</v>
      </c>
      <c r="AT32">
        <v>1</v>
      </c>
      <c r="AU32" s="63" t="s">
        <v>101</v>
      </c>
      <c r="AV32" t="s">
        <v>2</v>
      </c>
      <c r="AW32" s="70" t="s">
        <v>124</v>
      </c>
      <c r="AX32" t="s">
        <v>158</v>
      </c>
    </row>
    <row r="33" spans="1:50" ht="14.4">
      <c r="A33" s="4">
        <v>1</v>
      </c>
      <c r="B33" s="4">
        <v>20</v>
      </c>
      <c r="C33" s="4">
        <v>2</v>
      </c>
      <c r="D33" s="4">
        <v>42</v>
      </c>
      <c r="E33" s="7">
        <v>6911</v>
      </c>
      <c r="F33" s="7">
        <v>6581</v>
      </c>
      <c r="G33" s="4">
        <v>44</v>
      </c>
      <c r="H33" s="14">
        <v>7583</v>
      </c>
      <c r="I33" s="13">
        <v>7884</v>
      </c>
      <c r="J33" s="4">
        <v>38</v>
      </c>
      <c r="K33" s="6">
        <v>2929</v>
      </c>
      <c r="L33" s="11">
        <v>2265</v>
      </c>
      <c r="M33" s="21"/>
      <c r="N33" s="23">
        <f t="shared" ref="N33:Y33" si="31" xml:space="preserve"> IF(OR(A33&gt;A40, A33&lt;A39),".",A33)</f>
        <v>1</v>
      </c>
      <c r="O33" s="23">
        <f t="shared" si="31"/>
        <v>20</v>
      </c>
      <c r="P33" s="23">
        <f t="shared" si="31"/>
        <v>2</v>
      </c>
      <c r="Q33" s="23">
        <f t="shared" si="31"/>
        <v>42</v>
      </c>
      <c r="R33" s="23">
        <f t="shared" si="31"/>
        <v>6911</v>
      </c>
      <c r="S33" s="23">
        <f t="shared" si="31"/>
        <v>6581</v>
      </c>
      <c r="T33" s="23">
        <f t="shared" si="31"/>
        <v>44</v>
      </c>
      <c r="U33" s="23">
        <f t="shared" si="31"/>
        <v>7583</v>
      </c>
      <c r="V33" s="23">
        <f t="shared" si="31"/>
        <v>7884</v>
      </c>
      <c r="W33" s="23">
        <f t="shared" si="31"/>
        <v>38</v>
      </c>
      <c r="X33" s="23">
        <f t="shared" si="31"/>
        <v>2929</v>
      </c>
      <c r="Y33" s="23">
        <f t="shared" si="31"/>
        <v>2265</v>
      </c>
      <c r="Z33" s="21"/>
      <c r="AS33">
        <v>3</v>
      </c>
      <c r="AT33">
        <v>1</v>
      </c>
      <c r="AU33" s="63" t="s">
        <v>101</v>
      </c>
      <c r="AV33" t="s">
        <v>3</v>
      </c>
      <c r="AW33" s="70" t="s">
        <v>124</v>
      </c>
      <c r="AX33" t="s">
        <v>159</v>
      </c>
    </row>
    <row r="34" spans="1:50" ht="14.4">
      <c r="A34" s="4">
        <v>3</v>
      </c>
      <c r="B34" s="4">
        <v>21</v>
      </c>
      <c r="C34" s="4">
        <v>4</v>
      </c>
      <c r="D34" s="4">
        <v>43</v>
      </c>
      <c r="E34" s="7">
        <v>6918</v>
      </c>
      <c r="F34" s="7">
        <v>6694</v>
      </c>
      <c r="G34" s="4">
        <v>44</v>
      </c>
      <c r="H34" s="13">
        <v>7891</v>
      </c>
      <c r="I34" s="13">
        <v>7967</v>
      </c>
      <c r="J34" s="4">
        <v>39</v>
      </c>
      <c r="K34" s="18">
        <v>2836</v>
      </c>
      <c r="L34" s="11">
        <v>2103</v>
      </c>
      <c r="M34" s="21"/>
      <c r="N34" s="23">
        <f t="shared" ref="N34:Y34" si="32" xml:space="preserve"> IF(OR(A34&gt;A40, A34&lt;A39),".",A34)</f>
        <v>3</v>
      </c>
      <c r="O34" s="23">
        <f t="shared" si="32"/>
        <v>21</v>
      </c>
      <c r="P34" s="23">
        <f t="shared" si="32"/>
        <v>4</v>
      </c>
      <c r="Q34" s="23">
        <f t="shared" si="32"/>
        <v>43</v>
      </c>
      <c r="R34" s="23">
        <f t="shared" si="32"/>
        <v>6918</v>
      </c>
      <c r="S34" s="23">
        <f t="shared" si="32"/>
        <v>6694</v>
      </c>
      <c r="T34" s="23">
        <f t="shared" si="32"/>
        <v>44</v>
      </c>
      <c r="U34" s="23">
        <f t="shared" si="32"/>
        <v>7891</v>
      </c>
      <c r="V34" s="23">
        <f t="shared" si="32"/>
        <v>7967</v>
      </c>
      <c r="W34" s="23">
        <f t="shared" si="32"/>
        <v>39</v>
      </c>
      <c r="X34" s="23">
        <f t="shared" si="32"/>
        <v>2836</v>
      </c>
      <c r="Y34" s="23">
        <f t="shared" si="32"/>
        <v>2103</v>
      </c>
      <c r="Z34" s="21"/>
      <c r="AS34">
        <v>3</v>
      </c>
      <c r="AT34">
        <v>2</v>
      </c>
      <c r="AU34" s="63" t="s">
        <v>101</v>
      </c>
      <c r="AV34" t="s">
        <v>2</v>
      </c>
      <c r="AW34" s="71" t="s">
        <v>125</v>
      </c>
      <c r="AX34" t="s">
        <v>160</v>
      </c>
    </row>
    <row r="35" spans="1:50" ht="14.4">
      <c r="A35" s="4">
        <v>2</v>
      </c>
      <c r="B35" s="4">
        <v>21</v>
      </c>
      <c r="C35" s="4">
        <v>4</v>
      </c>
      <c r="D35" s="4">
        <v>42</v>
      </c>
      <c r="E35" s="7">
        <v>6976</v>
      </c>
      <c r="F35" s="7">
        <v>6953</v>
      </c>
      <c r="G35" s="4">
        <v>43</v>
      </c>
      <c r="H35" s="13">
        <v>7676</v>
      </c>
      <c r="I35" s="13">
        <v>8177</v>
      </c>
      <c r="J35" s="4">
        <v>40</v>
      </c>
      <c r="K35" s="6">
        <v>3148</v>
      </c>
      <c r="L35" s="11">
        <v>2016</v>
      </c>
      <c r="M35" s="21"/>
      <c r="N35" s="23">
        <f t="shared" ref="N35:Y35" si="33" xml:space="preserve"> IF(OR(A35&gt;A40, A35&lt;A39),".",A35)</f>
        <v>2</v>
      </c>
      <c r="O35" s="23">
        <f t="shared" si="33"/>
        <v>21</v>
      </c>
      <c r="P35" s="23">
        <f t="shared" si="33"/>
        <v>4</v>
      </c>
      <c r="Q35" s="23">
        <f t="shared" si="33"/>
        <v>42</v>
      </c>
      <c r="R35" s="23">
        <f t="shared" si="33"/>
        <v>6976</v>
      </c>
      <c r="S35" s="23">
        <f t="shared" si="33"/>
        <v>6953</v>
      </c>
      <c r="T35" s="23">
        <f t="shared" si="33"/>
        <v>43</v>
      </c>
      <c r="U35" s="23">
        <f t="shared" si="33"/>
        <v>7676</v>
      </c>
      <c r="V35" s="23">
        <f t="shared" si="33"/>
        <v>8177</v>
      </c>
      <c r="W35" s="23">
        <f t="shared" si="33"/>
        <v>40</v>
      </c>
      <c r="X35" s="23">
        <f t="shared" si="33"/>
        <v>3148</v>
      </c>
      <c r="Y35" s="23">
        <f t="shared" si="33"/>
        <v>2016</v>
      </c>
      <c r="Z35" s="21"/>
      <c r="AS35">
        <v>3</v>
      </c>
      <c r="AT35">
        <v>2</v>
      </c>
      <c r="AU35" s="63" t="s">
        <v>101</v>
      </c>
      <c r="AV35" t="s">
        <v>3</v>
      </c>
      <c r="AW35" s="71" t="s">
        <v>125</v>
      </c>
      <c r="AX35" t="s">
        <v>161</v>
      </c>
    </row>
    <row r="36" spans="1:50" ht="14.4">
      <c r="A36" s="4">
        <v>2</v>
      </c>
      <c r="B36" s="4">
        <v>21</v>
      </c>
      <c r="C36" s="4">
        <v>3</v>
      </c>
      <c r="D36" s="4">
        <v>40</v>
      </c>
      <c r="E36" s="7">
        <v>6913</v>
      </c>
      <c r="F36" s="7">
        <v>6809</v>
      </c>
      <c r="G36" s="4">
        <v>45</v>
      </c>
      <c r="H36" s="13">
        <v>8177</v>
      </c>
      <c r="I36" s="13">
        <v>7690</v>
      </c>
      <c r="J36" s="4">
        <v>38</v>
      </c>
      <c r="K36" s="18">
        <v>2866</v>
      </c>
      <c r="L36" s="11">
        <v>2018</v>
      </c>
      <c r="M36" s="21"/>
      <c r="N36" s="23">
        <f t="shared" ref="N36:Y36" si="34" xml:space="preserve"> IF(OR(A36&gt;A40, A36&lt;A39),".",A36)</f>
        <v>2</v>
      </c>
      <c r="O36" s="23">
        <f t="shared" si="34"/>
        <v>21</v>
      </c>
      <c r="P36" s="23">
        <f t="shared" si="34"/>
        <v>3</v>
      </c>
      <c r="Q36" s="23">
        <f t="shared" si="34"/>
        <v>40</v>
      </c>
      <c r="R36" s="23">
        <f t="shared" si="34"/>
        <v>6913</v>
      </c>
      <c r="S36" s="23">
        <f t="shared" si="34"/>
        <v>6809</v>
      </c>
      <c r="T36" s="23">
        <f t="shared" si="34"/>
        <v>45</v>
      </c>
      <c r="U36" s="23">
        <f t="shared" si="34"/>
        <v>8177</v>
      </c>
      <c r="V36" s="23">
        <f t="shared" si="34"/>
        <v>7690</v>
      </c>
      <c r="W36" s="23">
        <f t="shared" si="34"/>
        <v>38</v>
      </c>
      <c r="X36" s="23">
        <f t="shared" si="34"/>
        <v>2866</v>
      </c>
      <c r="Y36" s="23">
        <f t="shared" si="34"/>
        <v>2018</v>
      </c>
      <c r="Z36" s="21"/>
      <c r="AS36">
        <v>3</v>
      </c>
      <c r="AT36">
        <v>3</v>
      </c>
      <c r="AU36" s="63" t="s">
        <v>101</v>
      </c>
      <c r="AV36" t="s">
        <v>2</v>
      </c>
      <c r="AW36" s="75" t="s">
        <v>129</v>
      </c>
      <c r="AX36" t="s">
        <v>162</v>
      </c>
    </row>
    <row r="37" spans="1:50" ht="14.4">
      <c r="A37" s="4">
        <v>1</v>
      </c>
      <c r="B37" s="4">
        <v>20</v>
      </c>
      <c r="C37" s="4">
        <v>3</v>
      </c>
      <c r="D37" s="4">
        <v>38</v>
      </c>
      <c r="E37" s="12">
        <v>5278</v>
      </c>
      <c r="F37" s="9">
        <v>5115</v>
      </c>
      <c r="G37" s="4">
        <v>40</v>
      </c>
      <c r="H37" s="12">
        <v>5732</v>
      </c>
      <c r="I37" s="15">
        <v>6099</v>
      </c>
      <c r="J37" s="4">
        <v>37</v>
      </c>
      <c r="K37" s="18">
        <v>2399</v>
      </c>
      <c r="L37" s="11">
        <v>2316</v>
      </c>
      <c r="M37" s="21"/>
      <c r="N37" s="23">
        <f t="shared" ref="N37:Y37" si="35" xml:space="preserve"> IF(OR(A37&gt;A40, A37&lt;A39),".",A37)</f>
        <v>1</v>
      </c>
      <c r="O37" s="23">
        <f t="shared" si="35"/>
        <v>20</v>
      </c>
      <c r="P37" s="23">
        <f t="shared" si="35"/>
        <v>3</v>
      </c>
      <c r="Q37" s="23" t="str">
        <f t="shared" si="35"/>
        <v>.</v>
      </c>
      <c r="R37" s="23">
        <f t="shared" si="35"/>
        <v>5278</v>
      </c>
      <c r="S37" s="23">
        <f t="shared" si="35"/>
        <v>5115</v>
      </c>
      <c r="T37" s="23">
        <f t="shared" si="35"/>
        <v>40</v>
      </c>
      <c r="U37" s="23">
        <f t="shared" si="35"/>
        <v>5732</v>
      </c>
      <c r="V37" s="23">
        <f t="shared" si="35"/>
        <v>6099</v>
      </c>
      <c r="W37" s="23">
        <f t="shared" si="35"/>
        <v>37</v>
      </c>
      <c r="X37" s="23">
        <f t="shared" si="35"/>
        <v>2399</v>
      </c>
      <c r="Y37" s="23">
        <f t="shared" si="35"/>
        <v>2316</v>
      </c>
      <c r="Z37" s="21"/>
      <c r="AS37">
        <v>3</v>
      </c>
      <c r="AT37">
        <v>3</v>
      </c>
      <c r="AU37" s="63" t="s">
        <v>101</v>
      </c>
      <c r="AV37" t="s">
        <v>3</v>
      </c>
      <c r="AW37" s="75" t="s">
        <v>129</v>
      </c>
      <c r="AX37" t="s">
        <v>163</v>
      </c>
    </row>
    <row r="38" spans="1:50" ht="14.4">
      <c r="A38" s="39">
        <f>AVERAGE(A30:A37)</f>
        <v>2.25</v>
      </c>
      <c r="B38" s="39">
        <f>AVERAGE(B30:B37)</f>
        <v>20.75</v>
      </c>
      <c r="C38" s="39">
        <f t="shared" ref="C38:L38" si="36">AVERAGE(C30:C37)</f>
        <v>3.25</v>
      </c>
      <c r="D38" s="39">
        <f t="shared" si="36"/>
        <v>41.375</v>
      </c>
      <c r="E38" s="39">
        <f t="shared" si="36"/>
        <v>6057.75</v>
      </c>
      <c r="F38" s="39">
        <f t="shared" si="36"/>
        <v>5962.25</v>
      </c>
      <c r="G38" s="39">
        <f t="shared" si="36"/>
        <v>43.5</v>
      </c>
      <c r="H38" s="39">
        <f t="shared" si="36"/>
        <v>7011.625</v>
      </c>
      <c r="I38" s="39">
        <f t="shared" si="36"/>
        <v>7234.25</v>
      </c>
      <c r="J38" s="39">
        <f t="shared" si="36"/>
        <v>38.375</v>
      </c>
      <c r="K38" s="39">
        <f t="shared" si="36"/>
        <v>2598.875</v>
      </c>
      <c r="L38" s="39">
        <f t="shared" si="36"/>
        <v>2100.25</v>
      </c>
      <c r="M38" s="26" t="s">
        <v>60</v>
      </c>
      <c r="N38" s="39">
        <f>AVERAGE(N30:N37)</f>
        <v>2.25</v>
      </c>
      <c r="O38" s="39">
        <f>AVERAGE(O30:O37)</f>
        <v>20.75</v>
      </c>
      <c r="P38" s="39">
        <f t="shared" ref="P38:Y38" si="37">AVERAGE(P30:P37)</f>
        <v>3.25</v>
      </c>
      <c r="Q38" s="39">
        <f t="shared" si="37"/>
        <v>41.857142857142854</v>
      </c>
      <c r="R38" s="39">
        <f t="shared" si="37"/>
        <v>6057.75</v>
      </c>
      <c r="S38" s="39">
        <f t="shared" si="37"/>
        <v>5962.25</v>
      </c>
      <c r="T38" s="39">
        <f t="shared" si="37"/>
        <v>43.5</v>
      </c>
      <c r="U38" s="39">
        <f t="shared" si="37"/>
        <v>7011.625</v>
      </c>
      <c r="V38" s="39">
        <f t="shared" si="37"/>
        <v>7234.25</v>
      </c>
      <c r="W38" s="39">
        <f t="shared" si="37"/>
        <v>38.375</v>
      </c>
      <c r="X38" s="39">
        <f t="shared" si="37"/>
        <v>2598.875</v>
      </c>
      <c r="Y38" s="39">
        <f t="shared" si="37"/>
        <v>2100.25</v>
      </c>
      <c r="Z38" s="26" t="s">
        <v>60</v>
      </c>
      <c r="AS38">
        <v>3</v>
      </c>
      <c r="AT38">
        <v>4</v>
      </c>
      <c r="AU38" s="63" t="s">
        <v>101</v>
      </c>
      <c r="AV38" t="s">
        <v>2</v>
      </c>
      <c r="AW38" s="74" t="s">
        <v>128</v>
      </c>
      <c r="AX38" t="s">
        <v>164</v>
      </c>
    </row>
    <row r="39" spans="1:50" ht="14.4">
      <c r="A39" s="39">
        <f>A38-2*STDEV(A30:A37)</f>
        <v>0.17980332197293736</v>
      </c>
      <c r="B39" s="39">
        <f t="shared" ref="B39:L39" si="38">B38-2*STDEV(B30:B37)</f>
        <v>19.824179900227449</v>
      </c>
      <c r="C39" s="39">
        <f t="shared" si="38"/>
        <v>1.8357864376269049</v>
      </c>
      <c r="D39" s="39">
        <f t="shared" si="38"/>
        <v>38.004963967975584</v>
      </c>
      <c r="E39" s="39">
        <f t="shared" si="38"/>
        <v>3872.9286604588729</v>
      </c>
      <c r="F39" s="39">
        <f t="shared" si="38"/>
        <v>3891.8234738948113</v>
      </c>
      <c r="G39" s="39">
        <f t="shared" si="38"/>
        <v>39.796719600909796</v>
      </c>
      <c r="H39" s="39">
        <f t="shared" si="38"/>
        <v>4767.0310023501552</v>
      </c>
      <c r="I39" s="39">
        <f t="shared" si="38"/>
        <v>5312.4449704955578</v>
      </c>
      <c r="J39" s="39">
        <f t="shared" si="38"/>
        <v>36.542749237374188</v>
      </c>
      <c r="K39" s="39">
        <f t="shared" si="38"/>
        <v>1640.1100578553082</v>
      </c>
      <c r="L39" s="39">
        <f t="shared" si="38"/>
        <v>1732.663664174368</v>
      </c>
      <c r="M39" s="26" t="s">
        <v>61</v>
      </c>
      <c r="N39" s="39">
        <f>N38-2*STDEV(N30:N37)</f>
        <v>0.17980332197293736</v>
      </c>
      <c r="O39" s="39">
        <f t="shared" ref="O39:Y39" si="39">O38-2*STDEV(O30:O37)</f>
        <v>19.824179900227449</v>
      </c>
      <c r="P39" s="39">
        <f t="shared" si="39"/>
        <v>1.8357864376269049</v>
      </c>
      <c r="Q39" s="39">
        <f t="shared" si="39"/>
        <v>39.719052921843456</v>
      </c>
      <c r="R39" s="39">
        <f t="shared" si="39"/>
        <v>3872.9286604588729</v>
      </c>
      <c r="S39" s="39">
        <f t="shared" si="39"/>
        <v>3891.8234738948113</v>
      </c>
      <c r="T39" s="39">
        <f t="shared" si="39"/>
        <v>39.796719600909796</v>
      </c>
      <c r="U39" s="39">
        <f t="shared" si="39"/>
        <v>4767.0310023501552</v>
      </c>
      <c r="V39" s="39">
        <f t="shared" si="39"/>
        <v>5312.4449704955578</v>
      </c>
      <c r="W39" s="39">
        <f t="shared" si="39"/>
        <v>36.542749237374188</v>
      </c>
      <c r="X39" s="39">
        <f t="shared" si="39"/>
        <v>1640.1100578553082</v>
      </c>
      <c r="Y39" s="39">
        <f t="shared" si="39"/>
        <v>1732.663664174368</v>
      </c>
      <c r="Z39" s="26" t="s">
        <v>61</v>
      </c>
      <c r="AS39">
        <v>3</v>
      </c>
      <c r="AT39">
        <v>4</v>
      </c>
      <c r="AU39" s="63" t="s">
        <v>101</v>
      </c>
      <c r="AV39" t="s">
        <v>3</v>
      </c>
      <c r="AW39" s="74" t="s">
        <v>128</v>
      </c>
      <c r="AX39" t="s">
        <v>165</v>
      </c>
    </row>
    <row r="40" spans="1:50" ht="15" thickBot="1">
      <c r="A40" s="40">
        <f>A38+2*STDEV(A30:A37)</f>
        <v>4.3201966780270631</v>
      </c>
      <c r="B40" s="40">
        <f t="shared" ref="B40:L40" si="40">B38+2*STDEV(B30:B37)</f>
        <v>21.675820099772551</v>
      </c>
      <c r="C40" s="40">
        <f t="shared" si="40"/>
        <v>4.6642135623730949</v>
      </c>
      <c r="D40" s="40">
        <f t="shared" si="40"/>
        <v>44.745036032024416</v>
      </c>
      <c r="E40" s="40">
        <f t="shared" si="40"/>
        <v>8242.5713395411276</v>
      </c>
      <c r="F40" s="40">
        <f t="shared" si="40"/>
        <v>8032.6765261051887</v>
      </c>
      <c r="G40" s="40">
        <f t="shared" si="40"/>
        <v>47.203280399090204</v>
      </c>
      <c r="H40" s="40">
        <f t="shared" si="40"/>
        <v>9256.2189976498448</v>
      </c>
      <c r="I40" s="40">
        <f t="shared" si="40"/>
        <v>9156.0550295044432</v>
      </c>
      <c r="J40" s="40">
        <f t="shared" si="40"/>
        <v>40.207250762625812</v>
      </c>
      <c r="K40" s="40">
        <f t="shared" si="40"/>
        <v>3557.6399421446918</v>
      </c>
      <c r="L40" s="40">
        <f t="shared" si="40"/>
        <v>2467.836335825632</v>
      </c>
      <c r="M40" s="41" t="s">
        <v>62</v>
      </c>
      <c r="N40" s="40">
        <f>N38+2*STDEV(N30:N37)</f>
        <v>4.3201966780270631</v>
      </c>
      <c r="O40" s="40">
        <f t="shared" ref="O40:Y40" si="41">O38+2*STDEV(O30:O37)</f>
        <v>21.675820099772551</v>
      </c>
      <c r="P40" s="40">
        <f t="shared" si="41"/>
        <v>4.6642135623730949</v>
      </c>
      <c r="Q40" s="40">
        <f t="shared" si="41"/>
        <v>43.995232792442252</v>
      </c>
      <c r="R40" s="40">
        <f t="shared" si="41"/>
        <v>8242.5713395411276</v>
      </c>
      <c r="S40" s="40">
        <f t="shared" si="41"/>
        <v>8032.6765261051887</v>
      </c>
      <c r="T40" s="40">
        <f t="shared" si="41"/>
        <v>47.203280399090204</v>
      </c>
      <c r="U40" s="40">
        <f t="shared" si="41"/>
        <v>9256.2189976498448</v>
      </c>
      <c r="V40" s="40">
        <f t="shared" si="41"/>
        <v>9156.0550295044432</v>
      </c>
      <c r="W40" s="40">
        <f t="shared" si="41"/>
        <v>40.207250762625812</v>
      </c>
      <c r="X40" s="40">
        <f t="shared" si="41"/>
        <v>3557.6399421446918</v>
      </c>
      <c r="Y40" s="40">
        <f t="shared" si="41"/>
        <v>2467.836335825632</v>
      </c>
      <c r="Z40" s="41" t="s">
        <v>62</v>
      </c>
      <c r="AS40">
        <v>3</v>
      </c>
      <c r="AT40">
        <v>5</v>
      </c>
      <c r="AU40" s="63" t="s">
        <v>101</v>
      </c>
      <c r="AV40" t="s">
        <v>2</v>
      </c>
      <c r="AW40" s="72" t="s">
        <v>126</v>
      </c>
      <c r="AX40" t="s">
        <v>166</v>
      </c>
    </row>
    <row r="41" spans="1:50" ht="14.4">
      <c r="A41" s="20"/>
      <c r="B41" s="25"/>
      <c r="C41" s="20"/>
      <c r="D41" s="22">
        <v>10</v>
      </c>
      <c r="E41" s="22">
        <v>10</v>
      </c>
      <c r="F41" s="22">
        <v>10</v>
      </c>
      <c r="G41" s="22">
        <v>11</v>
      </c>
      <c r="H41" s="22">
        <v>11</v>
      </c>
      <c r="I41" s="22">
        <v>11</v>
      </c>
      <c r="J41" s="22">
        <v>12</v>
      </c>
      <c r="K41" s="22">
        <v>12</v>
      </c>
      <c r="L41" s="22">
        <v>12</v>
      </c>
      <c r="M41" s="26" t="s">
        <v>37</v>
      </c>
      <c r="N41" s="20"/>
      <c r="O41" s="25"/>
      <c r="P41" s="20"/>
      <c r="Q41" s="22">
        <v>10</v>
      </c>
      <c r="R41" s="22">
        <v>10</v>
      </c>
      <c r="S41" s="22">
        <v>10</v>
      </c>
      <c r="T41" s="22">
        <v>11</v>
      </c>
      <c r="U41" s="22">
        <v>11</v>
      </c>
      <c r="V41" s="22">
        <v>11</v>
      </c>
      <c r="W41" s="22">
        <v>12</v>
      </c>
      <c r="X41" s="22">
        <v>12</v>
      </c>
      <c r="Y41" s="22">
        <v>12</v>
      </c>
      <c r="Z41" s="26" t="s">
        <v>37</v>
      </c>
      <c r="AB41" s="27"/>
      <c r="AC41" s="27"/>
      <c r="AD41" s="27"/>
      <c r="AE41" s="27"/>
      <c r="AF41" s="27"/>
      <c r="AG41" s="27"/>
      <c r="AH41" s="27"/>
      <c r="AI41" s="27"/>
      <c r="AM41" s="28"/>
      <c r="AN41" s="27"/>
      <c r="AS41">
        <v>3</v>
      </c>
      <c r="AT41">
        <v>5</v>
      </c>
      <c r="AU41" s="63" t="s">
        <v>101</v>
      </c>
      <c r="AV41" t="s">
        <v>3</v>
      </c>
      <c r="AW41" s="72" t="s">
        <v>126</v>
      </c>
      <c r="AX41" t="s">
        <v>167</v>
      </c>
    </row>
    <row r="42" spans="1:50" ht="14.4">
      <c r="A42" s="30">
        <v>1</v>
      </c>
      <c r="B42" s="30">
        <v>2</v>
      </c>
      <c r="C42" s="30">
        <v>3</v>
      </c>
      <c r="D42" s="30">
        <v>4</v>
      </c>
      <c r="E42" s="30">
        <v>5</v>
      </c>
      <c r="F42" s="30">
        <v>6</v>
      </c>
      <c r="G42" s="30">
        <v>7</v>
      </c>
      <c r="H42" s="30">
        <v>8</v>
      </c>
      <c r="I42" s="30">
        <v>9</v>
      </c>
      <c r="J42" s="30">
        <v>10</v>
      </c>
      <c r="K42" s="30">
        <v>11</v>
      </c>
      <c r="L42" s="30">
        <v>12</v>
      </c>
      <c r="M42" s="26" t="s">
        <v>47</v>
      </c>
      <c r="N42" s="30">
        <v>1</v>
      </c>
      <c r="O42" s="30">
        <v>2</v>
      </c>
      <c r="P42" s="30">
        <v>3</v>
      </c>
      <c r="Q42" s="30">
        <v>4</v>
      </c>
      <c r="R42" s="30">
        <v>5</v>
      </c>
      <c r="S42" s="30">
        <v>6</v>
      </c>
      <c r="T42" s="30">
        <v>7</v>
      </c>
      <c r="U42" s="30">
        <v>8</v>
      </c>
      <c r="V42" s="30">
        <v>9</v>
      </c>
      <c r="W42" s="30">
        <v>10</v>
      </c>
      <c r="X42" s="30">
        <v>11</v>
      </c>
      <c r="Y42" s="30">
        <v>12</v>
      </c>
      <c r="Z42" s="26" t="s">
        <v>47</v>
      </c>
      <c r="AB42" s="27"/>
      <c r="AC42" s="27"/>
      <c r="AD42" s="27"/>
      <c r="AE42" s="27"/>
      <c r="AF42" s="27"/>
      <c r="AG42" s="27"/>
      <c r="AH42" s="27"/>
      <c r="AI42" s="27"/>
      <c r="AM42" s="28"/>
      <c r="AN42" s="27"/>
      <c r="AS42">
        <v>3</v>
      </c>
      <c r="AT42">
        <v>6</v>
      </c>
      <c r="AU42" s="63" t="s">
        <v>101</v>
      </c>
      <c r="AV42" t="s">
        <v>2</v>
      </c>
      <c r="AW42" s="73" t="s">
        <v>127</v>
      </c>
      <c r="AX42" t="s">
        <v>168</v>
      </c>
    </row>
    <row r="43" spans="1:50" ht="14.4">
      <c r="A43" s="4">
        <v>3</v>
      </c>
      <c r="B43" s="4">
        <v>20</v>
      </c>
      <c r="C43" s="4">
        <v>4</v>
      </c>
      <c r="D43" s="4">
        <v>45</v>
      </c>
      <c r="E43" s="9">
        <v>3834</v>
      </c>
      <c r="F43" s="9">
        <v>4082</v>
      </c>
      <c r="G43" s="4">
        <v>34</v>
      </c>
      <c r="H43" s="6">
        <v>2379</v>
      </c>
      <c r="I43" s="6">
        <v>2417</v>
      </c>
      <c r="J43" s="4">
        <v>44</v>
      </c>
      <c r="K43" s="12">
        <v>4620</v>
      </c>
      <c r="L43" s="15">
        <v>4773</v>
      </c>
      <c r="M43" s="21"/>
      <c r="N43" s="23">
        <f t="shared" ref="N43:Y43" si="42" xml:space="preserve"> IF(OR(A43&gt;A53, A43&lt;A52),".",A43)</f>
        <v>3</v>
      </c>
      <c r="O43" s="23">
        <f t="shared" si="42"/>
        <v>20</v>
      </c>
      <c r="P43" s="23">
        <f t="shared" si="42"/>
        <v>4</v>
      </c>
      <c r="Q43" s="23">
        <f t="shared" si="42"/>
        <v>45</v>
      </c>
      <c r="R43" s="23">
        <f t="shared" si="42"/>
        <v>3834</v>
      </c>
      <c r="S43" s="23">
        <f t="shared" si="42"/>
        <v>4082</v>
      </c>
      <c r="T43" s="23">
        <f t="shared" si="42"/>
        <v>34</v>
      </c>
      <c r="U43" s="23">
        <f t="shared" si="42"/>
        <v>2379</v>
      </c>
      <c r="V43" s="23">
        <f t="shared" si="42"/>
        <v>2417</v>
      </c>
      <c r="W43" s="23">
        <f t="shared" si="42"/>
        <v>44</v>
      </c>
      <c r="X43" s="23">
        <f t="shared" si="42"/>
        <v>4620</v>
      </c>
      <c r="Y43" s="23">
        <f t="shared" si="42"/>
        <v>4773</v>
      </c>
      <c r="Z43" s="21"/>
      <c r="AA43" s="22">
        <f>AA30+3</f>
        <v>10</v>
      </c>
      <c r="AB43" s="34">
        <f>AVERAGE($R43:$S50)</f>
        <v>4945.0625</v>
      </c>
      <c r="AC43" s="34">
        <f>AVERAGE($P43:$P50)</f>
        <v>3.125</v>
      </c>
      <c r="AD43" s="34">
        <f>AVERAGE([3]buffer!L$3:L$10)</f>
        <v>25.875</v>
      </c>
      <c r="AE43" s="34">
        <f>((AB43-AD43)/AI43)-AC43</f>
        <v>2021.3518689859366</v>
      </c>
      <c r="AF43" s="34">
        <f>AVERAGE($Q43:$Q50)</f>
        <v>48.25</v>
      </c>
      <c r="AG43" s="34">
        <f>AVERAGE($O43:$O50)</f>
        <v>19.857142857142858</v>
      </c>
      <c r="AH43" s="34">
        <f>AG43/0.5</f>
        <v>39.714285714285715</v>
      </c>
      <c r="AI43" s="35">
        <f>AF43/AG43</f>
        <v>2.4298561151079134</v>
      </c>
      <c r="AJ43" s="36">
        <f>1.1*(1-COMPLETE!P29)</f>
        <v>0.97880571909167369</v>
      </c>
      <c r="AK43" s="37">
        <v>0.58124999999999993</v>
      </c>
      <c r="AL43" s="37">
        <v>0.78263888888888899</v>
      </c>
      <c r="AM43" s="38">
        <f>24*(AL43-AK43)</f>
        <v>4.8333333333333375</v>
      </c>
      <c r="AN43" s="34">
        <f>(AE43*120)/(AH43*0.2*AM43*AJ43)</f>
        <v>6455.1028911623789</v>
      </c>
      <c r="AS43">
        <v>3</v>
      </c>
      <c r="AT43">
        <v>6</v>
      </c>
      <c r="AU43" s="63" t="s">
        <v>101</v>
      </c>
      <c r="AV43" t="s">
        <v>3</v>
      </c>
      <c r="AW43" s="73" t="s">
        <v>127</v>
      </c>
      <c r="AX43" t="s">
        <v>169</v>
      </c>
    </row>
    <row r="44" spans="1:50" ht="14.4">
      <c r="A44" s="4">
        <v>3</v>
      </c>
      <c r="B44" s="4">
        <v>21</v>
      </c>
      <c r="C44" s="4">
        <v>3</v>
      </c>
      <c r="D44" s="4">
        <v>50</v>
      </c>
      <c r="E44" s="8">
        <v>3587</v>
      </c>
      <c r="F44" s="8">
        <v>3548</v>
      </c>
      <c r="G44" s="4">
        <v>36</v>
      </c>
      <c r="H44" s="18">
        <v>2118</v>
      </c>
      <c r="I44" s="18">
        <v>2199</v>
      </c>
      <c r="J44" s="4">
        <v>47</v>
      </c>
      <c r="K44" s="12">
        <v>4518</v>
      </c>
      <c r="L44" s="15">
        <v>4817</v>
      </c>
      <c r="M44" s="21"/>
      <c r="N44" s="23">
        <f t="shared" ref="N44:Y44" si="43" xml:space="preserve"> IF(OR(A44&gt;A53, A44&lt;A52),".",A44)</f>
        <v>3</v>
      </c>
      <c r="O44" s="23">
        <f t="shared" si="43"/>
        <v>21</v>
      </c>
      <c r="P44" s="23">
        <f t="shared" si="43"/>
        <v>3</v>
      </c>
      <c r="Q44" s="23">
        <f t="shared" si="43"/>
        <v>50</v>
      </c>
      <c r="R44" s="23">
        <f t="shared" si="43"/>
        <v>3587</v>
      </c>
      <c r="S44" s="23">
        <f t="shared" si="43"/>
        <v>3548</v>
      </c>
      <c r="T44" s="23">
        <f t="shared" si="43"/>
        <v>36</v>
      </c>
      <c r="U44" s="23">
        <f t="shared" si="43"/>
        <v>2118</v>
      </c>
      <c r="V44" s="23">
        <f t="shared" si="43"/>
        <v>2199</v>
      </c>
      <c r="W44" s="23">
        <f t="shared" si="43"/>
        <v>47</v>
      </c>
      <c r="X44" s="23">
        <f t="shared" si="43"/>
        <v>4518</v>
      </c>
      <c r="Y44" s="23">
        <f t="shared" si="43"/>
        <v>4817</v>
      </c>
      <c r="Z44" s="21"/>
      <c r="AA44" s="22">
        <f>AA31+3</f>
        <v>11</v>
      </c>
      <c r="AB44" s="34">
        <f>AVERAGE($U43:$V50)</f>
        <v>3054.125</v>
      </c>
      <c r="AC44" s="34">
        <f>AVERAGE($P43:$P50)</f>
        <v>3.125</v>
      </c>
      <c r="AD44" s="34">
        <f>AVERAGE([3]buffer!M$3:M$10)</f>
        <v>16</v>
      </c>
      <c r="AE44" s="34">
        <f>((AB44-AD44)/AI44)-AC44</f>
        <v>1702.2737884906614</v>
      </c>
      <c r="AF44" s="34">
        <f>AVERAGE($T43:$T50)</f>
        <v>35.375</v>
      </c>
      <c r="AG44" s="34">
        <f>AVERAGE($O43:$O50)</f>
        <v>19.857142857142858</v>
      </c>
      <c r="AH44" s="34">
        <f>AG44/0.5</f>
        <v>39.714285714285715</v>
      </c>
      <c r="AI44" s="35">
        <f>AF44/AG44</f>
        <v>1.7814748201438848</v>
      </c>
      <c r="AJ44" s="36">
        <f>1.1*(1-COMPLETE!P31)</f>
        <v>0.91390284757118934</v>
      </c>
      <c r="AK44" s="37">
        <v>0.58124999999999993</v>
      </c>
      <c r="AL44" s="37">
        <v>0.78263888888888899</v>
      </c>
      <c r="AM44" s="38">
        <f>24*(AL44-AK44)</f>
        <v>4.8333333333333375</v>
      </c>
      <c r="AN44" s="34">
        <f>(AE44*120)/(AH44*0.2*AM44*AJ44)</f>
        <v>5822.2001136101935</v>
      </c>
      <c r="AS44">
        <v>4</v>
      </c>
      <c r="AT44">
        <v>1</v>
      </c>
      <c r="AU44" s="63" t="s">
        <v>101</v>
      </c>
      <c r="AV44" t="s">
        <v>2</v>
      </c>
      <c r="AW44" s="74" t="s">
        <v>128</v>
      </c>
      <c r="AX44" t="s">
        <v>170</v>
      </c>
    </row>
    <row r="45" spans="1:50" ht="14.4">
      <c r="A45" s="4">
        <v>2</v>
      </c>
      <c r="B45" s="4">
        <v>20</v>
      </c>
      <c r="C45" s="4">
        <v>3</v>
      </c>
      <c r="D45" s="4">
        <v>49</v>
      </c>
      <c r="E45" s="7">
        <v>5201</v>
      </c>
      <c r="F45" s="15">
        <v>5143</v>
      </c>
      <c r="G45" s="4">
        <v>35</v>
      </c>
      <c r="H45" s="5">
        <v>3163</v>
      </c>
      <c r="I45" s="5">
        <v>3243</v>
      </c>
      <c r="J45" s="4">
        <v>47</v>
      </c>
      <c r="K45" s="7">
        <v>5484</v>
      </c>
      <c r="L45" s="15">
        <v>4867</v>
      </c>
      <c r="M45" s="21"/>
      <c r="N45" s="23">
        <f t="shared" ref="N45:Y45" si="44" xml:space="preserve"> IF(OR(A45&gt;A53, A45&lt;A52),".",A45)</f>
        <v>2</v>
      </c>
      <c r="O45" s="23">
        <f t="shared" si="44"/>
        <v>20</v>
      </c>
      <c r="P45" s="23">
        <f t="shared" si="44"/>
        <v>3</v>
      </c>
      <c r="Q45" s="23">
        <f t="shared" si="44"/>
        <v>49</v>
      </c>
      <c r="R45" s="23">
        <f t="shared" si="44"/>
        <v>5201</v>
      </c>
      <c r="S45" s="23">
        <f t="shared" si="44"/>
        <v>5143</v>
      </c>
      <c r="T45" s="23">
        <f t="shared" si="44"/>
        <v>35</v>
      </c>
      <c r="U45" s="23">
        <f t="shared" si="44"/>
        <v>3163</v>
      </c>
      <c r="V45" s="23">
        <f t="shared" si="44"/>
        <v>3243</v>
      </c>
      <c r="W45" s="23">
        <f t="shared" si="44"/>
        <v>47</v>
      </c>
      <c r="X45" s="23">
        <f t="shared" si="44"/>
        <v>5484</v>
      </c>
      <c r="Y45" s="23">
        <f t="shared" si="44"/>
        <v>4867</v>
      </c>
      <c r="Z45" s="21"/>
      <c r="AA45" s="22">
        <f>AA32+3</f>
        <v>12</v>
      </c>
      <c r="AB45" s="34">
        <f>AVERAGE($X43:$Y50)</f>
        <v>4950.5625</v>
      </c>
      <c r="AC45" s="34">
        <f>AVERAGE($P43:$P50)</f>
        <v>3.125</v>
      </c>
      <c r="AD45" s="34">
        <f>AVERAGE([3]buffer!N$3:N$10)</f>
        <v>22.25</v>
      </c>
      <c r="AE45" s="34">
        <f>((AB45-AD45)/AI45)-AC45</f>
        <v>2147.6927001569861</v>
      </c>
      <c r="AF45" s="34">
        <f>AVERAGE($W43:$W50)</f>
        <v>45.5</v>
      </c>
      <c r="AG45" s="34">
        <f>AVERAGE($O43:$O50)</f>
        <v>19.857142857142858</v>
      </c>
      <c r="AH45" s="34">
        <f>AG45/0.5</f>
        <v>39.714285714285715</v>
      </c>
      <c r="AI45" s="35">
        <f>AF45/AG45</f>
        <v>2.2913669064748201</v>
      </c>
      <c r="AJ45" s="36">
        <f>1.1*(1-COMPLETE!P33)</f>
        <v>0.97641597028783655</v>
      </c>
      <c r="AK45" s="37">
        <v>0.58124999999999993</v>
      </c>
      <c r="AL45" s="37">
        <v>0.78263888888888899</v>
      </c>
      <c r="AM45" s="38">
        <f>24*(AL45-AK45)</f>
        <v>4.8333333333333375</v>
      </c>
      <c r="AN45" s="34">
        <f>(AE45*120)/(AH45*0.2*AM45*AJ45)</f>
        <v>6875.3532035413045</v>
      </c>
      <c r="AS45">
        <v>4</v>
      </c>
      <c r="AT45">
        <v>1</v>
      </c>
      <c r="AU45" s="63" t="s">
        <v>101</v>
      </c>
      <c r="AV45" t="s">
        <v>3</v>
      </c>
      <c r="AW45" s="74" t="s">
        <v>128</v>
      </c>
      <c r="AX45" t="s">
        <v>171</v>
      </c>
    </row>
    <row r="46" spans="1:50" ht="14.4">
      <c r="A46" s="4">
        <v>2</v>
      </c>
      <c r="B46" s="4">
        <v>20</v>
      </c>
      <c r="C46" s="4">
        <v>2</v>
      </c>
      <c r="D46" s="4">
        <v>50</v>
      </c>
      <c r="E46" s="14">
        <v>5687</v>
      </c>
      <c r="F46" s="7">
        <v>5359</v>
      </c>
      <c r="G46" s="4">
        <v>36</v>
      </c>
      <c r="H46" s="8">
        <v>3438</v>
      </c>
      <c r="I46" s="5">
        <v>3180</v>
      </c>
      <c r="J46" s="4">
        <v>46</v>
      </c>
      <c r="K46" s="14">
        <v>5690</v>
      </c>
      <c r="L46" s="15">
        <v>4776</v>
      </c>
      <c r="M46" s="21"/>
      <c r="N46" s="23">
        <f t="shared" ref="N46:Y46" si="45" xml:space="preserve"> IF(OR(A46&gt;A53, A46&lt;A52),".",A46)</f>
        <v>2</v>
      </c>
      <c r="O46" s="23">
        <f t="shared" si="45"/>
        <v>20</v>
      </c>
      <c r="P46" s="23">
        <f t="shared" si="45"/>
        <v>2</v>
      </c>
      <c r="Q46" s="23">
        <f t="shared" si="45"/>
        <v>50</v>
      </c>
      <c r="R46" s="23">
        <f t="shared" si="45"/>
        <v>5687</v>
      </c>
      <c r="S46" s="23">
        <f t="shared" si="45"/>
        <v>5359</v>
      </c>
      <c r="T46" s="23">
        <f t="shared" si="45"/>
        <v>36</v>
      </c>
      <c r="U46" s="23">
        <f t="shared" si="45"/>
        <v>3438</v>
      </c>
      <c r="V46" s="23">
        <f t="shared" si="45"/>
        <v>3180</v>
      </c>
      <c r="W46" s="23">
        <f t="shared" si="45"/>
        <v>46</v>
      </c>
      <c r="X46" s="23">
        <f t="shared" si="45"/>
        <v>5690</v>
      </c>
      <c r="Y46" s="23">
        <f t="shared" si="45"/>
        <v>4776</v>
      </c>
      <c r="Z46" s="21"/>
      <c r="AS46">
        <v>4</v>
      </c>
      <c r="AT46">
        <v>2</v>
      </c>
      <c r="AU46" s="63" t="s">
        <v>101</v>
      </c>
      <c r="AV46" t="s">
        <v>2</v>
      </c>
      <c r="AW46" s="71" t="s">
        <v>125</v>
      </c>
      <c r="AX46" t="s">
        <v>172</v>
      </c>
    </row>
    <row r="47" spans="1:50" ht="14.4">
      <c r="A47" s="4">
        <v>2</v>
      </c>
      <c r="B47" s="4">
        <v>19</v>
      </c>
      <c r="C47" s="4">
        <v>3</v>
      </c>
      <c r="D47" s="4">
        <v>47</v>
      </c>
      <c r="E47" s="7">
        <v>5592</v>
      </c>
      <c r="F47" s="7">
        <v>5340</v>
      </c>
      <c r="G47" s="4">
        <v>36</v>
      </c>
      <c r="H47" s="8">
        <v>3476</v>
      </c>
      <c r="I47" s="8">
        <v>3607</v>
      </c>
      <c r="J47" s="4">
        <v>45</v>
      </c>
      <c r="K47" s="9">
        <v>3785</v>
      </c>
      <c r="L47" s="15">
        <v>5077</v>
      </c>
      <c r="M47" s="21"/>
      <c r="N47" s="23">
        <f t="shared" ref="N47:Y47" si="46" xml:space="preserve"> IF(OR(A47&gt;A53, A47&lt;A52),".",A47)</f>
        <v>2</v>
      </c>
      <c r="O47" s="23">
        <f t="shared" si="46"/>
        <v>19</v>
      </c>
      <c r="P47" s="23">
        <f t="shared" si="46"/>
        <v>3</v>
      </c>
      <c r="Q47" s="23">
        <f t="shared" si="46"/>
        <v>47</v>
      </c>
      <c r="R47" s="23">
        <f t="shared" si="46"/>
        <v>5592</v>
      </c>
      <c r="S47" s="23">
        <f t="shared" si="46"/>
        <v>5340</v>
      </c>
      <c r="T47" s="23">
        <f t="shared" si="46"/>
        <v>36</v>
      </c>
      <c r="U47" s="23">
        <f t="shared" si="46"/>
        <v>3476</v>
      </c>
      <c r="V47" s="23">
        <f t="shared" si="46"/>
        <v>3607</v>
      </c>
      <c r="W47" s="23">
        <f t="shared" si="46"/>
        <v>45</v>
      </c>
      <c r="X47" s="23">
        <f t="shared" si="46"/>
        <v>3785</v>
      </c>
      <c r="Y47" s="23">
        <f t="shared" si="46"/>
        <v>5077</v>
      </c>
      <c r="Z47" s="21"/>
      <c r="AS47">
        <v>4</v>
      </c>
      <c r="AT47">
        <v>2</v>
      </c>
      <c r="AU47" s="63" t="s">
        <v>101</v>
      </c>
      <c r="AV47" t="s">
        <v>3</v>
      </c>
      <c r="AW47" s="71" t="s">
        <v>125</v>
      </c>
      <c r="AX47" t="s">
        <v>173</v>
      </c>
    </row>
    <row r="48" spans="1:50" ht="14.4">
      <c r="A48" s="4">
        <v>2</v>
      </c>
      <c r="B48" s="4">
        <v>19</v>
      </c>
      <c r="C48" s="4">
        <v>3</v>
      </c>
      <c r="D48" s="4">
        <v>50</v>
      </c>
      <c r="E48" s="14">
        <v>5829</v>
      </c>
      <c r="F48" s="14">
        <v>5764</v>
      </c>
      <c r="G48" s="4">
        <v>36</v>
      </c>
      <c r="H48" s="8">
        <v>3615</v>
      </c>
      <c r="I48" s="8">
        <v>3481</v>
      </c>
      <c r="J48" s="4">
        <v>48</v>
      </c>
      <c r="K48" s="7">
        <v>5205</v>
      </c>
      <c r="L48" s="15">
        <v>4769</v>
      </c>
      <c r="M48" s="21"/>
      <c r="N48" s="23">
        <f t="shared" ref="N48:Y48" si="47" xml:space="preserve"> IF(OR(A48&gt;A53, A48&lt;A52),".",A48)</f>
        <v>2</v>
      </c>
      <c r="O48" s="23">
        <f t="shared" si="47"/>
        <v>19</v>
      </c>
      <c r="P48" s="23">
        <f t="shared" si="47"/>
        <v>3</v>
      </c>
      <c r="Q48" s="23">
        <f t="shared" si="47"/>
        <v>50</v>
      </c>
      <c r="R48" s="23">
        <f t="shared" si="47"/>
        <v>5829</v>
      </c>
      <c r="S48" s="23">
        <f t="shared" si="47"/>
        <v>5764</v>
      </c>
      <c r="T48" s="23">
        <f t="shared" si="47"/>
        <v>36</v>
      </c>
      <c r="U48" s="23">
        <f t="shared" si="47"/>
        <v>3615</v>
      </c>
      <c r="V48" s="23">
        <f t="shared" si="47"/>
        <v>3481</v>
      </c>
      <c r="W48" s="23">
        <f t="shared" si="47"/>
        <v>48</v>
      </c>
      <c r="X48" s="23">
        <f t="shared" si="47"/>
        <v>5205</v>
      </c>
      <c r="Y48" s="23">
        <f t="shared" si="47"/>
        <v>4769</v>
      </c>
      <c r="Z48" s="21"/>
      <c r="AS48">
        <v>4</v>
      </c>
      <c r="AT48">
        <v>3</v>
      </c>
      <c r="AU48" s="63" t="s">
        <v>101</v>
      </c>
      <c r="AV48" t="s">
        <v>2</v>
      </c>
      <c r="AW48" s="75" t="s">
        <v>129</v>
      </c>
      <c r="AX48" t="s">
        <v>174</v>
      </c>
    </row>
    <row r="49" spans="1:50" ht="14.4">
      <c r="A49" s="4">
        <v>2</v>
      </c>
      <c r="B49" s="4">
        <v>17</v>
      </c>
      <c r="C49" s="4">
        <v>4</v>
      </c>
      <c r="D49" s="4">
        <v>49</v>
      </c>
      <c r="E49" s="13">
        <v>6142</v>
      </c>
      <c r="F49" s="7">
        <v>5662</v>
      </c>
      <c r="G49" s="4">
        <v>36</v>
      </c>
      <c r="H49" s="8">
        <v>3564</v>
      </c>
      <c r="I49" s="8">
        <v>3708</v>
      </c>
      <c r="J49" s="4">
        <v>44</v>
      </c>
      <c r="K49" s="13">
        <v>6606</v>
      </c>
      <c r="L49" s="12">
        <v>4529</v>
      </c>
      <c r="M49" s="21"/>
      <c r="N49" s="23">
        <f t="shared" ref="N49:Y49" si="48" xml:space="preserve"> IF(OR(A49&gt;A53, A49&lt;A52),".",A49)</f>
        <v>2</v>
      </c>
      <c r="O49" s="23" t="str">
        <f t="shared" si="48"/>
        <v>.</v>
      </c>
      <c r="P49" s="23">
        <f t="shared" si="48"/>
        <v>4</v>
      </c>
      <c r="Q49" s="23">
        <f t="shared" si="48"/>
        <v>49</v>
      </c>
      <c r="R49" s="23">
        <f t="shared" si="48"/>
        <v>6142</v>
      </c>
      <c r="S49" s="23">
        <f t="shared" si="48"/>
        <v>5662</v>
      </c>
      <c r="T49" s="23">
        <f t="shared" si="48"/>
        <v>36</v>
      </c>
      <c r="U49" s="23">
        <f t="shared" si="48"/>
        <v>3564</v>
      </c>
      <c r="V49" s="23">
        <f t="shared" si="48"/>
        <v>3708</v>
      </c>
      <c r="W49" s="23">
        <f t="shared" si="48"/>
        <v>44</v>
      </c>
      <c r="X49" s="23">
        <f t="shared" si="48"/>
        <v>6606</v>
      </c>
      <c r="Y49" s="23">
        <f t="shared" si="48"/>
        <v>4529</v>
      </c>
      <c r="Z49" s="21"/>
      <c r="AS49">
        <v>4</v>
      </c>
      <c r="AT49">
        <v>3</v>
      </c>
      <c r="AU49" s="63" t="s">
        <v>101</v>
      </c>
      <c r="AV49" t="s">
        <v>3</v>
      </c>
      <c r="AW49" s="75" t="s">
        <v>129</v>
      </c>
      <c r="AX49" t="s">
        <v>175</v>
      </c>
    </row>
    <row r="50" spans="1:50" ht="14.4">
      <c r="A50" s="4">
        <v>3</v>
      </c>
      <c r="B50" s="4">
        <v>20</v>
      </c>
      <c r="C50" s="4">
        <v>3</v>
      </c>
      <c r="D50" s="4">
        <v>46</v>
      </c>
      <c r="E50" s="9">
        <v>4133</v>
      </c>
      <c r="F50" s="9">
        <v>4218</v>
      </c>
      <c r="G50" s="4">
        <v>34</v>
      </c>
      <c r="H50" s="6">
        <v>2741</v>
      </c>
      <c r="I50" s="6">
        <v>2537</v>
      </c>
      <c r="J50" s="4">
        <v>43</v>
      </c>
      <c r="K50" s="12">
        <v>4587</v>
      </c>
      <c r="L50" s="15">
        <v>5106</v>
      </c>
      <c r="M50" s="21"/>
      <c r="N50" s="23">
        <f t="shared" ref="N50:Y50" si="49" xml:space="preserve"> IF(OR(A50&gt;A53, A50&lt;A52),".",A50)</f>
        <v>3</v>
      </c>
      <c r="O50" s="23">
        <f t="shared" si="49"/>
        <v>20</v>
      </c>
      <c r="P50" s="23">
        <f t="shared" si="49"/>
        <v>3</v>
      </c>
      <c r="Q50" s="23">
        <f t="shared" si="49"/>
        <v>46</v>
      </c>
      <c r="R50" s="23">
        <f t="shared" si="49"/>
        <v>4133</v>
      </c>
      <c r="S50" s="23">
        <f t="shared" si="49"/>
        <v>4218</v>
      </c>
      <c r="T50" s="23">
        <f t="shared" si="49"/>
        <v>34</v>
      </c>
      <c r="U50" s="23">
        <f t="shared" si="49"/>
        <v>2741</v>
      </c>
      <c r="V50" s="23">
        <f t="shared" si="49"/>
        <v>2537</v>
      </c>
      <c r="W50" s="23">
        <f t="shared" si="49"/>
        <v>43</v>
      </c>
      <c r="X50" s="23">
        <f t="shared" si="49"/>
        <v>4587</v>
      </c>
      <c r="Y50" s="23">
        <f t="shared" si="49"/>
        <v>5106</v>
      </c>
      <c r="Z50" s="21"/>
      <c r="AS50">
        <v>4</v>
      </c>
      <c r="AT50">
        <v>4</v>
      </c>
      <c r="AU50" s="63" t="s">
        <v>101</v>
      </c>
      <c r="AV50" t="s">
        <v>2</v>
      </c>
      <c r="AW50" s="72" t="s">
        <v>26</v>
      </c>
      <c r="AX50" t="s">
        <v>176</v>
      </c>
    </row>
    <row r="51" spans="1:50" ht="14.4">
      <c r="A51" s="39">
        <f>AVERAGE(A43:A50)</f>
        <v>2.375</v>
      </c>
      <c r="B51" s="39">
        <f>AVERAGE(B43:B50)</f>
        <v>19.5</v>
      </c>
      <c r="C51" s="39">
        <f t="shared" ref="C51:L51" si="50">AVERAGE(C43:C50)</f>
        <v>3.125</v>
      </c>
      <c r="D51" s="39">
        <f t="shared" si="50"/>
        <v>48.25</v>
      </c>
      <c r="E51" s="39">
        <f t="shared" si="50"/>
        <v>5000.625</v>
      </c>
      <c r="F51" s="39">
        <f t="shared" si="50"/>
        <v>4889.5</v>
      </c>
      <c r="G51" s="39">
        <f t="shared" si="50"/>
        <v>35.375</v>
      </c>
      <c r="H51" s="39">
        <f t="shared" si="50"/>
        <v>3061.75</v>
      </c>
      <c r="I51" s="39">
        <f t="shared" si="50"/>
        <v>3046.5</v>
      </c>
      <c r="J51" s="39">
        <f t="shared" si="50"/>
        <v>45.5</v>
      </c>
      <c r="K51" s="39">
        <f t="shared" si="50"/>
        <v>5061.875</v>
      </c>
      <c r="L51" s="39">
        <f t="shared" si="50"/>
        <v>4839.25</v>
      </c>
      <c r="M51" s="26" t="s">
        <v>60</v>
      </c>
      <c r="N51" s="39">
        <f>AVERAGE(N43:N50)</f>
        <v>2.375</v>
      </c>
      <c r="O51" s="39">
        <f>AVERAGE(O43:O50)</f>
        <v>19.857142857142858</v>
      </c>
      <c r="P51" s="39">
        <f t="shared" ref="P51:Y51" si="51">AVERAGE(P43:P50)</f>
        <v>3.125</v>
      </c>
      <c r="Q51" s="39">
        <f t="shared" si="51"/>
        <v>48.25</v>
      </c>
      <c r="R51" s="39">
        <f t="shared" si="51"/>
        <v>5000.625</v>
      </c>
      <c r="S51" s="39">
        <f t="shared" si="51"/>
        <v>4889.5</v>
      </c>
      <c r="T51" s="39">
        <f t="shared" si="51"/>
        <v>35.375</v>
      </c>
      <c r="U51" s="39">
        <f t="shared" si="51"/>
        <v>3061.75</v>
      </c>
      <c r="V51" s="39">
        <f t="shared" si="51"/>
        <v>3046.5</v>
      </c>
      <c r="W51" s="39">
        <f t="shared" si="51"/>
        <v>45.5</v>
      </c>
      <c r="X51" s="39">
        <f t="shared" si="51"/>
        <v>5061.875</v>
      </c>
      <c r="Y51" s="39">
        <f t="shared" si="51"/>
        <v>4839.25</v>
      </c>
      <c r="Z51" s="26" t="s">
        <v>60</v>
      </c>
      <c r="AS51">
        <v>4</v>
      </c>
      <c r="AT51">
        <v>4</v>
      </c>
      <c r="AU51" s="63" t="s">
        <v>101</v>
      </c>
      <c r="AV51" t="s">
        <v>3</v>
      </c>
      <c r="AW51" s="72" t="s">
        <v>26</v>
      </c>
      <c r="AX51" t="s">
        <v>177</v>
      </c>
    </row>
    <row r="52" spans="1:50" ht="14.4">
      <c r="A52" s="39">
        <f>A51-2*STDEV(A43:A50)</f>
        <v>1.3399016609864687</v>
      </c>
      <c r="B52" s="39">
        <f t="shared" ref="B52:L52" si="52">B51-2*STDEV(B43:B50)</f>
        <v>17.109542781331214</v>
      </c>
      <c r="C52" s="39">
        <f t="shared" si="52"/>
        <v>1.8432601110766886</v>
      </c>
      <c r="D52" s="39">
        <f t="shared" si="52"/>
        <v>44.28587516413954</v>
      </c>
      <c r="E52" s="39">
        <f t="shared" si="52"/>
        <v>3006.053814435114</v>
      </c>
      <c r="F52" s="39">
        <f t="shared" si="52"/>
        <v>3241.6893312640559</v>
      </c>
      <c r="G52" s="39">
        <f t="shared" si="52"/>
        <v>33.542749237374188</v>
      </c>
      <c r="H52" s="39">
        <f t="shared" si="52"/>
        <v>1905.0424804799245</v>
      </c>
      <c r="I52" s="39">
        <f t="shared" si="52"/>
        <v>1882.4960726624918</v>
      </c>
      <c r="J52" s="39">
        <f t="shared" si="52"/>
        <v>41.954378958288324</v>
      </c>
      <c r="K52" s="39">
        <f t="shared" si="52"/>
        <v>3317.5770446199977</v>
      </c>
      <c r="L52" s="39">
        <f t="shared" si="52"/>
        <v>4470.061314211438</v>
      </c>
      <c r="M52" s="26" t="s">
        <v>61</v>
      </c>
      <c r="N52" s="39">
        <f>N51-2*STDEV(N43:N50)</f>
        <v>1.3399016609864687</v>
      </c>
      <c r="O52" s="39">
        <f t="shared" ref="O52:Y52" si="53">O51-2*STDEV(O43:O50)</f>
        <v>18.477011738458149</v>
      </c>
      <c r="P52" s="39">
        <f t="shared" si="53"/>
        <v>1.8432601110766886</v>
      </c>
      <c r="Q52" s="39">
        <f t="shared" si="53"/>
        <v>44.28587516413954</v>
      </c>
      <c r="R52" s="39">
        <f t="shared" si="53"/>
        <v>3006.053814435114</v>
      </c>
      <c r="S52" s="39">
        <f t="shared" si="53"/>
        <v>3241.6893312640559</v>
      </c>
      <c r="T52" s="39">
        <f t="shared" si="53"/>
        <v>33.542749237374188</v>
      </c>
      <c r="U52" s="39">
        <f t="shared" si="53"/>
        <v>1905.0424804799245</v>
      </c>
      <c r="V52" s="39">
        <f t="shared" si="53"/>
        <v>1882.4960726624918</v>
      </c>
      <c r="W52" s="39">
        <f t="shared" si="53"/>
        <v>41.954378958288324</v>
      </c>
      <c r="X52" s="39">
        <f t="shared" si="53"/>
        <v>3317.5770446199977</v>
      </c>
      <c r="Y52" s="39">
        <f t="shared" si="53"/>
        <v>4470.061314211438</v>
      </c>
      <c r="Z52" s="26" t="s">
        <v>61</v>
      </c>
      <c r="AS52">
        <v>4</v>
      </c>
      <c r="AT52">
        <v>5</v>
      </c>
      <c r="AU52" s="63" t="s">
        <v>101</v>
      </c>
      <c r="AV52" t="s">
        <v>2</v>
      </c>
      <c r="AW52" s="73" t="s">
        <v>131</v>
      </c>
      <c r="AX52" t="s">
        <v>178</v>
      </c>
    </row>
    <row r="53" spans="1:50" ht="15" thickBot="1">
      <c r="A53" s="40">
        <f>A51+2*STDEV(A43:A50)</f>
        <v>3.4100983390135315</v>
      </c>
      <c r="B53" s="40">
        <f t="shared" ref="B53:L53" si="54">B51+2*STDEV(B43:B50)</f>
        <v>21.890457218668786</v>
      </c>
      <c r="C53" s="40">
        <f t="shared" si="54"/>
        <v>4.4067398889233118</v>
      </c>
      <c r="D53" s="40">
        <f t="shared" si="54"/>
        <v>52.21412483586046</v>
      </c>
      <c r="E53" s="40">
        <f t="shared" si="54"/>
        <v>6995.196185564886</v>
      </c>
      <c r="F53" s="40">
        <f t="shared" si="54"/>
        <v>6537.3106687359441</v>
      </c>
      <c r="G53" s="40">
        <f t="shared" si="54"/>
        <v>37.207250762625812</v>
      </c>
      <c r="H53" s="40">
        <f t="shared" si="54"/>
        <v>4218.4575195200759</v>
      </c>
      <c r="I53" s="40">
        <f t="shared" si="54"/>
        <v>4210.5039273375078</v>
      </c>
      <c r="J53" s="40">
        <f t="shared" si="54"/>
        <v>49.045621041711676</v>
      </c>
      <c r="K53" s="40">
        <f t="shared" si="54"/>
        <v>6806.1729553800023</v>
      </c>
      <c r="L53" s="40">
        <f t="shared" si="54"/>
        <v>5208.438685788562</v>
      </c>
      <c r="M53" s="41" t="s">
        <v>62</v>
      </c>
      <c r="N53" s="40">
        <f>N51+2*STDEV(N43:N50)</f>
        <v>3.4100983390135315</v>
      </c>
      <c r="O53" s="40">
        <f t="shared" ref="O53:Y53" si="55">O51+2*STDEV(O43:O50)</f>
        <v>21.237273975827566</v>
      </c>
      <c r="P53" s="40">
        <f t="shared" si="55"/>
        <v>4.4067398889233118</v>
      </c>
      <c r="Q53" s="40">
        <f t="shared" si="55"/>
        <v>52.21412483586046</v>
      </c>
      <c r="R53" s="40">
        <f t="shared" si="55"/>
        <v>6995.196185564886</v>
      </c>
      <c r="S53" s="40">
        <f t="shared" si="55"/>
        <v>6537.3106687359441</v>
      </c>
      <c r="T53" s="40">
        <f t="shared" si="55"/>
        <v>37.207250762625812</v>
      </c>
      <c r="U53" s="40">
        <f t="shared" si="55"/>
        <v>4218.4575195200759</v>
      </c>
      <c r="V53" s="40">
        <f t="shared" si="55"/>
        <v>4210.5039273375078</v>
      </c>
      <c r="W53" s="40">
        <f t="shared" si="55"/>
        <v>49.045621041711676</v>
      </c>
      <c r="X53" s="40">
        <f t="shared" si="55"/>
        <v>6806.1729553800023</v>
      </c>
      <c r="Y53" s="40">
        <f t="shared" si="55"/>
        <v>5208.438685788562</v>
      </c>
      <c r="Z53" s="41" t="s">
        <v>62</v>
      </c>
      <c r="AS53">
        <v>4</v>
      </c>
      <c r="AT53">
        <v>5</v>
      </c>
      <c r="AU53" s="63" t="s">
        <v>101</v>
      </c>
      <c r="AV53" t="s">
        <v>3</v>
      </c>
      <c r="AW53" s="73" t="s">
        <v>127</v>
      </c>
      <c r="AX53" t="s">
        <v>179</v>
      </c>
    </row>
    <row r="54" spans="1:50" ht="14.4">
      <c r="A54" s="20"/>
      <c r="B54" s="25"/>
      <c r="C54" s="20"/>
      <c r="D54" s="22">
        <v>13</v>
      </c>
      <c r="E54" s="22">
        <v>13</v>
      </c>
      <c r="F54" s="22">
        <v>13</v>
      </c>
      <c r="G54" s="22">
        <v>14</v>
      </c>
      <c r="H54" s="22">
        <v>14</v>
      </c>
      <c r="I54" s="22">
        <v>14</v>
      </c>
      <c r="J54" s="22">
        <v>15</v>
      </c>
      <c r="K54" s="22">
        <v>15</v>
      </c>
      <c r="L54" s="22">
        <v>15</v>
      </c>
      <c r="M54" s="26" t="s">
        <v>37</v>
      </c>
      <c r="N54" s="20"/>
      <c r="O54" s="25"/>
      <c r="P54" s="20"/>
      <c r="Q54" s="22">
        <v>13</v>
      </c>
      <c r="R54" s="22">
        <v>13</v>
      </c>
      <c r="S54" s="22">
        <v>13</v>
      </c>
      <c r="T54" s="22">
        <v>14</v>
      </c>
      <c r="U54" s="22">
        <v>14</v>
      </c>
      <c r="V54" s="22">
        <v>14</v>
      </c>
      <c r="W54" s="22">
        <v>15</v>
      </c>
      <c r="X54" s="22">
        <v>15</v>
      </c>
      <c r="Y54" s="22">
        <v>15</v>
      </c>
      <c r="Z54" s="26" t="s">
        <v>37</v>
      </c>
      <c r="AB54" s="27"/>
      <c r="AC54" s="27"/>
      <c r="AD54" s="27"/>
      <c r="AE54" s="27"/>
      <c r="AF54" s="27"/>
      <c r="AG54" s="27"/>
      <c r="AH54" s="27"/>
      <c r="AI54" s="27"/>
      <c r="AM54" s="28"/>
      <c r="AN54" s="27"/>
      <c r="AS54">
        <v>4</v>
      </c>
      <c r="AT54">
        <v>6</v>
      </c>
      <c r="AU54" s="63" t="s">
        <v>101</v>
      </c>
      <c r="AV54" t="s">
        <v>2</v>
      </c>
      <c r="AW54" s="70" t="s">
        <v>124</v>
      </c>
      <c r="AX54" t="s">
        <v>180</v>
      </c>
    </row>
    <row r="55" spans="1:50" ht="15" thickBot="1">
      <c r="A55" s="30">
        <v>1</v>
      </c>
      <c r="B55" s="30">
        <v>2</v>
      </c>
      <c r="C55" s="30">
        <v>3</v>
      </c>
      <c r="D55" s="30">
        <v>4</v>
      </c>
      <c r="E55" s="30">
        <v>5</v>
      </c>
      <c r="F55" s="30">
        <v>6</v>
      </c>
      <c r="G55" s="30">
        <v>7</v>
      </c>
      <c r="H55" s="30">
        <v>8</v>
      </c>
      <c r="I55" s="30">
        <v>9</v>
      </c>
      <c r="J55" s="30">
        <v>10</v>
      </c>
      <c r="K55" s="30">
        <v>11</v>
      </c>
      <c r="L55" s="30">
        <v>12</v>
      </c>
      <c r="M55" s="26" t="s">
        <v>47</v>
      </c>
      <c r="N55" s="30">
        <v>1</v>
      </c>
      <c r="O55" s="30">
        <v>2</v>
      </c>
      <c r="P55" s="30">
        <v>3</v>
      </c>
      <c r="Q55" s="30">
        <v>4</v>
      </c>
      <c r="R55" s="30">
        <v>5</v>
      </c>
      <c r="S55" s="30">
        <v>6</v>
      </c>
      <c r="T55" s="30">
        <v>7</v>
      </c>
      <c r="U55" s="30">
        <v>8</v>
      </c>
      <c r="V55" s="30">
        <v>9</v>
      </c>
      <c r="W55" s="30">
        <v>10</v>
      </c>
      <c r="X55" s="30">
        <v>11</v>
      </c>
      <c r="Y55" s="30">
        <v>12</v>
      </c>
      <c r="Z55" s="26" t="s">
        <v>47</v>
      </c>
      <c r="AB55" s="27"/>
      <c r="AC55" s="27"/>
      <c r="AD55" s="27"/>
      <c r="AE55" s="27"/>
      <c r="AF55" s="27"/>
      <c r="AG55" s="27"/>
      <c r="AH55" s="27"/>
      <c r="AI55" s="27"/>
      <c r="AM55" s="28"/>
      <c r="AN55" s="27"/>
      <c r="AS55">
        <v>4</v>
      </c>
      <c r="AT55">
        <v>6</v>
      </c>
      <c r="AU55" s="63" t="s">
        <v>101</v>
      </c>
      <c r="AV55" t="s">
        <v>3</v>
      </c>
      <c r="AW55" s="70" t="s">
        <v>124</v>
      </c>
      <c r="AX55" t="s">
        <v>181</v>
      </c>
    </row>
    <row r="56" spans="1:50" ht="15" thickBot="1">
      <c r="A56" s="4">
        <v>2</v>
      </c>
      <c r="B56" s="4">
        <v>24</v>
      </c>
      <c r="C56" s="4">
        <v>4</v>
      </c>
      <c r="D56" s="4">
        <v>41</v>
      </c>
      <c r="E56" s="18">
        <v>2782</v>
      </c>
      <c r="F56" s="6">
        <v>3178</v>
      </c>
      <c r="G56" s="4">
        <v>45</v>
      </c>
      <c r="H56" s="8">
        <v>4593</v>
      </c>
      <c r="I56" s="8">
        <v>4633</v>
      </c>
      <c r="J56" s="4">
        <v>42</v>
      </c>
      <c r="K56" s="6">
        <v>3482</v>
      </c>
      <c r="L56" s="5">
        <v>3608</v>
      </c>
      <c r="M56" s="21"/>
      <c r="N56" s="23">
        <f t="shared" ref="N56:Y56" si="56" xml:space="preserve"> IF(OR(A56&gt;A66, A56&lt;A65),".",A56)</f>
        <v>2</v>
      </c>
      <c r="O56" s="23" t="str">
        <f t="shared" si="56"/>
        <v>.</v>
      </c>
      <c r="P56" s="23">
        <f t="shared" si="56"/>
        <v>4</v>
      </c>
      <c r="Q56" s="23">
        <f t="shared" si="56"/>
        <v>41</v>
      </c>
      <c r="R56" s="23">
        <f t="shared" si="56"/>
        <v>2782</v>
      </c>
      <c r="S56" s="23">
        <f t="shared" si="56"/>
        <v>3178</v>
      </c>
      <c r="T56" s="23">
        <f t="shared" si="56"/>
        <v>45</v>
      </c>
      <c r="U56" s="23">
        <f t="shared" si="56"/>
        <v>4593</v>
      </c>
      <c r="V56" s="23">
        <f t="shared" si="56"/>
        <v>4633</v>
      </c>
      <c r="W56" s="23">
        <f t="shared" si="56"/>
        <v>42</v>
      </c>
      <c r="X56" s="23">
        <f t="shared" si="56"/>
        <v>3482</v>
      </c>
      <c r="Y56" s="23">
        <f t="shared" si="56"/>
        <v>3608</v>
      </c>
      <c r="Z56" s="21"/>
      <c r="AA56" s="22">
        <f>AA43+3</f>
        <v>13</v>
      </c>
      <c r="AB56" s="34">
        <f>AVERAGE($R56:$S63)</f>
        <v>3711.25</v>
      </c>
      <c r="AC56" s="34">
        <f>AVERAGE($P56:$P63)</f>
        <v>2.75</v>
      </c>
      <c r="AD56" s="34">
        <f>AVERAGE([3]buffer!C$14:C$21)</f>
        <v>29.5</v>
      </c>
      <c r="AE56" s="34">
        <f>((AB56-AD56)/AI56)-AC56</f>
        <v>1802.4113756613758</v>
      </c>
      <c r="AF56" s="34">
        <f>AVERAGE($Q56:$Q63)</f>
        <v>40.5</v>
      </c>
      <c r="AG56" s="34">
        <f>AVERAGE($O56:$O63)</f>
        <v>19.857142857142858</v>
      </c>
      <c r="AH56" s="34">
        <f>AG56/0.5</f>
        <v>39.714285714285715</v>
      </c>
      <c r="AI56" s="35">
        <f>AF56/AG56</f>
        <v>2.0395683453237408</v>
      </c>
      <c r="AJ56" s="54">
        <f>1.2*(1-COMPLETE!P35)</f>
        <v>1.0233766233766235</v>
      </c>
      <c r="AK56" s="37">
        <v>0.58124999999999993</v>
      </c>
      <c r="AL56" s="37">
        <v>0.78402777777777777</v>
      </c>
      <c r="AM56" s="38">
        <f>24*(AL56-AK56)</f>
        <v>4.866666666666668</v>
      </c>
      <c r="AN56" s="34">
        <f>(AE56*120)/(AH56*0.2*AM56*AJ56)</f>
        <v>5467.5318399060034</v>
      </c>
      <c r="AQ56" s="23" t="s">
        <v>194</v>
      </c>
      <c r="AS56">
        <v>5</v>
      </c>
      <c r="AT56">
        <v>1</v>
      </c>
      <c r="AU56" s="63" t="s">
        <v>101</v>
      </c>
      <c r="AV56" t="s">
        <v>2</v>
      </c>
      <c r="AW56" s="72" t="s">
        <v>126</v>
      </c>
      <c r="AX56" t="s">
        <v>182</v>
      </c>
    </row>
    <row r="57" spans="1:50" ht="15" thickBot="1">
      <c r="A57" s="4">
        <v>3</v>
      </c>
      <c r="B57" s="4">
        <v>20</v>
      </c>
      <c r="C57" s="4">
        <v>2</v>
      </c>
      <c r="D57" s="4">
        <v>40</v>
      </c>
      <c r="E57" s="6">
        <v>3155</v>
      </c>
      <c r="F57" s="6">
        <v>3157</v>
      </c>
      <c r="G57" s="4">
        <v>46</v>
      </c>
      <c r="H57" s="5">
        <v>4034</v>
      </c>
      <c r="I57" s="8">
        <v>4402</v>
      </c>
      <c r="J57" s="4">
        <v>42</v>
      </c>
      <c r="K57" s="6">
        <v>3024</v>
      </c>
      <c r="L57" s="5">
        <v>3734</v>
      </c>
      <c r="M57" s="21"/>
      <c r="N57" s="23">
        <f t="shared" ref="N57:Y57" si="57" xml:space="preserve"> IF(OR(A57&gt;A66, A57&lt;A65),".",A57)</f>
        <v>3</v>
      </c>
      <c r="O57" s="23">
        <f t="shared" si="57"/>
        <v>20</v>
      </c>
      <c r="P57" s="23">
        <f t="shared" si="57"/>
        <v>2</v>
      </c>
      <c r="Q57" s="23">
        <f t="shared" si="57"/>
        <v>40</v>
      </c>
      <c r="R57" s="23">
        <f t="shared" si="57"/>
        <v>3155</v>
      </c>
      <c r="S57" s="23">
        <f t="shared" si="57"/>
        <v>3157</v>
      </c>
      <c r="T57" s="23">
        <f t="shared" si="57"/>
        <v>46</v>
      </c>
      <c r="U57" s="23">
        <f t="shared" si="57"/>
        <v>4034</v>
      </c>
      <c r="V57" s="23">
        <f t="shared" si="57"/>
        <v>4402</v>
      </c>
      <c r="W57" s="23">
        <f t="shared" si="57"/>
        <v>42</v>
      </c>
      <c r="X57" s="23">
        <f t="shared" si="57"/>
        <v>3024</v>
      </c>
      <c r="Y57" s="23">
        <f t="shared" si="57"/>
        <v>3734</v>
      </c>
      <c r="Z57" s="21"/>
      <c r="AA57" s="22">
        <f>AA44+3</f>
        <v>14</v>
      </c>
      <c r="AB57" s="34">
        <f>AVERAGE($U56:$V63)</f>
        <v>5560</v>
      </c>
      <c r="AC57" s="34">
        <f>AVERAGE($P56:$P63)</f>
        <v>2.75</v>
      </c>
      <c r="AD57" s="34">
        <f>AVERAGE([3]buffer!D$14:D$21)</f>
        <v>31.375</v>
      </c>
      <c r="AE57" s="34">
        <f>((AB57-AD57)/AI57)-AC57</f>
        <v>2358.1682027649767</v>
      </c>
      <c r="AF57" s="34">
        <f>AVERAGE($T56:$T63)</f>
        <v>46.5</v>
      </c>
      <c r="AG57" s="34">
        <f>AVERAGE($O56:$O63)</f>
        <v>19.857142857142858</v>
      </c>
      <c r="AH57" s="34">
        <f>AG57/0.5</f>
        <v>39.714285714285715</v>
      </c>
      <c r="AI57" s="35">
        <f>AF57/AG57</f>
        <v>2.3417266187050361</v>
      </c>
      <c r="AJ57" s="55">
        <f>1.21*(1-COMPLETE!P37)</f>
        <v>1.0862383770076078</v>
      </c>
      <c r="AK57" s="37">
        <v>0.58124999999999993</v>
      </c>
      <c r="AL57" s="37">
        <v>0.78402777777777777</v>
      </c>
      <c r="AM57" s="38">
        <f>24*(AL57-AK57)</f>
        <v>4.866666666666668</v>
      </c>
      <c r="AN57" s="34">
        <f>(AE57*120)/(AH57*0.2*AM57*AJ57)</f>
        <v>6739.4201191141174</v>
      </c>
      <c r="AQ57" s="23" t="s">
        <v>195</v>
      </c>
      <c r="AS57">
        <v>5</v>
      </c>
      <c r="AT57">
        <v>1</v>
      </c>
      <c r="AU57" s="63" t="s">
        <v>101</v>
      </c>
      <c r="AV57" t="s">
        <v>3</v>
      </c>
      <c r="AW57" s="72" t="s">
        <v>126</v>
      </c>
      <c r="AX57" t="s">
        <v>183</v>
      </c>
    </row>
    <row r="58" spans="1:50" ht="15" thickBot="1">
      <c r="A58" s="4">
        <v>3</v>
      </c>
      <c r="B58" s="4">
        <v>20</v>
      </c>
      <c r="C58" s="4">
        <v>2</v>
      </c>
      <c r="D58" s="4">
        <v>41</v>
      </c>
      <c r="E58" s="6">
        <v>3001</v>
      </c>
      <c r="F58" s="18">
        <v>2510</v>
      </c>
      <c r="G58" s="4">
        <v>47</v>
      </c>
      <c r="H58" s="13">
        <v>8204</v>
      </c>
      <c r="I58" s="12">
        <v>5772</v>
      </c>
      <c r="J58" s="4">
        <v>44</v>
      </c>
      <c r="K58" s="6">
        <v>3386</v>
      </c>
      <c r="L58" s="5">
        <v>4102</v>
      </c>
      <c r="M58" s="21"/>
      <c r="N58" s="23">
        <f t="shared" ref="N58:Y58" si="58" xml:space="preserve"> IF(OR(A58&gt;A66, A58&lt;A65),".",A58)</f>
        <v>3</v>
      </c>
      <c r="O58" s="23">
        <f t="shared" si="58"/>
        <v>20</v>
      </c>
      <c r="P58" s="23">
        <f t="shared" si="58"/>
        <v>2</v>
      </c>
      <c r="Q58" s="23">
        <f t="shared" si="58"/>
        <v>41</v>
      </c>
      <c r="R58" s="23">
        <f t="shared" si="58"/>
        <v>3001</v>
      </c>
      <c r="S58" s="23">
        <f t="shared" si="58"/>
        <v>2510</v>
      </c>
      <c r="T58" s="23">
        <f t="shared" si="58"/>
        <v>47</v>
      </c>
      <c r="U58" s="23">
        <f t="shared" si="58"/>
        <v>8204</v>
      </c>
      <c r="V58" s="23">
        <f t="shared" si="58"/>
        <v>5772</v>
      </c>
      <c r="W58" s="23">
        <f t="shared" si="58"/>
        <v>44</v>
      </c>
      <c r="X58" s="23">
        <f t="shared" si="58"/>
        <v>3386</v>
      </c>
      <c r="Y58" s="23">
        <f t="shared" si="58"/>
        <v>4102</v>
      </c>
      <c r="Z58" s="21"/>
      <c r="AA58" s="22">
        <f>AA45+3</f>
        <v>15</v>
      </c>
      <c r="AB58" s="34">
        <f>AVERAGE($X56:$Y63)</f>
        <v>3629.4</v>
      </c>
      <c r="AC58" s="34">
        <f>AVERAGE($P56:$P63)</f>
        <v>2.75</v>
      </c>
      <c r="AD58" s="34">
        <f>AVERAGE([3]buffer!E$14:E$21)</f>
        <v>27.125</v>
      </c>
      <c r="AE58" s="34">
        <f>((AB58-AD58)/AI58)-AC58</f>
        <v>1665.6089337775927</v>
      </c>
      <c r="AF58" s="34">
        <f>AVERAGE($W56:$W63)</f>
        <v>42.875</v>
      </c>
      <c r="AG58" s="34">
        <f>AVERAGE($O56:$O63)</f>
        <v>19.857142857142858</v>
      </c>
      <c r="AH58" s="34">
        <f>AG58/0.5</f>
        <v>39.714285714285715</v>
      </c>
      <c r="AI58" s="35">
        <f>AF58/AG58</f>
        <v>2.1591726618705036</v>
      </c>
      <c r="AJ58" s="55">
        <f>1.17*(1-COMPLETE!P39)</f>
        <v>1.0261021759697257</v>
      </c>
      <c r="AK58" s="37">
        <v>0.58124999999999993</v>
      </c>
      <c r="AL58" s="37">
        <v>0.78402777777777777</v>
      </c>
      <c r="AM58" s="38">
        <f>24*(AL58-AK58)</f>
        <v>4.866666666666668</v>
      </c>
      <c r="AN58" s="34">
        <f>(AE58*120)/(AH58*0.2*AM58*AJ58)</f>
        <v>5039.1272610198766</v>
      </c>
      <c r="AQ58" s="23" t="s">
        <v>196</v>
      </c>
      <c r="AS58">
        <v>5</v>
      </c>
      <c r="AT58">
        <v>2</v>
      </c>
      <c r="AU58" s="63" t="s">
        <v>101</v>
      </c>
      <c r="AV58" t="s">
        <v>2</v>
      </c>
      <c r="AW58" s="73" t="s">
        <v>127</v>
      </c>
      <c r="AX58" t="s">
        <v>184</v>
      </c>
    </row>
    <row r="59" spans="1:50" ht="14.4">
      <c r="A59" s="4">
        <v>2</v>
      </c>
      <c r="B59" s="4">
        <v>20</v>
      </c>
      <c r="C59" s="4">
        <v>2</v>
      </c>
      <c r="D59" s="4">
        <v>43</v>
      </c>
      <c r="E59" s="5">
        <v>3913</v>
      </c>
      <c r="F59" s="8">
        <v>4209</v>
      </c>
      <c r="G59" s="4">
        <v>46</v>
      </c>
      <c r="H59" s="13">
        <v>7670</v>
      </c>
      <c r="I59" s="5">
        <v>3960</v>
      </c>
      <c r="J59" s="4">
        <v>45</v>
      </c>
      <c r="K59" s="9">
        <v>5008</v>
      </c>
      <c r="L59" s="6">
        <v>3483</v>
      </c>
      <c r="M59" s="21"/>
      <c r="N59" s="23">
        <f t="shared" ref="N59:Y59" si="59" xml:space="preserve"> IF(OR(A59&gt;A66, A59&lt;A65),".",A59)</f>
        <v>2</v>
      </c>
      <c r="O59" s="23">
        <f t="shared" si="59"/>
        <v>20</v>
      </c>
      <c r="P59" s="23">
        <f t="shared" si="59"/>
        <v>2</v>
      </c>
      <c r="Q59" s="23">
        <f t="shared" si="59"/>
        <v>43</v>
      </c>
      <c r="R59" s="23">
        <f t="shared" si="59"/>
        <v>3913</v>
      </c>
      <c r="S59" s="23">
        <f t="shared" si="59"/>
        <v>4209</v>
      </c>
      <c r="T59" s="23">
        <f t="shared" si="59"/>
        <v>46</v>
      </c>
      <c r="U59" s="23">
        <f t="shared" si="59"/>
        <v>7670</v>
      </c>
      <c r="V59" s="23">
        <f t="shared" si="59"/>
        <v>3960</v>
      </c>
      <c r="W59" s="23">
        <f t="shared" si="59"/>
        <v>45</v>
      </c>
      <c r="X59" s="23" t="str">
        <f t="shared" si="59"/>
        <v>.</v>
      </c>
      <c r="Y59" s="23">
        <f t="shared" si="59"/>
        <v>3483</v>
      </c>
      <c r="Z59" s="21"/>
      <c r="AJ59" s="24"/>
      <c r="AS59">
        <v>5</v>
      </c>
      <c r="AT59">
        <v>2</v>
      </c>
      <c r="AU59" s="63" t="s">
        <v>101</v>
      </c>
      <c r="AV59" t="s">
        <v>3</v>
      </c>
      <c r="AW59" s="73" t="s">
        <v>127</v>
      </c>
      <c r="AX59" t="s">
        <v>185</v>
      </c>
    </row>
    <row r="60" spans="1:50" ht="14.4">
      <c r="A60" s="4">
        <v>2</v>
      </c>
      <c r="B60" s="4">
        <v>20</v>
      </c>
      <c r="C60" s="4">
        <v>3</v>
      </c>
      <c r="D60" s="4">
        <v>38</v>
      </c>
      <c r="E60" s="8">
        <v>4302</v>
      </c>
      <c r="F60" s="8">
        <v>4450</v>
      </c>
      <c r="G60" s="4">
        <v>47</v>
      </c>
      <c r="H60" s="5">
        <v>3882</v>
      </c>
      <c r="I60" s="7">
        <v>6769</v>
      </c>
      <c r="J60" s="4">
        <v>43</v>
      </c>
      <c r="K60" s="5">
        <v>3819</v>
      </c>
      <c r="L60" s="5">
        <v>3643</v>
      </c>
      <c r="M60" s="21"/>
      <c r="N60" s="23">
        <f t="shared" ref="N60:Y60" si="60" xml:space="preserve"> IF(OR(A60&gt;A66, A60&lt;A65),".",A60)</f>
        <v>2</v>
      </c>
      <c r="O60" s="23">
        <f t="shared" si="60"/>
        <v>20</v>
      </c>
      <c r="P60" s="23">
        <f t="shared" si="60"/>
        <v>3</v>
      </c>
      <c r="Q60" s="23">
        <f t="shared" si="60"/>
        <v>38</v>
      </c>
      <c r="R60" s="23">
        <f t="shared" si="60"/>
        <v>4302</v>
      </c>
      <c r="S60" s="23">
        <f t="shared" si="60"/>
        <v>4450</v>
      </c>
      <c r="T60" s="23">
        <f t="shared" si="60"/>
        <v>47</v>
      </c>
      <c r="U60" s="23">
        <f t="shared" si="60"/>
        <v>3882</v>
      </c>
      <c r="V60" s="23">
        <f t="shared" si="60"/>
        <v>6769</v>
      </c>
      <c r="W60" s="23">
        <f t="shared" si="60"/>
        <v>43</v>
      </c>
      <c r="X60" s="23">
        <f t="shared" si="60"/>
        <v>3819</v>
      </c>
      <c r="Y60" s="23">
        <f t="shared" si="60"/>
        <v>3643</v>
      </c>
      <c r="Z60" s="21"/>
      <c r="AJ60" s="24"/>
      <c r="AS60">
        <v>5</v>
      </c>
      <c r="AT60">
        <v>3</v>
      </c>
      <c r="AU60" s="63" t="s">
        <v>101</v>
      </c>
      <c r="AV60" t="s">
        <v>2</v>
      </c>
      <c r="AW60" s="71" t="s">
        <v>125</v>
      </c>
      <c r="AX60" t="s">
        <v>186</v>
      </c>
    </row>
    <row r="61" spans="1:50" ht="14.4">
      <c r="A61" s="4">
        <v>2</v>
      </c>
      <c r="B61" s="4">
        <v>20</v>
      </c>
      <c r="C61" s="4">
        <v>3</v>
      </c>
      <c r="D61" s="4">
        <v>41</v>
      </c>
      <c r="E61" s="9">
        <v>4708</v>
      </c>
      <c r="F61" s="8">
        <v>4614</v>
      </c>
      <c r="G61" s="4">
        <v>49</v>
      </c>
      <c r="H61" s="14">
        <v>7346</v>
      </c>
      <c r="I61" s="14">
        <v>7298</v>
      </c>
      <c r="J61" s="4">
        <v>43</v>
      </c>
      <c r="K61" s="5">
        <v>3807</v>
      </c>
      <c r="L61" s="5">
        <v>3659</v>
      </c>
      <c r="M61" s="21"/>
      <c r="N61" s="23">
        <f t="shared" ref="N61:Y61" si="61" xml:space="preserve"> IF(OR(A61&gt;A66, A61&lt;A65),".",A61)</f>
        <v>2</v>
      </c>
      <c r="O61" s="23">
        <f t="shared" si="61"/>
        <v>20</v>
      </c>
      <c r="P61" s="23">
        <f t="shared" si="61"/>
        <v>3</v>
      </c>
      <c r="Q61" s="23">
        <f t="shared" si="61"/>
        <v>41</v>
      </c>
      <c r="R61" s="23">
        <f t="shared" si="61"/>
        <v>4708</v>
      </c>
      <c r="S61" s="23">
        <f t="shared" si="61"/>
        <v>4614</v>
      </c>
      <c r="T61" s="23">
        <f t="shared" si="61"/>
        <v>49</v>
      </c>
      <c r="U61" s="23">
        <f t="shared" si="61"/>
        <v>7346</v>
      </c>
      <c r="V61" s="23">
        <f t="shared" si="61"/>
        <v>7298</v>
      </c>
      <c r="W61" s="23">
        <f t="shared" si="61"/>
        <v>43</v>
      </c>
      <c r="X61" s="23">
        <f t="shared" si="61"/>
        <v>3807</v>
      </c>
      <c r="Y61" s="23">
        <f t="shared" si="61"/>
        <v>3659</v>
      </c>
      <c r="Z61" s="21"/>
      <c r="AJ61" s="24"/>
      <c r="AS61">
        <v>5</v>
      </c>
      <c r="AT61">
        <v>3</v>
      </c>
      <c r="AU61" s="63" t="s">
        <v>101</v>
      </c>
      <c r="AV61" t="s">
        <v>3</v>
      </c>
      <c r="AW61" s="71" t="s">
        <v>125</v>
      </c>
      <c r="AX61" t="s">
        <v>187</v>
      </c>
    </row>
    <row r="62" spans="1:50" ht="14.4">
      <c r="A62" s="4">
        <v>4</v>
      </c>
      <c r="B62" s="4">
        <v>19</v>
      </c>
      <c r="C62" s="4">
        <v>3</v>
      </c>
      <c r="D62" s="4">
        <v>42</v>
      </c>
      <c r="E62" s="8">
        <v>4174</v>
      </c>
      <c r="F62" s="8">
        <v>4305</v>
      </c>
      <c r="G62" s="4">
        <v>48</v>
      </c>
      <c r="H62" s="12">
        <v>5783</v>
      </c>
      <c r="I62" s="9">
        <v>5173</v>
      </c>
      <c r="J62" s="4">
        <v>43</v>
      </c>
      <c r="K62" s="5">
        <v>3721</v>
      </c>
      <c r="L62" s="5">
        <v>3573</v>
      </c>
      <c r="M62" s="21"/>
      <c r="N62" s="23">
        <f t="shared" ref="N62:Y62" si="62" xml:space="preserve"> IF(OR(A62&gt;A66, A62&lt;A65),".",A62)</f>
        <v>4</v>
      </c>
      <c r="O62" s="23">
        <f t="shared" si="62"/>
        <v>19</v>
      </c>
      <c r="P62" s="23">
        <f t="shared" si="62"/>
        <v>3</v>
      </c>
      <c r="Q62" s="23">
        <f t="shared" si="62"/>
        <v>42</v>
      </c>
      <c r="R62" s="23">
        <f t="shared" si="62"/>
        <v>4174</v>
      </c>
      <c r="S62" s="23">
        <f t="shared" si="62"/>
        <v>4305</v>
      </c>
      <c r="T62" s="23">
        <f t="shared" si="62"/>
        <v>48</v>
      </c>
      <c r="U62" s="23">
        <f t="shared" si="62"/>
        <v>5783</v>
      </c>
      <c r="V62" s="23">
        <f t="shared" si="62"/>
        <v>5173</v>
      </c>
      <c r="W62" s="23">
        <f t="shared" si="62"/>
        <v>43</v>
      </c>
      <c r="X62" s="23">
        <f t="shared" si="62"/>
        <v>3721</v>
      </c>
      <c r="Y62" s="23">
        <f t="shared" si="62"/>
        <v>3573</v>
      </c>
      <c r="Z62" s="21"/>
      <c r="AJ62" s="24"/>
      <c r="AS62">
        <v>5</v>
      </c>
      <c r="AT62">
        <v>4</v>
      </c>
      <c r="AU62" s="63" t="s">
        <v>101</v>
      </c>
      <c r="AV62" t="s">
        <v>2</v>
      </c>
      <c r="AW62" s="75" t="s">
        <v>129</v>
      </c>
      <c r="AX62" t="s">
        <v>188</v>
      </c>
    </row>
    <row r="63" spans="1:50" ht="14.4">
      <c r="A63" s="4">
        <v>2</v>
      </c>
      <c r="B63" s="4">
        <v>20</v>
      </c>
      <c r="C63" s="4">
        <v>3</v>
      </c>
      <c r="D63" s="4">
        <v>38</v>
      </c>
      <c r="E63" s="6">
        <v>3284</v>
      </c>
      <c r="F63" s="5">
        <v>3638</v>
      </c>
      <c r="G63" s="4">
        <v>44</v>
      </c>
      <c r="H63" s="9">
        <v>4805</v>
      </c>
      <c r="I63" s="8">
        <v>4636</v>
      </c>
      <c r="J63" s="4">
        <v>41</v>
      </c>
      <c r="K63" s="6">
        <v>3435</v>
      </c>
      <c r="L63" s="5">
        <v>3965</v>
      </c>
      <c r="M63" s="21"/>
      <c r="N63" s="23">
        <f t="shared" ref="N63:Y63" si="63" xml:space="preserve"> IF(OR(A63&gt;A66, A63&lt;A65),".",A63)</f>
        <v>2</v>
      </c>
      <c r="O63" s="23">
        <f t="shared" si="63"/>
        <v>20</v>
      </c>
      <c r="P63" s="23">
        <f t="shared" si="63"/>
        <v>3</v>
      </c>
      <c r="Q63" s="23">
        <f t="shared" si="63"/>
        <v>38</v>
      </c>
      <c r="R63" s="23">
        <f t="shared" si="63"/>
        <v>3284</v>
      </c>
      <c r="S63" s="23">
        <f t="shared" si="63"/>
        <v>3638</v>
      </c>
      <c r="T63" s="23">
        <f t="shared" si="63"/>
        <v>44</v>
      </c>
      <c r="U63" s="23">
        <f t="shared" si="63"/>
        <v>4805</v>
      </c>
      <c r="V63" s="23">
        <f t="shared" si="63"/>
        <v>4636</v>
      </c>
      <c r="W63" s="23">
        <f t="shared" si="63"/>
        <v>41</v>
      </c>
      <c r="X63" s="23">
        <f t="shared" si="63"/>
        <v>3435</v>
      </c>
      <c r="Y63" s="23">
        <f t="shared" si="63"/>
        <v>3965</v>
      </c>
      <c r="Z63" s="21"/>
      <c r="AJ63" s="24"/>
      <c r="AS63">
        <v>5</v>
      </c>
      <c r="AT63">
        <v>4</v>
      </c>
      <c r="AU63" s="63" t="s">
        <v>101</v>
      </c>
      <c r="AV63" t="s">
        <v>3</v>
      </c>
      <c r="AW63" s="75" t="s">
        <v>129</v>
      </c>
      <c r="AX63" t="s">
        <v>189</v>
      </c>
    </row>
    <row r="64" spans="1:50" ht="14.4">
      <c r="A64" s="39">
        <f>AVERAGE(A56:A63)</f>
        <v>2.5</v>
      </c>
      <c r="B64" s="39">
        <f>AVERAGE(B56:B63)</f>
        <v>20.375</v>
      </c>
      <c r="C64" s="39">
        <f t="shared" ref="C64:L64" si="64">AVERAGE(C56:C63)</f>
        <v>2.75</v>
      </c>
      <c r="D64" s="39">
        <f t="shared" si="64"/>
        <v>40.5</v>
      </c>
      <c r="E64" s="39">
        <f t="shared" si="64"/>
        <v>3664.875</v>
      </c>
      <c r="F64" s="39">
        <f t="shared" si="64"/>
        <v>3757.625</v>
      </c>
      <c r="G64" s="39">
        <f t="shared" si="64"/>
        <v>46.5</v>
      </c>
      <c r="H64" s="39">
        <f t="shared" si="64"/>
        <v>5789.625</v>
      </c>
      <c r="I64" s="39">
        <f t="shared" si="64"/>
        <v>5330.375</v>
      </c>
      <c r="J64" s="39">
        <f t="shared" si="64"/>
        <v>42.875</v>
      </c>
      <c r="K64" s="39">
        <f t="shared" si="64"/>
        <v>3710.25</v>
      </c>
      <c r="L64" s="39">
        <f t="shared" si="64"/>
        <v>3720.875</v>
      </c>
      <c r="M64" s="26" t="s">
        <v>60</v>
      </c>
      <c r="N64" s="39">
        <f>AVERAGE(N56:N63)</f>
        <v>2.5</v>
      </c>
      <c r="O64" s="39">
        <f>AVERAGE(O56:O63)</f>
        <v>19.857142857142858</v>
      </c>
      <c r="P64" s="39">
        <f t="shared" ref="P64:Y64" si="65">AVERAGE(P56:P63)</f>
        <v>2.75</v>
      </c>
      <c r="Q64" s="39">
        <f t="shared" si="65"/>
        <v>40.5</v>
      </c>
      <c r="R64" s="39">
        <f t="shared" si="65"/>
        <v>3664.875</v>
      </c>
      <c r="S64" s="39">
        <f t="shared" si="65"/>
        <v>3757.625</v>
      </c>
      <c r="T64" s="39">
        <f t="shared" si="65"/>
        <v>46.5</v>
      </c>
      <c r="U64" s="39">
        <f t="shared" si="65"/>
        <v>5789.625</v>
      </c>
      <c r="V64" s="39">
        <f t="shared" si="65"/>
        <v>5330.375</v>
      </c>
      <c r="W64" s="39">
        <f t="shared" si="65"/>
        <v>42.875</v>
      </c>
      <c r="X64" s="39">
        <f t="shared" si="65"/>
        <v>3524.8571428571427</v>
      </c>
      <c r="Y64" s="39">
        <f t="shared" si="65"/>
        <v>3720.875</v>
      </c>
      <c r="Z64" s="26" t="s">
        <v>60</v>
      </c>
      <c r="AJ64" s="24"/>
      <c r="AS64">
        <v>5</v>
      </c>
      <c r="AT64">
        <v>5</v>
      </c>
      <c r="AU64" s="63" t="s">
        <v>101</v>
      </c>
      <c r="AV64" t="s">
        <v>2</v>
      </c>
      <c r="AW64" s="74" t="s">
        <v>128</v>
      </c>
      <c r="AX64" t="s">
        <v>190</v>
      </c>
    </row>
    <row r="65" spans="1:50" ht="14.4">
      <c r="A65" s="39">
        <f>A64-2*STDEV(A56:A63)</f>
        <v>0.98814210796309121</v>
      </c>
      <c r="B65" s="39">
        <f t="shared" ref="B65:L65" si="66">B64-2*STDEV(B56:B63)</f>
        <v>17.36311876538457</v>
      </c>
      <c r="C65" s="39">
        <f t="shared" si="66"/>
        <v>1.3357864376269049</v>
      </c>
      <c r="D65" s="39">
        <f t="shared" si="66"/>
        <v>36.954378958288324</v>
      </c>
      <c r="E65" s="39">
        <f t="shared" si="66"/>
        <v>2262.825709038475</v>
      </c>
      <c r="F65" s="39">
        <f t="shared" si="66"/>
        <v>2248.8480355114016</v>
      </c>
      <c r="G65" s="39">
        <f t="shared" si="66"/>
        <v>43.292865097050907</v>
      </c>
      <c r="H65" s="39">
        <f t="shared" si="66"/>
        <v>2332.9532832842142</v>
      </c>
      <c r="I65" s="39">
        <f t="shared" si="66"/>
        <v>2955.5924986808941</v>
      </c>
      <c r="J65" s="39">
        <f t="shared" si="66"/>
        <v>40.382153090483548</v>
      </c>
      <c r="K65" s="39">
        <f t="shared" si="66"/>
        <v>2536.8798842345486</v>
      </c>
      <c r="L65" s="39">
        <f t="shared" si="66"/>
        <v>3302.64001820149</v>
      </c>
      <c r="M65" s="26" t="s">
        <v>61</v>
      </c>
      <c r="N65" s="39">
        <f>N64-2*STDEV(N56:N63)</f>
        <v>0.98814210796309121</v>
      </c>
      <c r="O65" s="39">
        <f t="shared" ref="O65:Y65" si="67">O64-2*STDEV(O56:O63)</f>
        <v>19.101213911124404</v>
      </c>
      <c r="P65" s="39">
        <f t="shared" si="67"/>
        <v>1.3357864376269049</v>
      </c>
      <c r="Q65" s="39">
        <f t="shared" si="67"/>
        <v>36.954378958288324</v>
      </c>
      <c r="R65" s="39">
        <f t="shared" si="67"/>
        <v>2262.825709038475</v>
      </c>
      <c r="S65" s="39">
        <f t="shared" si="67"/>
        <v>2248.8480355114016</v>
      </c>
      <c r="T65" s="39">
        <f t="shared" si="67"/>
        <v>43.292865097050907</v>
      </c>
      <c r="U65" s="39">
        <f t="shared" si="67"/>
        <v>2332.9532832842142</v>
      </c>
      <c r="V65" s="39">
        <f t="shared" si="67"/>
        <v>2955.5924986808941</v>
      </c>
      <c r="W65" s="39">
        <f t="shared" si="67"/>
        <v>40.382153090483548</v>
      </c>
      <c r="X65" s="39">
        <f t="shared" si="67"/>
        <v>2956.4401262558586</v>
      </c>
      <c r="Y65" s="39">
        <f t="shared" si="67"/>
        <v>3302.64001820149</v>
      </c>
      <c r="Z65" s="26" t="s">
        <v>61</v>
      </c>
      <c r="AJ65" s="24"/>
      <c r="AS65">
        <v>5</v>
      </c>
      <c r="AT65">
        <v>5</v>
      </c>
      <c r="AU65" s="63" t="s">
        <v>101</v>
      </c>
      <c r="AV65" t="s">
        <v>3</v>
      </c>
      <c r="AW65" s="74" t="s">
        <v>128</v>
      </c>
      <c r="AX65" t="s">
        <v>191</v>
      </c>
    </row>
    <row r="66" spans="1:50" ht="15" thickBot="1">
      <c r="A66" s="40">
        <f>A64+2*STDEV(A56:A63)</f>
        <v>4.0118578920369092</v>
      </c>
      <c r="B66" s="40">
        <f t="shared" ref="B66:L66" si="68">B64+2*STDEV(B56:B63)</f>
        <v>23.38688123461543</v>
      </c>
      <c r="C66" s="40">
        <f t="shared" si="68"/>
        <v>4.1642135623730949</v>
      </c>
      <c r="D66" s="40">
        <f t="shared" si="68"/>
        <v>44.045621041711676</v>
      </c>
      <c r="E66" s="40">
        <f t="shared" si="68"/>
        <v>5066.924290961525</v>
      </c>
      <c r="F66" s="40">
        <f t="shared" si="68"/>
        <v>5266.4019644885984</v>
      </c>
      <c r="G66" s="40">
        <f t="shared" si="68"/>
        <v>49.707134902949093</v>
      </c>
      <c r="H66" s="40">
        <f t="shared" si="68"/>
        <v>9246.2967167157858</v>
      </c>
      <c r="I66" s="40">
        <f t="shared" si="68"/>
        <v>7705.1575013191059</v>
      </c>
      <c r="J66" s="40">
        <f t="shared" si="68"/>
        <v>45.367846909516452</v>
      </c>
      <c r="K66" s="40">
        <f t="shared" si="68"/>
        <v>4883.6201157654514</v>
      </c>
      <c r="L66" s="40">
        <f t="shared" si="68"/>
        <v>4139.1099817985105</v>
      </c>
      <c r="M66" s="41" t="s">
        <v>62</v>
      </c>
      <c r="N66" s="40">
        <f>N64+2*STDEV(N56:N63)</f>
        <v>4.0118578920369092</v>
      </c>
      <c r="O66" s="40">
        <f t="shared" ref="O66:Y66" si="69">O64+2*STDEV(O56:O63)</f>
        <v>20.613071803161311</v>
      </c>
      <c r="P66" s="40">
        <f t="shared" si="69"/>
        <v>4.1642135623730949</v>
      </c>
      <c r="Q66" s="40">
        <f t="shared" si="69"/>
        <v>44.045621041711676</v>
      </c>
      <c r="R66" s="40">
        <f t="shared" si="69"/>
        <v>5066.924290961525</v>
      </c>
      <c r="S66" s="40">
        <f t="shared" si="69"/>
        <v>5266.4019644885984</v>
      </c>
      <c r="T66" s="40">
        <f t="shared" si="69"/>
        <v>49.707134902949093</v>
      </c>
      <c r="U66" s="40">
        <f t="shared" si="69"/>
        <v>9246.2967167157858</v>
      </c>
      <c r="V66" s="40">
        <f t="shared" si="69"/>
        <v>7705.1575013191059</v>
      </c>
      <c r="W66" s="40">
        <f t="shared" si="69"/>
        <v>45.367846909516452</v>
      </c>
      <c r="X66" s="40">
        <f t="shared" si="69"/>
        <v>4093.2741594584268</v>
      </c>
      <c r="Y66" s="40">
        <f t="shared" si="69"/>
        <v>4139.1099817985105</v>
      </c>
      <c r="Z66" s="41" t="s">
        <v>62</v>
      </c>
      <c r="AJ66" s="24"/>
      <c r="AS66">
        <v>5</v>
      </c>
      <c r="AT66">
        <v>6</v>
      </c>
      <c r="AU66" s="63" t="s">
        <v>101</v>
      </c>
      <c r="AV66" t="s">
        <v>2</v>
      </c>
      <c r="AW66" s="70" t="s">
        <v>124</v>
      </c>
      <c r="AX66" t="s">
        <v>192</v>
      </c>
    </row>
    <row r="67" spans="1:50" ht="14.4">
      <c r="A67" s="20"/>
      <c r="B67" s="25"/>
      <c r="C67" s="20"/>
      <c r="D67" s="22">
        <v>16</v>
      </c>
      <c r="E67" s="22">
        <v>16</v>
      </c>
      <c r="F67" s="22">
        <v>16</v>
      </c>
      <c r="G67" s="22">
        <v>17</v>
      </c>
      <c r="H67" s="22">
        <v>17</v>
      </c>
      <c r="I67" s="22">
        <v>17</v>
      </c>
      <c r="J67" s="22">
        <v>18</v>
      </c>
      <c r="K67" s="22">
        <v>18</v>
      </c>
      <c r="L67" s="22">
        <v>18</v>
      </c>
      <c r="M67" s="26" t="s">
        <v>37</v>
      </c>
      <c r="N67" s="20"/>
      <c r="O67" s="25"/>
      <c r="P67" s="20"/>
      <c r="Q67" s="22">
        <v>16</v>
      </c>
      <c r="R67" s="22">
        <v>16</v>
      </c>
      <c r="S67" s="22">
        <v>16</v>
      </c>
      <c r="T67" s="22">
        <v>17</v>
      </c>
      <c r="U67" s="22">
        <v>17</v>
      </c>
      <c r="V67" s="22">
        <v>17</v>
      </c>
      <c r="W67" s="22">
        <v>18</v>
      </c>
      <c r="X67" s="22">
        <v>18</v>
      </c>
      <c r="Y67" s="22">
        <v>18</v>
      </c>
      <c r="Z67" s="26" t="s">
        <v>37</v>
      </c>
      <c r="AB67" s="27"/>
      <c r="AC67" s="27"/>
      <c r="AD67" s="27"/>
      <c r="AE67" s="27"/>
      <c r="AF67" s="27"/>
      <c r="AG67" s="27"/>
      <c r="AH67" s="27"/>
      <c r="AI67" s="27"/>
      <c r="AJ67" s="28"/>
      <c r="AM67" s="28"/>
      <c r="AN67" s="27"/>
      <c r="AQ67" s="23" t="s">
        <v>197</v>
      </c>
      <c r="AS67">
        <v>5</v>
      </c>
      <c r="AT67">
        <v>6</v>
      </c>
      <c r="AU67" s="63" t="s">
        <v>101</v>
      </c>
      <c r="AV67" t="s">
        <v>3</v>
      </c>
      <c r="AW67" s="70" t="s">
        <v>124</v>
      </c>
      <c r="AX67" t="s">
        <v>193</v>
      </c>
    </row>
    <row r="68" spans="1:50" ht="13.8" thickBot="1">
      <c r="A68" s="30">
        <v>1</v>
      </c>
      <c r="B68" s="30">
        <v>2</v>
      </c>
      <c r="C68" s="30">
        <v>3</v>
      </c>
      <c r="D68" s="30">
        <v>4</v>
      </c>
      <c r="E68" s="30">
        <v>5</v>
      </c>
      <c r="F68" s="30">
        <v>6</v>
      </c>
      <c r="G68" s="30">
        <v>7</v>
      </c>
      <c r="H68" s="30">
        <v>8</v>
      </c>
      <c r="I68" s="30">
        <v>9</v>
      </c>
      <c r="J68" s="30">
        <v>10</v>
      </c>
      <c r="K68" s="30">
        <v>11</v>
      </c>
      <c r="L68" s="30">
        <v>12</v>
      </c>
      <c r="M68" s="26" t="s">
        <v>47</v>
      </c>
      <c r="N68" s="30">
        <v>1</v>
      </c>
      <c r="O68" s="30">
        <v>2</v>
      </c>
      <c r="P68" s="30">
        <v>3</v>
      </c>
      <c r="Q68" s="30">
        <v>4</v>
      </c>
      <c r="R68" s="30">
        <v>5</v>
      </c>
      <c r="S68" s="30">
        <v>6</v>
      </c>
      <c r="T68" s="30">
        <v>7</v>
      </c>
      <c r="U68" s="30">
        <v>8</v>
      </c>
      <c r="V68" s="30">
        <v>9</v>
      </c>
      <c r="W68" s="30">
        <v>10</v>
      </c>
      <c r="X68" s="30">
        <v>11</v>
      </c>
      <c r="Y68" s="30">
        <v>12</v>
      </c>
      <c r="Z68" s="26" t="s">
        <v>47</v>
      </c>
      <c r="AB68" s="27"/>
      <c r="AC68" s="27"/>
      <c r="AD68" s="27"/>
      <c r="AE68" s="27"/>
      <c r="AF68" s="27"/>
      <c r="AG68" s="27"/>
      <c r="AH68" s="27"/>
      <c r="AI68" s="27"/>
      <c r="AJ68" s="28"/>
      <c r="AM68" s="28"/>
      <c r="AN68" s="27"/>
      <c r="AQ68" s="23" t="s">
        <v>198</v>
      </c>
    </row>
    <row r="69" spans="1:50" ht="13.8" thickBot="1">
      <c r="A69" s="4">
        <v>5</v>
      </c>
      <c r="B69" s="4">
        <v>21</v>
      </c>
      <c r="C69" s="4">
        <v>4</v>
      </c>
      <c r="D69" s="4">
        <v>48</v>
      </c>
      <c r="E69" s="7">
        <v>5514</v>
      </c>
      <c r="F69" s="7">
        <v>5629</v>
      </c>
      <c r="G69" s="4">
        <v>48</v>
      </c>
      <c r="H69" s="8">
        <v>3697</v>
      </c>
      <c r="I69" s="9">
        <v>4280</v>
      </c>
      <c r="J69" s="4">
        <v>47</v>
      </c>
      <c r="K69" s="15">
        <v>5013</v>
      </c>
      <c r="L69" s="12">
        <v>4778</v>
      </c>
      <c r="M69" s="21"/>
      <c r="N69" s="23">
        <f t="shared" ref="N69:Y69" si="70" xml:space="preserve"> IF(OR(A69&gt;A79, A69&lt;A78),".",A69)</f>
        <v>5</v>
      </c>
      <c r="O69" s="23">
        <f t="shared" si="70"/>
        <v>21</v>
      </c>
      <c r="P69" s="23">
        <f t="shared" si="70"/>
        <v>4</v>
      </c>
      <c r="Q69" s="23">
        <f t="shared" si="70"/>
        <v>48</v>
      </c>
      <c r="R69" s="23">
        <f t="shared" si="70"/>
        <v>5514</v>
      </c>
      <c r="S69" s="23">
        <f t="shared" si="70"/>
        <v>5629</v>
      </c>
      <c r="T69" s="23">
        <f t="shared" si="70"/>
        <v>48</v>
      </c>
      <c r="U69" s="23">
        <f t="shared" si="70"/>
        <v>3697</v>
      </c>
      <c r="V69" s="23">
        <f t="shared" si="70"/>
        <v>4280</v>
      </c>
      <c r="W69" s="23">
        <f t="shared" si="70"/>
        <v>47</v>
      </c>
      <c r="X69" s="23">
        <f t="shared" si="70"/>
        <v>5013</v>
      </c>
      <c r="Y69" s="23">
        <f t="shared" si="70"/>
        <v>4778</v>
      </c>
      <c r="Z69" s="21"/>
      <c r="AA69" s="22">
        <f>AA56+3</f>
        <v>16</v>
      </c>
      <c r="AB69" s="34">
        <f>AVERAGE($R69:$S76)</f>
        <v>5847.5333333333338</v>
      </c>
      <c r="AC69" s="34">
        <f>AVERAGE($P69:$P76)</f>
        <v>3.25</v>
      </c>
      <c r="AD69" s="34">
        <f>AVERAGE([3]buffer!F$14:F$21)</f>
        <v>33</v>
      </c>
      <c r="AE69" s="34">
        <f>((AB69-AD69)/AI69)-AC69</f>
        <v>2434.614236111111</v>
      </c>
      <c r="AF69" s="34">
        <f>AVERAGE($Q69:$Q76)</f>
        <v>48</v>
      </c>
      <c r="AG69" s="34">
        <f>AVERAGE($O69:$O76)</f>
        <v>20.125</v>
      </c>
      <c r="AH69" s="34">
        <f>AG69/0.5</f>
        <v>40.25</v>
      </c>
      <c r="AI69" s="35">
        <f>AF69/AG69</f>
        <v>2.3850931677018634</v>
      </c>
      <c r="AJ69" s="55">
        <f>1.2*(1-COMPLETE!P41)</f>
        <v>1.0561251086012162</v>
      </c>
      <c r="AK69" s="37">
        <v>0.58124999999999993</v>
      </c>
      <c r="AL69" s="37">
        <v>0.78541666666666676</v>
      </c>
      <c r="AM69" s="38">
        <f>24*(AL69-AK69)</f>
        <v>4.9000000000000039</v>
      </c>
      <c r="AN69" s="34">
        <f>(AE69*120)/(AH69*0.2*AM69*AJ69)</f>
        <v>7013.0038133091875</v>
      </c>
      <c r="AQ69" s="23" t="s">
        <v>199</v>
      </c>
    </row>
    <row r="70" spans="1:50" ht="13.8" thickBot="1">
      <c r="A70" s="4">
        <v>3</v>
      </c>
      <c r="B70" s="4">
        <v>21</v>
      </c>
      <c r="C70" s="4">
        <v>3</v>
      </c>
      <c r="D70" s="4">
        <v>49</v>
      </c>
      <c r="E70" s="7">
        <v>5821</v>
      </c>
      <c r="F70" s="15">
        <v>5415</v>
      </c>
      <c r="G70" s="4">
        <v>48</v>
      </c>
      <c r="H70" s="15">
        <v>5357</v>
      </c>
      <c r="I70" s="12">
        <v>4606</v>
      </c>
      <c r="J70" s="4">
        <v>47</v>
      </c>
      <c r="K70" s="15">
        <v>5036</v>
      </c>
      <c r="L70" s="15">
        <v>5058</v>
      </c>
      <c r="M70" s="21"/>
      <c r="N70" s="23">
        <f t="shared" ref="N70:Y70" si="71" xml:space="preserve"> IF(OR(A70&gt;A79, A70&lt;A78),".",A70)</f>
        <v>3</v>
      </c>
      <c r="O70" s="23">
        <f t="shared" si="71"/>
        <v>21</v>
      </c>
      <c r="P70" s="23">
        <f t="shared" si="71"/>
        <v>3</v>
      </c>
      <c r="Q70" s="23">
        <f t="shared" si="71"/>
        <v>49</v>
      </c>
      <c r="R70" s="23">
        <f t="shared" si="71"/>
        <v>5821</v>
      </c>
      <c r="S70" s="23">
        <f t="shared" si="71"/>
        <v>5415</v>
      </c>
      <c r="T70" s="23">
        <f t="shared" si="71"/>
        <v>48</v>
      </c>
      <c r="U70" s="23">
        <f t="shared" si="71"/>
        <v>5357</v>
      </c>
      <c r="V70" s="23">
        <f t="shared" si="71"/>
        <v>4606</v>
      </c>
      <c r="W70" s="23">
        <f t="shared" si="71"/>
        <v>47</v>
      </c>
      <c r="X70" s="23">
        <f t="shared" si="71"/>
        <v>5036</v>
      </c>
      <c r="Y70" s="23">
        <f t="shared" si="71"/>
        <v>5058</v>
      </c>
      <c r="Z70" s="21"/>
      <c r="AA70" s="22">
        <f>AA57+3</f>
        <v>17</v>
      </c>
      <c r="AB70" s="34">
        <f>AVERAGE($U69:$V76)</f>
        <v>4920.3125</v>
      </c>
      <c r="AC70" s="34">
        <f>AVERAGE($P69:$P76)</f>
        <v>3.25</v>
      </c>
      <c r="AD70" s="34">
        <f>AVERAGE([3]buffer!G$14:G$21)</f>
        <v>30.625</v>
      </c>
      <c r="AE70" s="34">
        <f>((AB70-AD70)/AI70)-AC70</f>
        <v>2084.9189323607429</v>
      </c>
      <c r="AF70" s="34">
        <f>AVERAGE($T69:$T76)</f>
        <v>47.125</v>
      </c>
      <c r="AG70" s="34">
        <f>AVERAGE($O69:$O76)</f>
        <v>20.125</v>
      </c>
      <c r="AH70" s="34">
        <f>AG70/0.5</f>
        <v>40.25</v>
      </c>
      <c r="AI70" s="35">
        <f>AF70/AG70</f>
        <v>2.341614906832298</v>
      </c>
      <c r="AJ70" s="55">
        <f>1.2*(1-COMPLETE!P43)</f>
        <v>1.0265709156193894</v>
      </c>
      <c r="AK70" s="37">
        <v>0.58124999999999993</v>
      </c>
      <c r="AL70" s="37">
        <v>0.78541666666666676</v>
      </c>
      <c r="AM70" s="38">
        <f>24*(AL70-AK70)</f>
        <v>4.9000000000000039</v>
      </c>
      <c r="AN70" s="34">
        <f>(AE70*120)/(AH70*0.2*AM70*AJ70)</f>
        <v>6178.5917875205414</v>
      </c>
      <c r="AQ70" s="23" t="s">
        <v>200</v>
      </c>
    </row>
    <row r="71" spans="1:50" ht="13.8" thickBot="1">
      <c r="A71" s="4">
        <v>3</v>
      </c>
      <c r="B71" s="4">
        <v>20</v>
      </c>
      <c r="C71" s="4">
        <v>3</v>
      </c>
      <c r="D71" s="4">
        <v>48</v>
      </c>
      <c r="E71" s="14">
        <v>6171</v>
      </c>
      <c r="F71" s="12">
        <v>4742</v>
      </c>
      <c r="G71" s="4">
        <v>47</v>
      </c>
      <c r="H71" s="12">
        <v>4558</v>
      </c>
      <c r="I71" s="12">
        <v>4882</v>
      </c>
      <c r="J71" s="4">
        <v>48</v>
      </c>
      <c r="K71" s="7">
        <v>5493</v>
      </c>
      <c r="L71" s="15">
        <v>5279</v>
      </c>
      <c r="M71" s="21"/>
      <c r="N71" s="23">
        <f t="shared" ref="N71:Y71" si="72" xml:space="preserve"> IF(OR(A71&gt;A79, A71&lt;A78),".",A71)</f>
        <v>3</v>
      </c>
      <c r="O71" s="23">
        <f t="shared" si="72"/>
        <v>20</v>
      </c>
      <c r="P71" s="23">
        <f t="shared" si="72"/>
        <v>3</v>
      </c>
      <c r="Q71" s="23">
        <f t="shared" si="72"/>
        <v>48</v>
      </c>
      <c r="R71" s="23">
        <f t="shared" si="72"/>
        <v>6171</v>
      </c>
      <c r="S71" s="23">
        <f t="shared" si="72"/>
        <v>4742</v>
      </c>
      <c r="T71" s="23">
        <f t="shared" si="72"/>
        <v>47</v>
      </c>
      <c r="U71" s="23">
        <f t="shared" si="72"/>
        <v>4558</v>
      </c>
      <c r="V71" s="23">
        <f t="shared" si="72"/>
        <v>4882</v>
      </c>
      <c r="W71" s="23">
        <f t="shared" si="72"/>
        <v>48</v>
      </c>
      <c r="X71" s="23">
        <f t="shared" si="72"/>
        <v>5493</v>
      </c>
      <c r="Y71" s="23">
        <f t="shared" si="72"/>
        <v>5279</v>
      </c>
      <c r="Z71" s="21"/>
      <c r="AA71" s="22">
        <f>AA58+3</f>
        <v>18</v>
      </c>
      <c r="AB71" s="34">
        <f>AVERAGE($X69:$Y76)</f>
        <v>5179.625</v>
      </c>
      <c r="AC71" s="34">
        <f>AVERAGE($P69:$P76)</f>
        <v>3.25</v>
      </c>
      <c r="AD71" s="34">
        <f>AVERAGE([3]buffer!H$14:H$21)</f>
        <v>31.5</v>
      </c>
      <c r="AE71" s="34">
        <f>((AB71-AD71)/AI71)-AC71</f>
        <v>2194.453361742424</v>
      </c>
      <c r="AF71" s="34">
        <f>AVERAGE($W69:$W76)</f>
        <v>47.142857142857146</v>
      </c>
      <c r="AG71" s="34">
        <f>AVERAGE($O69:$O76)</f>
        <v>20.125</v>
      </c>
      <c r="AH71" s="34">
        <f>AG71/0.5</f>
        <v>40.25</v>
      </c>
      <c r="AI71" s="35">
        <f>AF71/AG71</f>
        <v>2.3425022182786162</v>
      </c>
      <c r="AJ71" s="55">
        <f xml:space="preserve"> 1.18*(1-COMPLETE!P45)</f>
        <v>1.03722</v>
      </c>
      <c r="AK71" s="37">
        <v>0.58124999999999993</v>
      </c>
      <c r="AL71" s="37">
        <v>0.78541666666666676</v>
      </c>
      <c r="AM71" s="38">
        <f>24*(AL71-AK71)</f>
        <v>4.9000000000000039</v>
      </c>
      <c r="AN71" s="34">
        <f>(AE71*120)/(AH71*0.2*AM71*AJ71)</f>
        <v>6436.425675063223</v>
      </c>
    </row>
    <row r="72" spans="1:50" ht="13.2">
      <c r="A72" s="4">
        <v>0</v>
      </c>
      <c r="B72" s="4">
        <v>19</v>
      </c>
      <c r="C72" s="4">
        <v>3</v>
      </c>
      <c r="D72" s="4">
        <v>49</v>
      </c>
      <c r="E72" s="7">
        <v>5641</v>
      </c>
      <c r="F72" s="14">
        <v>6013</v>
      </c>
      <c r="G72" s="4">
        <v>47</v>
      </c>
      <c r="H72" s="7">
        <v>5622</v>
      </c>
      <c r="I72" s="12">
        <v>4621</v>
      </c>
      <c r="J72" s="4">
        <v>47</v>
      </c>
      <c r="K72" s="7">
        <v>5524</v>
      </c>
      <c r="L72" s="15">
        <v>5035</v>
      </c>
      <c r="M72" s="21"/>
      <c r="N72" s="23">
        <f t="shared" ref="N72:Y72" si="73" xml:space="preserve"> IF(OR(A72&gt;A79, A72&lt;A78),".",A72)</f>
        <v>0</v>
      </c>
      <c r="O72" s="23">
        <f t="shared" si="73"/>
        <v>19</v>
      </c>
      <c r="P72" s="23">
        <f t="shared" si="73"/>
        <v>3</v>
      </c>
      <c r="Q72" s="23">
        <f t="shared" si="73"/>
        <v>49</v>
      </c>
      <c r="R72" s="23">
        <f t="shared" si="73"/>
        <v>5641</v>
      </c>
      <c r="S72" s="23">
        <f t="shared" si="73"/>
        <v>6013</v>
      </c>
      <c r="T72" s="23">
        <f t="shared" si="73"/>
        <v>47</v>
      </c>
      <c r="U72" s="23">
        <f t="shared" si="73"/>
        <v>5622</v>
      </c>
      <c r="V72" s="23">
        <f t="shared" si="73"/>
        <v>4621</v>
      </c>
      <c r="W72" s="23">
        <f t="shared" si="73"/>
        <v>47</v>
      </c>
      <c r="X72" s="23">
        <f t="shared" si="73"/>
        <v>5524</v>
      </c>
      <c r="Y72" s="23">
        <f t="shared" si="73"/>
        <v>5035</v>
      </c>
      <c r="Z72" s="21"/>
    </row>
    <row r="73" spans="1:50" ht="13.2">
      <c r="A73" s="4">
        <v>1</v>
      </c>
      <c r="B73" s="4">
        <v>20</v>
      </c>
      <c r="C73" s="4">
        <v>3</v>
      </c>
      <c r="D73" s="4">
        <v>48</v>
      </c>
      <c r="E73" s="7">
        <v>5698</v>
      </c>
      <c r="F73" s="14">
        <v>6394</v>
      </c>
      <c r="G73" s="4">
        <v>46</v>
      </c>
      <c r="H73" s="7">
        <v>5549</v>
      </c>
      <c r="I73" s="15">
        <v>5379</v>
      </c>
      <c r="J73" s="4">
        <v>47</v>
      </c>
      <c r="K73" s="8">
        <v>3893</v>
      </c>
      <c r="L73" s="12">
        <v>4848</v>
      </c>
      <c r="M73" s="21"/>
      <c r="N73" s="23">
        <f t="shared" ref="N73:Y73" si="74" xml:space="preserve"> IF(OR(A73&gt;A79, A73&lt;A78),".",A73)</f>
        <v>1</v>
      </c>
      <c r="O73" s="23">
        <f t="shared" si="74"/>
        <v>20</v>
      </c>
      <c r="P73" s="23">
        <f t="shared" si="74"/>
        <v>3</v>
      </c>
      <c r="Q73" s="23">
        <f t="shared" si="74"/>
        <v>48</v>
      </c>
      <c r="R73" s="23">
        <f t="shared" si="74"/>
        <v>5698</v>
      </c>
      <c r="S73" s="23">
        <f t="shared" si="74"/>
        <v>6394</v>
      </c>
      <c r="T73" s="23">
        <f t="shared" si="74"/>
        <v>46</v>
      </c>
      <c r="U73" s="23">
        <f t="shared" si="74"/>
        <v>5549</v>
      </c>
      <c r="V73" s="23">
        <f t="shared" si="74"/>
        <v>5379</v>
      </c>
      <c r="W73" s="23">
        <f t="shared" si="74"/>
        <v>47</v>
      </c>
      <c r="X73" s="23">
        <f t="shared" si="74"/>
        <v>3893</v>
      </c>
      <c r="Y73" s="23">
        <f t="shared" si="74"/>
        <v>4848</v>
      </c>
      <c r="Z73" s="21"/>
    </row>
    <row r="74" spans="1:50" ht="13.2">
      <c r="A74" s="4">
        <v>3</v>
      </c>
      <c r="B74" s="4">
        <v>20</v>
      </c>
      <c r="C74" s="4">
        <v>3</v>
      </c>
      <c r="D74" s="4">
        <v>47</v>
      </c>
      <c r="E74" s="13">
        <v>6780</v>
      </c>
      <c r="F74" s="13">
        <v>6962</v>
      </c>
      <c r="G74" s="4">
        <v>47</v>
      </c>
      <c r="H74" s="7">
        <v>5921</v>
      </c>
      <c r="I74" s="7">
        <v>5747</v>
      </c>
      <c r="J74" s="4">
        <v>47</v>
      </c>
      <c r="K74" s="14">
        <v>6389</v>
      </c>
      <c r="L74" s="12">
        <v>4881</v>
      </c>
      <c r="M74" s="21"/>
      <c r="N74" s="23">
        <f t="shared" ref="N74:Y74" si="75" xml:space="preserve"> IF(OR(A74&gt;A79, A74&lt;A78),".",A74)</f>
        <v>3</v>
      </c>
      <c r="O74" s="23">
        <f t="shared" si="75"/>
        <v>20</v>
      </c>
      <c r="P74" s="23">
        <f t="shared" si="75"/>
        <v>3</v>
      </c>
      <c r="Q74" s="23">
        <f t="shared" si="75"/>
        <v>47</v>
      </c>
      <c r="R74" s="23" t="str">
        <f t="shared" si="75"/>
        <v>.</v>
      </c>
      <c r="S74" s="23">
        <f t="shared" si="75"/>
        <v>6962</v>
      </c>
      <c r="T74" s="23">
        <f t="shared" si="75"/>
        <v>47</v>
      </c>
      <c r="U74" s="23">
        <f t="shared" si="75"/>
        <v>5921</v>
      </c>
      <c r="V74" s="23">
        <f t="shared" si="75"/>
        <v>5747</v>
      </c>
      <c r="W74" s="23">
        <f t="shared" si="75"/>
        <v>47</v>
      </c>
      <c r="X74" s="23">
        <f t="shared" si="75"/>
        <v>6389</v>
      </c>
      <c r="Y74" s="23">
        <f t="shared" si="75"/>
        <v>4881</v>
      </c>
      <c r="Z74" s="21"/>
    </row>
    <row r="75" spans="1:50" ht="13.2">
      <c r="A75" s="4">
        <v>3</v>
      </c>
      <c r="B75" s="4">
        <v>19</v>
      </c>
      <c r="C75" s="4">
        <v>4</v>
      </c>
      <c r="D75" s="4">
        <v>49</v>
      </c>
      <c r="E75" s="7">
        <v>5542</v>
      </c>
      <c r="F75" s="13">
        <v>6687</v>
      </c>
      <c r="G75" s="4">
        <v>48</v>
      </c>
      <c r="H75" s="7">
        <v>5657</v>
      </c>
      <c r="I75" s="8">
        <v>3890</v>
      </c>
      <c r="J75" s="4">
        <v>47</v>
      </c>
      <c r="K75" s="14">
        <v>6137</v>
      </c>
      <c r="L75" s="15">
        <v>5005</v>
      </c>
      <c r="M75" s="21"/>
      <c r="N75" s="23">
        <f t="shared" ref="N75:Y75" si="76" xml:space="preserve"> IF(OR(A75&gt;A79, A75&lt;A78),".",A75)</f>
        <v>3</v>
      </c>
      <c r="O75" s="23">
        <f t="shared" si="76"/>
        <v>19</v>
      </c>
      <c r="P75" s="23">
        <f t="shared" si="76"/>
        <v>4</v>
      </c>
      <c r="Q75" s="23">
        <f t="shared" si="76"/>
        <v>49</v>
      </c>
      <c r="R75" s="23">
        <f t="shared" si="76"/>
        <v>5542</v>
      </c>
      <c r="S75" s="23">
        <f t="shared" si="76"/>
        <v>6687</v>
      </c>
      <c r="T75" s="23">
        <f t="shared" si="76"/>
        <v>48</v>
      </c>
      <c r="U75" s="23">
        <f t="shared" si="76"/>
        <v>5657</v>
      </c>
      <c r="V75" s="23">
        <f t="shared" si="76"/>
        <v>3890</v>
      </c>
      <c r="W75" s="23">
        <f t="shared" si="76"/>
        <v>47</v>
      </c>
      <c r="X75" s="23">
        <f t="shared" si="76"/>
        <v>6137</v>
      </c>
      <c r="Y75" s="23">
        <f t="shared" si="76"/>
        <v>5005</v>
      </c>
      <c r="Z75" s="21"/>
    </row>
    <row r="76" spans="1:50" ht="13.2">
      <c r="A76" s="4">
        <v>3</v>
      </c>
      <c r="B76" s="4">
        <v>21</v>
      </c>
      <c r="C76" s="4">
        <v>3</v>
      </c>
      <c r="D76" s="4">
        <v>46</v>
      </c>
      <c r="E76" s="7">
        <v>5663</v>
      </c>
      <c r="F76" s="7">
        <v>5821</v>
      </c>
      <c r="G76" s="4">
        <v>46</v>
      </c>
      <c r="H76" s="9">
        <v>4347</v>
      </c>
      <c r="I76" s="12">
        <v>4612</v>
      </c>
      <c r="J76" s="4">
        <v>45</v>
      </c>
      <c r="K76" s="15">
        <v>5007</v>
      </c>
      <c r="L76" s="7">
        <v>5498</v>
      </c>
      <c r="M76" s="21"/>
      <c r="N76" s="23">
        <f t="shared" ref="N76:Y76" si="77" xml:space="preserve"> IF(OR(A76&gt;A79, A76&lt;A78),".",A76)</f>
        <v>3</v>
      </c>
      <c r="O76" s="23">
        <f t="shared" si="77"/>
        <v>21</v>
      </c>
      <c r="P76" s="23">
        <f t="shared" si="77"/>
        <v>3</v>
      </c>
      <c r="Q76" s="23">
        <f t="shared" si="77"/>
        <v>46</v>
      </c>
      <c r="R76" s="23">
        <f t="shared" si="77"/>
        <v>5663</v>
      </c>
      <c r="S76" s="23">
        <f t="shared" si="77"/>
        <v>5821</v>
      </c>
      <c r="T76" s="23">
        <f t="shared" si="77"/>
        <v>46</v>
      </c>
      <c r="U76" s="23">
        <f t="shared" si="77"/>
        <v>4347</v>
      </c>
      <c r="V76" s="23">
        <f t="shared" si="77"/>
        <v>4612</v>
      </c>
      <c r="W76" s="23" t="str">
        <f t="shared" si="77"/>
        <v>.</v>
      </c>
      <c r="X76" s="23">
        <f t="shared" si="77"/>
        <v>5007</v>
      </c>
      <c r="Y76" s="23">
        <f t="shared" si="77"/>
        <v>5498</v>
      </c>
      <c r="Z76" s="21"/>
    </row>
    <row r="77" spans="1:50">
      <c r="A77" s="39">
        <f>AVERAGE(A69:A76)</f>
        <v>2.625</v>
      </c>
      <c r="B77" s="39">
        <f>AVERAGE(B69:B76)</f>
        <v>20.125</v>
      </c>
      <c r="C77" s="39">
        <f t="shared" ref="C77:L77" si="78">AVERAGE(C69:C76)</f>
        <v>3.25</v>
      </c>
      <c r="D77" s="39">
        <f t="shared" si="78"/>
        <v>48</v>
      </c>
      <c r="E77" s="39">
        <f t="shared" si="78"/>
        <v>5853.75</v>
      </c>
      <c r="F77" s="39">
        <f t="shared" si="78"/>
        <v>5957.875</v>
      </c>
      <c r="G77" s="39">
        <f t="shared" si="78"/>
        <v>47.125</v>
      </c>
      <c r="H77" s="39">
        <f t="shared" si="78"/>
        <v>5088.5</v>
      </c>
      <c r="I77" s="39">
        <f t="shared" si="78"/>
        <v>4752.125</v>
      </c>
      <c r="J77" s="39">
        <f t="shared" si="78"/>
        <v>46.875</v>
      </c>
      <c r="K77" s="39">
        <f t="shared" si="78"/>
        <v>5311.5</v>
      </c>
      <c r="L77" s="39">
        <f t="shared" si="78"/>
        <v>5047.75</v>
      </c>
      <c r="M77" s="26" t="s">
        <v>60</v>
      </c>
      <c r="N77" s="39">
        <f>AVERAGE(N69:N76)</f>
        <v>2.625</v>
      </c>
      <c r="O77" s="39">
        <f>AVERAGE(O69:O76)</f>
        <v>20.125</v>
      </c>
      <c r="P77" s="39">
        <f t="shared" ref="P77:Y77" si="79">AVERAGE(P69:P76)</f>
        <v>3.25</v>
      </c>
      <c r="Q77" s="39">
        <f t="shared" si="79"/>
        <v>48</v>
      </c>
      <c r="R77" s="39">
        <f t="shared" si="79"/>
        <v>5721.4285714285716</v>
      </c>
      <c r="S77" s="39">
        <f t="shared" si="79"/>
        <v>5957.875</v>
      </c>
      <c r="T77" s="39">
        <f t="shared" si="79"/>
        <v>47.125</v>
      </c>
      <c r="U77" s="39">
        <f t="shared" si="79"/>
        <v>5088.5</v>
      </c>
      <c r="V77" s="39">
        <f t="shared" si="79"/>
        <v>4752.125</v>
      </c>
      <c r="W77" s="39">
        <f t="shared" si="79"/>
        <v>47.142857142857146</v>
      </c>
      <c r="X77" s="39">
        <f t="shared" si="79"/>
        <v>5311.5</v>
      </c>
      <c r="Y77" s="39">
        <f t="shared" si="79"/>
        <v>5047.75</v>
      </c>
      <c r="Z77" s="26" t="s">
        <v>60</v>
      </c>
    </row>
    <row r="78" spans="1:50">
      <c r="A78" s="39">
        <f>A77-2*STDEV(A69:A76)</f>
        <v>-0.38688123461543089</v>
      </c>
      <c r="B78" s="39">
        <f t="shared" ref="B78:L78" si="80">B77-2*STDEV(B69:B76)</f>
        <v>18.455954079207441</v>
      </c>
      <c r="C78" s="39">
        <f t="shared" si="80"/>
        <v>2.3241799002274486</v>
      </c>
      <c r="D78" s="39">
        <f t="shared" si="80"/>
        <v>45.861910064700602</v>
      </c>
      <c r="E78" s="39">
        <f t="shared" si="80"/>
        <v>4999.1210913919585</v>
      </c>
      <c r="F78" s="39">
        <f t="shared" si="80"/>
        <v>4517.0234908469674</v>
      </c>
      <c r="G78" s="39">
        <f t="shared" si="80"/>
        <v>45.455954079207437</v>
      </c>
      <c r="H78" s="39">
        <f t="shared" si="80"/>
        <v>3511.4235003607828</v>
      </c>
      <c r="I78" s="39">
        <f t="shared" si="80"/>
        <v>3575.2140615076869</v>
      </c>
      <c r="J78" s="39">
        <f t="shared" si="80"/>
        <v>45.205954079207437</v>
      </c>
      <c r="K78" s="39">
        <f t="shared" si="80"/>
        <v>3764.0744882916933</v>
      </c>
      <c r="L78" s="39">
        <f t="shared" si="80"/>
        <v>4570.3956841536437</v>
      </c>
      <c r="M78" s="26" t="s">
        <v>61</v>
      </c>
      <c r="N78" s="39">
        <f>N77-2*STDEV(N69:N76)</f>
        <v>-0.38688123461543089</v>
      </c>
      <c r="O78" s="39">
        <f t="shared" ref="O78:Y78" si="81">O77-2*STDEV(O69:O76)</f>
        <v>18.455954079207441</v>
      </c>
      <c r="P78" s="39">
        <f t="shared" si="81"/>
        <v>2.3241799002274486</v>
      </c>
      <c r="Q78" s="39">
        <f t="shared" si="81"/>
        <v>45.861910064700602</v>
      </c>
      <c r="R78" s="39">
        <f t="shared" si="81"/>
        <v>5275.9462752702657</v>
      </c>
      <c r="S78" s="39">
        <f t="shared" si="81"/>
        <v>4517.0234908469674</v>
      </c>
      <c r="T78" s="39">
        <f t="shared" si="81"/>
        <v>45.455954079207437</v>
      </c>
      <c r="U78" s="39">
        <f t="shared" si="81"/>
        <v>3511.4235003607828</v>
      </c>
      <c r="V78" s="39">
        <f t="shared" si="81"/>
        <v>3575.2140615076869</v>
      </c>
      <c r="W78" s="39">
        <f t="shared" si="81"/>
        <v>46.386928196838689</v>
      </c>
      <c r="X78" s="39">
        <f t="shared" si="81"/>
        <v>3764.0744882916933</v>
      </c>
      <c r="Y78" s="39">
        <f t="shared" si="81"/>
        <v>4570.3956841536437</v>
      </c>
      <c r="Z78" s="26" t="s">
        <v>61</v>
      </c>
    </row>
    <row r="79" spans="1:50" ht="12.6" thickBot="1">
      <c r="A79" s="40">
        <f>A77+2*STDEV(A69:A76)</f>
        <v>5.6368812346154309</v>
      </c>
      <c r="B79" s="40">
        <f t="shared" ref="B79:L79" si="82">B77+2*STDEV(B69:B76)</f>
        <v>21.794045920792559</v>
      </c>
      <c r="C79" s="40">
        <f t="shared" si="82"/>
        <v>4.175820099772551</v>
      </c>
      <c r="D79" s="40">
        <f t="shared" si="82"/>
        <v>50.138089935299398</v>
      </c>
      <c r="E79" s="40">
        <f t="shared" si="82"/>
        <v>6708.3789086080415</v>
      </c>
      <c r="F79" s="40">
        <f t="shared" si="82"/>
        <v>7398.7265091530326</v>
      </c>
      <c r="G79" s="40">
        <f t="shared" si="82"/>
        <v>48.794045920792563</v>
      </c>
      <c r="H79" s="40">
        <f t="shared" si="82"/>
        <v>6665.5764996392172</v>
      </c>
      <c r="I79" s="40">
        <f t="shared" si="82"/>
        <v>5929.0359384923131</v>
      </c>
      <c r="J79" s="40">
        <f t="shared" si="82"/>
        <v>48.544045920792563</v>
      </c>
      <c r="K79" s="40">
        <f t="shared" si="82"/>
        <v>6858.9255117083067</v>
      </c>
      <c r="L79" s="40">
        <f t="shared" si="82"/>
        <v>5525.1043158463563</v>
      </c>
      <c r="M79" s="41" t="s">
        <v>62</v>
      </c>
      <c r="N79" s="40">
        <f>N77+2*STDEV(N69:N76)</f>
        <v>5.6368812346154309</v>
      </c>
      <c r="O79" s="40">
        <f t="shared" ref="O79:Y79" si="83">O77+2*STDEV(O69:O76)</f>
        <v>21.794045920792559</v>
      </c>
      <c r="P79" s="40">
        <f t="shared" si="83"/>
        <v>4.175820099772551</v>
      </c>
      <c r="Q79" s="40">
        <f t="shared" si="83"/>
        <v>50.138089935299398</v>
      </c>
      <c r="R79" s="40">
        <f t="shared" si="83"/>
        <v>6166.9108675868774</v>
      </c>
      <c r="S79" s="40">
        <f t="shared" si="83"/>
        <v>7398.7265091530326</v>
      </c>
      <c r="T79" s="40">
        <f t="shared" si="83"/>
        <v>48.794045920792563</v>
      </c>
      <c r="U79" s="40">
        <f t="shared" si="83"/>
        <v>6665.5764996392172</v>
      </c>
      <c r="V79" s="40">
        <f t="shared" si="83"/>
        <v>5929.0359384923131</v>
      </c>
      <c r="W79" s="40">
        <f t="shared" si="83"/>
        <v>47.898786088875603</v>
      </c>
      <c r="X79" s="40">
        <f t="shared" si="83"/>
        <v>6858.9255117083067</v>
      </c>
      <c r="Y79" s="40">
        <f t="shared" si="83"/>
        <v>5525.1043158463563</v>
      </c>
      <c r="Z79" s="41" t="s">
        <v>62</v>
      </c>
    </row>
    <row r="80" spans="1:50" ht="13.2">
      <c r="A80" s="20"/>
      <c r="B80" s="25"/>
      <c r="C80" s="20"/>
      <c r="D80" s="22">
        <v>19</v>
      </c>
      <c r="E80" s="22">
        <v>19</v>
      </c>
      <c r="F80" s="22">
        <v>19</v>
      </c>
      <c r="G80" s="22">
        <v>20</v>
      </c>
      <c r="H80" s="22">
        <v>20</v>
      </c>
      <c r="I80" s="22">
        <v>20</v>
      </c>
      <c r="J80" s="22">
        <v>21</v>
      </c>
      <c r="K80" s="22">
        <v>21</v>
      </c>
      <c r="L80" s="22">
        <v>21</v>
      </c>
      <c r="M80" s="26" t="s">
        <v>37</v>
      </c>
      <c r="N80" s="20"/>
      <c r="O80" s="25"/>
      <c r="P80" s="20"/>
      <c r="Q80" s="22">
        <v>19</v>
      </c>
      <c r="R80" s="22">
        <v>19</v>
      </c>
      <c r="S80" s="22">
        <v>19</v>
      </c>
      <c r="T80" s="22">
        <v>20</v>
      </c>
      <c r="U80" s="22">
        <v>20</v>
      </c>
      <c r="V80" s="22">
        <v>20</v>
      </c>
      <c r="W80" s="22">
        <v>21</v>
      </c>
      <c r="X80" s="22">
        <v>21</v>
      </c>
      <c r="Y80" s="22">
        <v>21</v>
      </c>
      <c r="Z80" s="26" t="s">
        <v>37</v>
      </c>
      <c r="AB80" s="27"/>
      <c r="AC80" s="27"/>
      <c r="AD80" s="27"/>
      <c r="AE80" s="27"/>
      <c r="AF80" s="27"/>
      <c r="AG80" s="27"/>
      <c r="AH80" s="27"/>
      <c r="AI80" s="27"/>
      <c r="AM80" s="28"/>
      <c r="AN80" s="27"/>
    </row>
    <row r="81" spans="1:42" ht="13.8" thickBot="1">
      <c r="A81" s="30">
        <v>1</v>
      </c>
      <c r="B81" s="30">
        <v>2</v>
      </c>
      <c r="C81" s="30">
        <v>3</v>
      </c>
      <c r="D81" s="30">
        <v>4</v>
      </c>
      <c r="E81" s="30">
        <v>5</v>
      </c>
      <c r="F81" s="30">
        <v>6</v>
      </c>
      <c r="G81" s="30">
        <v>7</v>
      </c>
      <c r="H81" s="30">
        <v>8</v>
      </c>
      <c r="I81" s="30">
        <v>9</v>
      </c>
      <c r="J81" s="30">
        <v>10</v>
      </c>
      <c r="K81" s="30">
        <v>11</v>
      </c>
      <c r="L81" s="30">
        <v>12</v>
      </c>
      <c r="M81" s="26" t="s">
        <v>47</v>
      </c>
      <c r="N81" s="30">
        <v>1</v>
      </c>
      <c r="O81" s="30">
        <v>2</v>
      </c>
      <c r="P81" s="30">
        <v>3</v>
      </c>
      <c r="Q81" s="30">
        <v>4</v>
      </c>
      <c r="R81" s="30">
        <v>5</v>
      </c>
      <c r="S81" s="30">
        <v>6</v>
      </c>
      <c r="T81" s="30">
        <v>7</v>
      </c>
      <c r="U81" s="30">
        <v>8</v>
      </c>
      <c r="V81" s="30">
        <v>9</v>
      </c>
      <c r="W81" s="30">
        <v>10</v>
      </c>
      <c r="X81" s="30">
        <v>11</v>
      </c>
      <c r="Y81" s="30">
        <v>12</v>
      </c>
      <c r="Z81" s="26" t="s">
        <v>47</v>
      </c>
      <c r="AB81" s="27"/>
      <c r="AC81" s="27"/>
      <c r="AD81" s="27"/>
      <c r="AE81" s="27"/>
      <c r="AF81" s="27"/>
      <c r="AG81" s="27"/>
      <c r="AH81" s="27"/>
      <c r="AI81" s="27"/>
      <c r="AM81" s="28"/>
      <c r="AN81" s="27"/>
    </row>
    <row r="82" spans="1:42" ht="13.8" thickBot="1">
      <c r="A82" s="4">
        <v>2</v>
      </c>
      <c r="B82" s="4">
        <v>20</v>
      </c>
      <c r="C82" s="4">
        <v>4</v>
      </c>
      <c r="D82" s="4">
        <v>43</v>
      </c>
      <c r="E82" s="5">
        <v>2237</v>
      </c>
      <c r="F82" s="6">
        <v>1706</v>
      </c>
      <c r="G82" s="4">
        <v>45</v>
      </c>
      <c r="H82" s="7">
        <v>3625</v>
      </c>
      <c r="I82" s="4">
        <v>224</v>
      </c>
      <c r="J82" s="4">
        <v>43</v>
      </c>
      <c r="K82" s="8">
        <v>2550</v>
      </c>
      <c r="L82" s="9">
        <v>2723</v>
      </c>
      <c r="M82" s="21"/>
      <c r="N82" s="23">
        <f t="shared" ref="N82:Y82" si="84" xml:space="preserve"> IF(OR(A82&gt;A92, A82&lt;A91),".",A82)</f>
        <v>2</v>
      </c>
      <c r="O82" s="23">
        <f t="shared" si="84"/>
        <v>20</v>
      </c>
      <c r="P82" s="23">
        <f t="shared" si="84"/>
        <v>4</v>
      </c>
      <c r="Q82" s="23">
        <f t="shared" si="84"/>
        <v>43</v>
      </c>
      <c r="R82" s="23">
        <f t="shared" si="84"/>
        <v>2237</v>
      </c>
      <c r="S82" s="23">
        <f t="shared" si="84"/>
        <v>1706</v>
      </c>
      <c r="T82" s="23">
        <f t="shared" si="84"/>
        <v>45</v>
      </c>
      <c r="U82" s="23">
        <f t="shared" si="84"/>
        <v>3625</v>
      </c>
      <c r="V82" s="23">
        <f t="shared" si="84"/>
        <v>224</v>
      </c>
      <c r="W82" s="23">
        <f t="shared" si="84"/>
        <v>43</v>
      </c>
      <c r="X82" s="23">
        <f t="shared" si="84"/>
        <v>2550</v>
      </c>
      <c r="Y82" s="23">
        <f t="shared" si="84"/>
        <v>2723</v>
      </c>
      <c r="Z82" s="21"/>
      <c r="AA82" s="22">
        <f>AA69+3</f>
        <v>19</v>
      </c>
      <c r="AB82" s="34">
        <f>AVERAGE(R82:S89)</f>
        <v>2825.1875</v>
      </c>
      <c r="AC82" s="34">
        <f>AVERAGE($P82:$P89)</f>
        <v>3.125</v>
      </c>
      <c r="AD82" s="34">
        <f>AVERAGE([3]buffer!I$14:I$21)</f>
        <v>1.5</v>
      </c>
      <c r="AE82" s="34">
        <f>((AB82-AD82)/AI82)-AC82</f>
        <v>1335.6923491379312</v>
      </c>
      <c r="AF82" s="34">
        <f>AVERAGE($Q82:$Q89)</f>
        <v>43.5</v>
      </c>
      <c r="AG82" s="34">
        <f>AVERAGE($O82:$O89)</f>
        <v>20.625</v>
      </c>
      <c r="AH82" s="34">
        <f>AG82/0.5</f>
        <v>41.25</v>
      </c>
      <c r="AI82" s="35">
        <f>AF82/AG82</f>
        <v>2.1090909090909089</v>
      </c>
      <c r="AJ82" s="56">
        <f xml:space="preserve"> 1.15*(1-COMPLETE!P11)</f>
        <v>0.96974921630094046</v>
      </c>
      <c r="AK82" s="37">
        <v>0.72152777777777777</v>
      </c>
      <c r="AL82" s="37">
        <v>0.88888888888888884</v>
      </c>
      <c r="AM82" s="38">
        <f>24*(AL82-AK82)</f>
        <v>4.0166666666666657</v>
      </c>
      <c r="AN82" s="34">
        <f>(AE82*120)/(AH82*0.2*AM82*AJ82)</f>
        <v>4987.7939757234262</v>
      </c>
      <c r="AP82" s="36"/>
    </row>
    <row r="83" spans="1:42" ht="13.8" thickBot="1">
      <c r="A83" s="4">
        <v>2</v>
      </c>
      <c r="B83" s="4">
        <v>22</v>
      </c>
      <c r="C83" s="4">
        <v>3</v>
      </c>
      <c r="D83" s="4">
        <v>45</v>
      </c>
      <c r="E83" s="6">
        <v>1740</v>
      </c>
      <c r="F83" s="9">
        <v>2804</v>
      </c>
      <c r="G83" s="4">
        <v>46</v>
      </c>
      <c r="H83" s="7">
        <v>3753</v>
      </c>
      <c r="I83" s="11">
        <v>966</v>
      </c>
      <c r="J83" s="4">
        <v>45</v>
      </c>
      <c r="K83" s="7">
        <v>3685</v>
      </c>
      <c r="L83" s="9">
        <v>2586</v>
      </c>
      <c r="M83" s="21"/>
      <c r="N83" s="23">
        <f t="shared" ref="N83:Y83" si="85" xml:space="preserve"> IF(OR(A83&gt;A92, A83&lt;A91),".",A83)</f>
        <v>2</v>
      </c>
      <c r="O83" s="23">
        <f t="shared" si="85"/>
        <v>22</v>
      </c>
      <c r="P83" s="23">
        <f t="shared" si="85"/>
        <v>3</v>
      </c>
      <c r="Q83" s="23">
        <f t="shared" si="85"/>
        <v>45</v>
      </c>
      <c r="R83" s="23">
        <f t="shared" si="85"/>
        <v>1740</v>
      </c>
      <c r="S83" s="23">
        <f t="shared" si="85"/>
        <v>2804</v>
      </c>
      <c r="T83" s="23">
        <f t="shared" si="85"/>
        <v>46</v>
      </c>
      <c r="U83" s="23">
        <f t="shared" si="85"/>
        <v>3753</v>
      </c>
      <c r="V83" s="23">
        <f t="shared" si="85"/>
        <v>966</v>
      </c>
      <c r="W83" s="23">
        <f t="shared" si="85"/>
        <v>45</v>
      </c>
      <c r="X83" s="23">
        <f t="shared" si="85"/>
        <v>3685</v>
      </c>
      <c r="Y83" s="23">
        <f t="shared" si="85"/>
        <v>2586</v>
      </c>
      <c r="Z83" s="21"/>
      <c r="AA83" s="22">
        <f>AA70+3</f>
        <v>20</v>
      </c>
      <c r="AB83" s="34">
        <f>AVERAGE(U82:V89)</f>
        <v>2934.75</v>
      </c>
      <c r="AC83" s="34">
        <f>AVERAGE($P82:$P89)</f>
        <v>3.125</v>
      </c>
      <c r="AD83" s="34">
        <f>AVERAGE([3]buffer!J$14:J$21)</f>
        <v>1.5</v>
      </c>
      <c r="AE83" s="34">
        <f>((AB83-AD83)/AI83)-AC83</f>
        <v>1324.4234913793105</v>
      </c>
      <c r="AF83" s="34">
        <f>AVERAGE($T82:$T89)</f>
        <v>45.571428571428569</v>
      </c>
      <c r="AG83" s="34">
        <f>AVERAGE($O82:$O89)</f>
        <v>20.625</v>
      </c>
      <c r="AH83" s="34">
        <f>AG83/0.5</f>
        <v>41.25</v>
      </c>
      <c r="AI83" s="35">
        <f>AF83/AG83</f>
        <v>2.2095238095238092</v>
      </c>
      <c r="AJ83" s="57">
        <f xml:space="preserve"> 1.2*(1-COMPLETE!P13)</f>
        <v>1.0624203821656051</v>
      </c>
      <c r="AK83" s="37">
        <v>0.72152777777777777</v>
      </c>
      <c r="AL83" s="37">
        <v>0.88888888888888884</v>
      </c>
      <c r="AM83" s="38">
        <f>24*(AL83-AK83)</f>
        <v>4.0166666666666657</v>
      </c>
      <c r="AN83" s="34">
        <f>(AE83*120)/(AH83*0.2*AM83*AJ83)</f>
        <v>4514.3163165587421</v>
      </c>
      <c r="AP83" s="36"/>
    </row>
    <row r="84" spans="1:42" ht="13.8" thickBot="1">
      <c r="A84" s="4">
        <v>2</v>
      </c>
      <c r="B84" s="4">
        <v>20</v>
      </c>
      <c r="C84" s="4">
        <v>3</v>
      </c>
      <c r="D84" s="4">
        <v>44</v>
      </c>
      <c r="E84" s="12">
        <v>2928</v>
      </c>
      <c r="F84" s="12">
        <v>3121</v>
      </c>
      <c r="G84" s="4">
        <v>48</v>
      </c>
      <c r="H84" s="13">
        <v>4480</v>
      </c>
      <c r="I84" s="14">
        <v>4084</v>
      </c>
      <c r="J84" s="4">
        <v>45</v>
      </c>
      <c r="K84" s="14">
        <v>4111</v>
      </c>
      <c r="L84" s="8">
        <v>2473</v>
      </c>
      <c r="M84" s="21"/>
      <c r="N84" s="23">
        <f t="shared" ref="N84:Y84" si="86" xml:space="preserve"> IF(OR(A84&gt;A92, A84&lt;A91),".",A84)</f>
        <v>2</v>
      </c>
      <c r="O84" s="23">
        <f t="shared" si="86"/>
        <v>20</v>
      </c>
      <c r="P84" s="23">
        <f t="shared" si="86"/>
        <v>3</v>
      </c>
      <c r="Q84" s="23">
        <f t="shared" si="86"/>
        <v>44</v>
      </c>
      <c r="R84" s="23">
        <f t="shared" si="86"/>
        <v>2928</v>
      </c>
      <c r="S84" s="23">
        <f t="shared" si="86"/>
        <v>3121</v>
      </c>
      <c r="T84" s="23" t="str">
        <f t="shared" si="86"/>
        <v>.</v>
      </c>
      <c r="U84" s="23">
        <f t="shared" si="86"/>
        <v>4480</v>
      </c>
      <c r="V84" s="23">
        <f t="shared" si="86"/>
        <v>4084</v>
      </c>
      <c r="W84" s="23">
        <f t="shared" si="86"/>
        <v>45</v>
      </c>
      <c r="X84" s="23">
        <f t="shared" si="86"/>
        <v>4111</v>
      </c>
      <c r="Y84" s="23">
        <f t="shared" si="86"/>
        <v>2473</v>
      </c>
      <c r="Z84" s="21"/>
      <c r="AA84" s="22">
        <f>AA71+3</f>
        <v>21</v>
      </c>
      <c r="AB84" s="34">
        <f>AVERAGE(X82:Y89)</f>
        <v>3242.0625</v>
      </c>
      <c r="AC84" s="34">
        <f>AVERAGE($P82:$P89)</f>
        <v>3.125</v>
      </c>
      <c r="AD84" s="34">
        <f>AVERAGE([3]buffer!K$14:K$21)</f>
        <v>1.125</v>
      </c>
      <c r="AE84" s="34">
        <f>((AB84-AD84)/AI84)-AC84</f>
        <v>1511.7608002832862</v>
      </c>
      <c r="AF84" s="34">
        <f>AVERAGE($W82:$W89)</f>
        <v>44.125</v>
      </c>
      <c r="AG84" s="34">
        <f>AVERAGE($O82:$O89)</f>
        <v>20.625</v>
      </c>
      <c r="AH84" s="34">
        <f>AG84/0.5</f>
        <v>41.25</v>
      </c>
      <c r="AI84" s="35">
        <f>AF84/AG84</f>
        <v>2.1393939393939392</v>
      </c>
      <c r="AJ84" s="57">
        <f xml:space="preserve"> 1.17*(1-COMPLETE!P15)</f>
        <v>0.98572815533980562</v>
      </c>
      <c r="AK84" s="37">
        <v>0.72152777777777777</v>
      </c>
      <c r="AL84" s="37">
        <v>0.88888888888888884</v>
      </c>
      <c r="AM84" s="38">
        <f>24*(AL84-AK84)</f>
        <v>4.0166666666666657</v>
      </c>
      <c r="AN84" s="34">
        <f>(AE84*120)/(AH84*0.2*AM84*AJ84)</f>
        <v>5553.764035381686</v>
      </c>
      <c r="AP84" s="36"/>
    </row>
    <row r="85" spans="1:42" ht="13.2">
      <c r="A85" s="4">
        <v>3</v>
      </c>
      <c r="B85" s="4">
        <v>20</v>
      </c>
      <c r="C85" s="4">
        <v>4</v>
      </c>
      <c r="D85" s="4">
        <v>41</v>
      </c>
      <c r="E85" s="12">
        <v>3072</v>
      </c>
      <c r="F85" s="12">
        <v>2955</v>
      </c>
      <c r="G85" s="4">
        <v>45</v>
      </c>
      <c r="H85" s="13">
        <v>4481</v>
      </c>
      <c r="I85" s="14">
        <v>3942</v>
      </c>
      <c r="J85" s="4">
        <v>44</v>
      </c>
      <c r="K85" s="13">
        <v>4194</v>
      </c>
      <c r="L85" s="9">
        <v>2759</v>
      </c>
      <c r="M85" s="21"/>
      <c r="N85" s="23">
        <f t="shared" ref="N85:Y85" si="87" xml:space="preserve"> IF(OR(A85&gt;A92, A85&lt;A91),".",A85)</f>
        <v>3</v>
      </c>
      <c r="O85" s="23">
        <f t="shared" si="87"/>
        <v>20</v>
      </c>
      <c r="P85" s="23">
        <f t="shared" si="87"/>
        <v>4</v>
      </c>
      <c r="Q85" s="23">
        <f xml:space="preserve"> IF(OR(D85&gt;D92, D85&lt;D91),".",D85)</f>
        <v>41</v>
      </c>
      <c r="R85" s="23">
        <f t="shared" si="87"/>
        <v>3072</v>
      </c>
      <c r="S85" s="23">
        <f t="shared" si="87"/>
        <v>2955</v>
      </c>
      <c r="T85" s="23">
        <f t="shared" si="87"/>
        <v>45</v>
      </c>
      <c r="U85" s="23">
        <f t="shared" si="87"/>
        <v>4481</v>
      </c>
      <c r="V85" s="23">
        <f t="shared" si="87"/>
        <v>3942</v>
      </c>
      <c r="W85" s="23">
        <f t="shared" si="87"/>
        <v>44</v>
      </c>
      <c r="X85" s="23">
        <f t="shared" si="87"/>
        <v>4194</v>
      </c>
      <c r="Y85" s="23">
        <f t="shared" si="87"/>
        <v>2759</v>
      </c>
      <c r="Z85" s="21"/>
      <c r="AP85" s="36"/>
    </row>
    <row r="86" spans="1:42" ht="13.2">
      <c r="A86" s="4">
        <v>2</v>
      </c>
      <c r="B86" s="4">
        <v>21</v>
      </c>
      <c r="C86" s="4">
        <v>3</v>
      </c>
      <c r="D86" s="4">
        <v>45</v>
      </c>
      <c r="E86" s="12">
        <v>3098</v>
      </c>
      <c r="F86" s="15">
        <v>3335</v>
      </c>
      <c r="G86" s="4">
        <v>46</v>
      </c>
      <c r="H86" s="13">
        <v>4310</v>
      </c>
      <c r="I86" s="16">
        <v>838</v>
      </c>
      <c r="J86" s="4">
        <v>45</v>
      </c>
      <c r="K86" s="14">
        <v>4155</v>
      </c>
      <c r="L86" s="9">
        <v>2622</v>
      </c>
      <c r="M86" s="21"/>
      <c r="N86" s="23">
        <f t="shared" ref="N86:Y86" si="88" xml:space="preserve"> IF(OR(A86&gt;A92, A86&lt;A91),".",A86)</f>
        <v>2</v>
      </c>
      <c r="O86" s="23">
        <f t="shared" si="88"/>
        <v>21</v>
      </c>
      <c r="P86" s="23">
        <f t="shared" si="88"/>
        <v>3</v>
      </c>
      <c r="Q86" s="23">
        <f t="shared" si="88"/>
        <v>45</v>
      </c>
      <c r="R86" s="23">
        <f t="shared" si="88"/>
        <v>3098</v>
      </c>
      <c r="S86" s="23">
        <f t="shared" si="88"/>
        <v>3335</v>
      </c>
      <c r="T86" s="23">
        <f t="shared" si="88"/>
        <v>46</v>
      </c>
      <c r="U86" s="23">
        <f t="shared" si="88"/>
        <v>4310</v>
      </c>
      <c r="V86" s="23">
        <f t="shared" si="88"/>
        <v>838</v>
      </c>
      <c r="W86" s="23">
        <f t="shared" si="88"/>
        <v>45</v>
      </c>
      <c r="X86" s="23">
        <f t="shared" si="88"/>
        <v>4155</v>
      </c>
      <c r="Y86" s="23">
        <f t="shared" si="88"/>
        <v>2622</v>
      </c>
      <c r="Z86" s="21"/>
      <c r="AP86" s="36"/>
    </row>
    <row r="87" spans="1:42" ht="13.2">
      <c r="A87" s="4">
        <v>2</v>
      </c>
      <c r="B87" s="4">
        <v>21</v>
      </c>
      <c r="C87" s="4">
        <v>2</v>
      </c>
      <c r="D87" s="4">
        <v>43</v>
      </c>
      <c r="E87" s="15">
        <v>3524</v>
      </c>
      <c r="F87" s="15">
        <v>3279</v>
      </c>
      <c r="G87" s="4">
        <v>46</v>
      </c>
      <c r="H87" s="14">
        <v>4132</v>
      </c>
      <c r="I87" s="11">
        <v>1042</v>
      </c>
      <c r="J87" s="4">
        <v>43</v>
      </c>
      <c r="K87" s="13">
        <v>4178</v>
      </c>
      <c r="L87" s="9">
        <v>2778</v>
      </c>
      <c r="M87" s="21"/>
      <c r="N87" s="23">
        <f t="shared" ref="N87:Y87" si="89" xml:space="preserve"> IF(OR(A87&gt;A92, A87&lt;A91),".",A87)</f>
        <v>2</v>
      </c>
      <c r="O87" s="23">
        <f t="shared" si="89"/>
        <v>21</v>
      </c>
      <c r="P87" s="23">
        <f t="shared" si="89"/>
        <v>2</v>
      </c>
      <c r="Q87" s="23">
        <f t="shared" si="89"/>
        <v>43</v>
      </c>
      <c r="R87" s="23">
        <f t="shared" si="89"/>
        <v>3524</v>
      </c>
      <c r="S87" s="23">
        <f t="shared" si="89"/>
        <v>3279</v>
      </c>
      <c r="T87" s="23">
        <f t="shared" si="89"/>
        <v>46</v>
      </c>
      <c r="U87" s="23">
        <f t="shared" si="89"/>
        <v>4132</v>
      </c>
      <c r="V87" s="23">
        <f t="shared" si="89"/>
        <v>1042</v>
      </c>
      <c r="W87" s="23">
        <f t="shared" si="89"/>
        <v>43</v>
      </c>
      <c r="X87" s="23">
        <f t="shared" si="89"/>
        <v>4178</v>
      </c>
      <c r="Y87" s="23">
        <f t="shared" si="89"/>
        <v>2778</v>
      </c>
      <c r="Z87" s="21"/>
      <c r="AP87" s="36"/>
    </row>
    <row r="88" spans="1:42" ht="13.2">
      <c r="A88" s="4">
        <v>3</v>
      </c>
      <c r="B88" s="4">
        <v>19</v>
      </c>
      <c r="C88" s="4">
        <v>3</v>
      </c>
      <c r="D88" s="4">
        <v>44</v>
      </c>
      <c r="E88" s="15">
        <v>3394</v>
      </c>
      <c r="F88" s="15">
        <v>3421</v>
      </c>
      <c r="G88" s="4">
        <v>46</v>
      </c>
      <c r="H88" s="13">
        <v>4275</v>
      </c>
      <c r="I88" s="15">
        <v>3419</v>
      </c>
      <c r="J88" s="4">
        <v>45</v>
      </c>
      <c r="K88" s="13">
        <v>4499</v>
      </c>
      <c r="L88" s="12">
        <v>3030</v>
      </c>
      <c r="M88" s="21"/>
      <c r="N88" s="23">
        <f t="shared" ref="N88:Y88" si="90" xml:space="preserve"> IF(OR(A88&gt;A92, A88&lt;A91),".",A88)</f>
        <v>3</v>
      </c>
      <c r="O88" s="23">
        <f t="shared" si="90"/>
        <v>19</v>
      </c>
      <c r="P88" s="23">
        <f t="shared" si="90"/>
        <v>3</v>
      </c>
      <c r="Q88" s="23">
        <f t="shared" si="90"/>
        <v>44</v>
      </c>
      <c r="R88" s="23">
        <f t="shared" si="90"/>
        <v>3394</v>
      </c>
      <c r="S88" s="23">
        <f t="shared" si="90"/>
        <v>3421</v>
      </c>
      <c r="T88" s="23">
        <f t="shared" si="90"/>
        <v>46</v>
      </c>
      <c r="U88" s="23">
        <f t="shared" si="90"/>
        <v>4275</v>
      </c>
      <c r="V88" s="23">
        <f t="shared" si="90"/>
        <v>3419</v>
      </c>
      <c r="W88" s="23">
        <f t="shared" si="90"/>
        <v>45</v>
      </c>
      <c r="X88" s="23">
        <f t="shared" si="90"/>
        <v>4499</v>
      </c>
      <c r="Y88" s="23">
        <f t="shared" si="90"/>
        <v>3030</v>
      </c>
      <c r="Z88" s="21"/>
      <c r="AP88" s="36"/>
    </row>
    <row r="89" spans="1:42" ht="13.2">
      <c r="A89" s="4">
        <v>2</v>
      </c>
      <c r="B89" s="4">
        <v>22</v>
      </c>
      <c r="C89" s="4">
        <v>3</v>
      </c>
      <c r="D89" s="4">
        <v>43</v>
      </c>
      <c r="E89" s="8">
        <v>2353</v>
      </c>
      <c r="F89" s="5">
        <v>2236</v>
      </c>
      <c r="G89" s="4">
        <v>45</v>
      </c>
      <c r="H89" s="12">
        <v>2983</v>
      </c>
      <c r="I89" s="17">
        <v>402</v>
      </c>
      <c r="J89" s="4">
        <v>43</v>
      </c>
      <c r="K89" s="9">
        <v>2689</v>
      </c>
      <c r="L89" s="9">
        <v>2841</v>
      </c>
      <c r="M89" s="21"/>
      <c r="N89" s="23">
        <f t="shared" ref="N89:Y89" si="91" xml:space="preserve"> IF(OR(A89&gt;A92, A89&lt;A91),".",A89)</f>
        <v>2</v>
      </c>
      <c r="O89" s="23">
        <f t="shared" si="91"/>
        <v>22</v>
      </c>
      <c r="P89" s="23">
        <f t="shared" si="91"/>
        <v>3</v>
      </c>
      <c r="Q89" s="23">
        <f t="shared" si="91"/>
        <v>43</v>
      </c>
      <c r="R89" s="23">
        <f t="shared" si="91"/>
        <v>2353</v>
      </c>
      <c r="S89" s="23">
        <f t="shared" si="91"/>
        <v>2236</v>
      </c>
      <c r="T89" s="23">
        <f t="shared" si="91"/>
        <v>45</v>
      </c>
      <c r="U89" s="23">
        <f t="shared" si="91"/>
        <v>2983</v>
      </c>
      <c r="V89" s="23">
        <f t="shared" si="91"/>
        <v>402</v>
      </c>
      <c r="W89" s="23">
        <f t="shared" si="91"/>
        <v>43</v>
      </c>
      <c r="X89" s="23">
        <f t="shared" si="91"/>
        <v>2689</v>
      </c>
      <c r="Y89" s="23">
        <f t="shared" si="91"/>
        <v>2841</v>
      </c>
      <c r="Z89" s="21"/>
      <c r="AP89" s="36"/>
    </row>
    <row r="90" spans="1:42">
      <c r="A90" s="39">
        <f>AVERAGE(A82:A89)</f>
        <v>2.25</v>
      </c>
      <c r="B90" s="39">
        <f>AVERAGE(B82:B89)</f>
        <v>20.625</v>
      </c>
      <c r="C90" s="39">
        <f t="shared" ref="C90:L90" si="92">AVERAGE(C82:C89)</f>
        <v>3.125</v>
      </c>
      <c r="D90" s="39">
        <f t="shared" si="92"/>
        <v>43.5</v>
      </c>
      <c r="E90" s="39">
        <f t="shared" si="92"/>
        <v>2793.25</v>
      </c>
      <c r="F90" s="39">
        <f t="shared" si="92"/>
        <v>2857.125</v>
      </c>
      <c r="G90" s="39">
        <f t="shared" si="92"/>
        <v>45.875</v>
      </c>
      <c r="H90" s="39">
        <f t="shared" si="92"/>
        <v>4004.875</v>
      </c>
      <c r="I90" s="39">
        <f t="shared" si="92"/>
        <v>1864.625</v>
      </c>
      <c r="J90" s="39">
        <f t="shared" si="92"/>
        <v>44.125</v>
      </c>
      <c r="K90" s="39">
        <f t="shared" si="92"/>
        <v>3757.625</v>
      </c>
      <c r="L90" s="39">
        <f t="shared" si="92"/>
        <v>2726.5</v>
      </c>
      <c r="M90" s="26" t="s">
        <v>60</v>
      </c>
      <c r="N90" s="39">
        <f>AVERAGE(N82:N89)</f>
        <v>2.25</v>
      </c>
      <c r="O90" s="39">
        <f>AVERAGE(O82:O89)</f>
        <v>20.625</v>
      </c>
      <c r="P90" s="39">
        <f t="shared" ref="P90:Y90" si="93">AVERAGE(P82:P89)</f>
        <v>3.125</v>
      </c>
      <c r="Q90" s="39">
        <f t="shared" si="93"/>
        <v>43.5</v>
      </c>
      <c r="R90" s="39">
        <f t="shared" si="93"/>
        <v>2793.25</v>
      </c>
      <c r="S90" s="39">
        <f t="shared" si="93"/>
        <v>2857.125</v>
      </c>
      <c r="T90" s="39">
        <f t="shared" si="93"/>
        <v>45.571428571428569</v>
      </c>
      <c r="U90" s="39">
        <f t="shared" si="93"/>
        <v>4004.875</v>
      </c>
      <c r="V90" s="39">
        <f t="shared" si="93"/>
        <v>1864.625</v>
      </c>
      <c r="W90" s="39">
        <f t="shared" si="93"/>
        <v>44.125</v>
      </c>
      <c r="X90" s="39">
        <f t="shared" si="93"/>
        <v>3757.625</v>
      </c>
      <c r="Y90" s="39">
        <f t="shared" si="93"/>
        <v>2726.5</v>
      </c>
      <c r="Z90" s="26" t="s">
        <v>60</v>
      </c>
      <c r="AP90" s="36"/>
    </row>
    <row r="91" spans="1:42">
      <c r="A91" s="39">
        <f>A90-2*STDEV(A82:A89)</f>
        <v>1.3241799002274486</v>
      </c>
      <c r="B91" s="39">
        <f t="shared" ref="B91:L91" si="94">B90-2*STDEV(B82:B89)</f>
        <v>18.503679656440358</v>
      </c>
      <c r="C91" s="39">
        <f t="shared" si="94"/>
        <v>1.8432601110766886</v>
      </c>
      <c r="D91" s="39">
        <f t="shared" si="94"/>
        <v>40.881385317168089</v>
      </c>
      <c r="E91" s="39">
        <f t="shared" si="94"/>
        <v>1552.0069594498079</v>
      </c>
      <c r="F91" s="39">
        <f t="shared" si="94"/>
        <v>1657.7883083241386</v>
      </c>
      <c r="G91" s="39">
        <f t="shared" si="94"/>
        <v>43.89293758206977</v>
      </c>
      <c r="H91" s="39">
        <f t="shared" si="94"/>
        <v>2966.5678956916731</v>
      </c>
      <c r="I91" s="39">
        <f t="shared" si="94"/>
        <v>-1432.6737970675113</v>
      </c>
      <c r="J91" s="39">
        <f t="shared" si="94"/>
        <v>42.14293758206977</v>
      </c>
      <c r="K91" s="39">
        <f t="shared" si="94"/>
        <v>2283.0504124372974</v>
      </c>
      <c r="L91" s="39">
        <f t="shared" si="94"/>
        <v>2385.1865705207938</v>
      </c>
      <c r="M91" s="26" t="s">
        <v>61</v>
      </c>
      <c r="N91" s="39">
        <f>N90-2*STDEV(N82:N89)</f>
        <v>1.3241799002274486</v>
      </c>
      <c r="O91" s="39">
        <f t="shared" ref="O91:Y91" si="95">O90-2*STDEV(O82:O89)</f>
        <v>18.503679656440358</v>
      </c>
      <c r="P91" s="39">
        <f t="shared" si="95"/>
        <v>1.8432601110766886</v>
      </c>
      <c r="Q91" s="39">
        <f t="shared" si="95"/>
        <v>40.881385317168089</v>
      </c>
      <c r="R91" s="39">
        <f t="shared" si="95"/>
        <v>1552.0069594498079</v>
      </c>
      <c r="S91" s="39">
        <f t="shared" si="95"/>
        <v>1657.7883083241386</v>
      </c>
      <c r="T91" s="39">
        <f t="shared" si="95"/>
        <v>44.502383603778874</v>
      </c>
      <c r="U91" s="39">
        <f t="shared" si="95"/>
        <v>2966.5678956916731</v>
      </c>
      <c r="V91" s="39">
        <f t="shared" si="95"/>
        <v>-1432.6737970675113</v>
      </c>
      <c r="W91" s="39">
        <f t="shared" si="95"/>
        <v>42.14293758206977</v>
      </c>
      <c r="X91" s="39">
        <f t="shared" si="95"/>
        <v>2283.0504124372974</v>
      </c>
      <c r="Y91" s="39">
        <f t="shared" si="95"/>
        <v>2385.1865705207938</v>
      </c>
      <c r="Z91" s="26" t="s">
        <v>61</v>
      </c>
      <c r="AP91" s="36"/>
    </row>
    <row r="92" spans="1:42" ht="12.6" thickBot="1">
      <c r="A92" s="40">
        <f>A90+2*STDEV(A82:A89)</f>
        <v>3.1758200997725514</v>
      </c>
      <c r="B92" s="40">
        <f t="shared" ref="B92:L92" si="96">B90+2*STDEV(B82:B89)</f>
        <v>22.746320343559642</v>
      </c>
      <c r="C92" s="40">
        <f t="shared" si="96"/>
        <v>4.4067398889233118</v>
      </c>
      <c r="D92" s="40">
        <f t="shared" si="96"/>
        <v>46.118614682831911</v>
      </c>
      <c r="E92" s="40">
        <f t="shared" si="96"/>
        <v>4034.4930405501918</v>
      </c>
      <c r="F92" s="40">
        <f t="shared" si="96"/>
        <v>4056.4616916758614</v>
      </c>
      <c r="G92" s="40">
        <f t="shared" si="96"/>
        <v>47.85706241793023</v>
      </c>
      <c r="H92" s="40">
        <f t="shared" si="96"/>
        <v>5043.1821043083273</v>
      </c>
      <c r="I92" s="40">
        <f t="shared" si="96"/>
        <v>5161.9237970675113</v>
      </c>
      <c r="J92" s="40">
        <f t="shared" si="96"/>
        <v>46.10706241793023</v>
      </c>
      <c r="K92" s="40">
        <f t="shared" si="96"/>
        <v>5232.1995875627026</v>
      </c>
      <c r="L92" s="40">
        <f t="shared" si="96"/>
        <v>3067.8134294792062</v>
      </c>
      <c r="M92" s="41" t="s">
        <v>62</v>
      </c>
      <c r="N92" s="40">
        <f>N90+2*STDEV(N82:N89)</f>
        <v>3.1758200997725514</v>
      </c>
      <c r="O92" s="40">
        <f t="shared" ref="O92:Y92" si="97">O90+2*STDEV(O82:O89)</f>
        <v>22.746320343559642</v>
      </c>
      <c r="P92" s="40">
        <f t="shared" si="97"/>
        <v>4.4067398889233118</v>
      </c>
      <c r="Q92" s="40">
        <f t="shared" si="97"/>
        <v>46.118614682831911</v>
      </c>
      <c r="R92" s="40">
        <f t="shared" si="97"/>
        <v>4034.4930405501918</v>
      </c>
      <c r="S92" s="40">
        <f t="shared" si="97"/>
        <v>4056.4616916758614</v>
      </c>
      <c r="T92" s="40">
        <f t="shared" si="97"/>
        <v>46.640473539078265</v>
      </c>
      <c r="U92" s="40">
        <f t="shared" si="97"/>
        <v>5043.1821043083273</v>
      </c>
      <c r="V92" s="40">
        <f t="shared" si="97"/>
        <v>5161.9237970675113</v>
      </c>
      <c r="W92" s="40">
        <f t="shared" si="97"/>
        <v>46.10706241793023</v>
      </c>
      <c r="X92" s="40">
        <f t="shared" si="97"/>
        <v>5232.1995875627026</v>
      </c>
      <c r="Y92" s="40">
        <f t="shared" si="97"/>
        <v>3067.8134294792062</v>
      </c>
      <c r="Z92" s="41" t="s">
        <v>62</v>
      </c>
      <c r="AP92" s="36"/>
    </row>
    <row r="93" spans="1:42" ht="13.2">
      <c r="A93" s="20"/>
      <c r="B93" s="25"/>
      <c r="C93" s="20"/>
      <c r="D93" s="22">
        <f>D80+3</f>
        <v>22</v>
      </c>
      <c r="E93" s="22">
        <f t="shared" ref="E93:L93" si="98">E80+3</f>
        <v>22</v>
      </c>
      <c r="F93" s="22">
        <f t="shared" si="98"/>
        <v>22</v>
      </c>
      <c r="G93" s="22">
        <f t="shared" si="98"/>
        <v>23</v>
      </c>
      <c r="H93" s="22">
        <f t="shared" si="98"/>
        <v>23</v>
      </c>
      <c r="I93" s="22">
        <f t="shared" si="98"/>
        <v>23</v>
      </c>
      <c r="J93" s="22">
        <f t="shared" si="98"/>
        <v>24</v>
      </c>
      <c r="K93" s="22">
        <f t="shared" si="98"/>
        <v>24</v>
      </c>
      <c r="L93" s="22">
        <f t="shared" si="98"/>
        <v>24</v>
      </c>
      <c r="M93" s="26" t="s">
        <v>37</v>
      </c>
      <c r="N93" s="20"/>
      <c r="O93" s="25"/>
      <c r="P93" s="20"/>
      <c r="Q93" s="22">
        <f>Q80+3</f>
        <v>22</v>
      </c>
      <c r="R93" s="22">
        <f t="shared" ref="R93:Y93" si="99">R80+3</f>
        <v>22</v>
      </c>
      <c r="S93" s="22">
        <f t="shared" si="99"/>
        <v>22</v>
      </c>
      <c r="T93" s="22">
        <f t="shared" si="99"/>
        <v>23</v>
      </c>
      <c r="U93" s="22">
        <f t="shared" si="99"/>
        <v>23</v>
      </c>
      <c r="V93" s="22">
        <f t="shared" si="99"/>
        <v>23</v>
      </c>
      <c r="W93" s="22">
        <f t="shared" si="99"/>
        <v>24</v>
      </c>
      <c r="X93" s="22">
        <f t="shared" si="99"/>
        <v>24</v>
      </c>
      <c r="Y93" s="22">
        <f t="shared" si="99"/>
        <v>24</v>
      </c>
      <c r="Z93" s="26" t="s">
        <v>37</v>
      </c>
      <c r="AB93" s="27"/>
      <c r="AC93" s="27"/>
      <c r="AD93" s="27"/>
      <c r="AE93" s="27"/>
      <c r="AF93" s="27"/>
      <c r="AG93" s="27"/>
      <c r="AH93" s="27"/>
      <c r="AI93" s="27"/>
      <c r="AM93" s="28"/>
      <c r="AN93" s="27"/>
      <c r="AP93" s="36"/>
    </row>
    <row r="94" spans="1:42" ht="13.8" thickBot="1">
      <c r="A94" s="30">
        <v>1</v>
      </c>
      <c r="B94" s="30">
        <v>2</v>
      </c>
      <c r="C94" s="30">
        <v>3</v>
      </c>
      <c r="D94" s="30">
        <v>4</v>
      </c>
      <c r="E94" s="30">
        <v>5</v>
      </c>
      <c r="F94" s="30">
        <v>6</v>
      </c>
      <c r="G94" s="30">
        <v>7</v>
      </c>
      <c r="H94" s="30">
        <v>8</v>
      </c>
      <c r="I94" s="30">
        <v>9</v>
      </c>
      <c r="J94" s="30">
        <v>10</v>
      </c>
      <c r="K94" s="30">
        <v>11</v>
      </c>
      <c r="L94" s="30">
        <v>12</v>
      </c>
      <c r="M94" s="26" t="s">
        <v>47</v>
      </c>
      <c r="N94" s="30">
        <v>1</v>
      </c>
      <c r="O94" s="30">
        <v>2</v>
      </c>
      <c r="P94" s="30">
        <v>3</v>
      </c>
      <c r="Q94" s="30">
        <v>4</v>
      </c>
      <c r="R94" s="30">
        <v>5</v>
      </c>
      <c r="S94" s="30">
        <v>6</v>
      </c>
      <c r="T94" s="30">
        <v>7</v>
      </c>
      <c r="U94" s="30">
        <v>8</v>
      </c>
      <c r="V94" s="30">
        <v>9</v>
      </c>
      <c r="W94" s="30">
        <v>10</v>
      </c>
      <c r="X94" s="30">
        <v>11</v>
      </c>
      <c r="Y94" s="30">
        <v>12</v>
      </c>
      <c r="Z94" s="26" t="s">
        <v>47</v>
      </c>
      <c r="AB94" s="27"/>
      <c r="AC94" s="27"/>
      <c r="AD94" s="27"/>
      <c r="AE94" s="27"/>
      <c r="AF94" s="27"/>
      <c r="AG94" s="27"/>
      <c r="AH94" s="27"/>
      <c r="AI94" s="27"/>
      <c r="AM94" s="28"/>
      <c r="AN94" s="27"/>
      <c r="AP94" s="36"/>
    </row>
    <row r="95" spans="1:42" ht="13.8" thickBot="1">
      <c r="A95" s="4">
        <v>2</v>
      </c>
      <c r="B95" s="4">
        <v>22</v>
      </c>
      <c r="C95" s="4">
        <v>3</v>
      </c>
      <c r="D95" s="4">
        <v>42</v>
      </c>
      <c r="E95" s="8">
        <v>3291</v>
      </c>
      <c r="F95" s="9">
        <v>3428</v>
      </c>
      <c r="G95" s="4">
        <v>41</v>
      </c>
      <c r="H95" s="18">
        <v>1745</v>
      </c>
      <c r="I95" s="18">
        <v>1906</v>
      </c>
      <c r="J95" s="4">
        <v>44</v>
      </c>
      <c r="K95" s="9">
        <v>3619</v>
      </c>
      <c r="L95" s="9">
        <v>3677</v>
      </c>
      <c r="M95" s="21"/>
      <c r="N95" s="23">
        <f t="shared" ref="N95:Y95" si="100" xml:space="preserve"> IF(OR(A95&gt;A105, A95&lt;A104),".",A95)</f>
        <v>2</v>
      </c>
      <c r="O95" s="23">
        <f t="shared" si="100"/>
        <v>22</v>
      </c>
      <c r="P95" s="23">
        <f t="shared" si="100"/>
        <v>3</v>
      </c>
      <c r="Q95" s="23">
        <f t="shared" si="100"/>
        <v>42</v>
      </c>
      <c r="R95" s="23">
        <f t="shared" si="100"/>
        <v>3291</v>
      </c>
      <c r="S95" s="23">
        <f t="shared" si="100"/>
        <v>3428</v>
      </c>
      <c r="T95" s="23">
        <f t="shared" si="100"/>
        <v>41</v>
      </c>
      <c r="U95" s="23">
        <f t="shared" si="100"/>
        <v>1745</v>
      </c>
      <c r="V95" s="23">
        <f t="shared" si="100"/>
        <v>1906</v>
      </c>
      <c r="W95" s="23">
        <f t="shared" si="100"/>
        <v>44</v>
      </c>
      <c r="X95" s="23">
        <f t="shared" si="100"/>
        <v>3619</v>
      </c>
      <c r="Y95" s="23">
        <f t="shared" si="100"/>
        <v>3677</v>
      </c>
      <c r="Z95" s="21"/>
      <c r="AA95" s="22">
        <f>AA82+3</f>
        <v>22</v>
      </c>
      <c r="AB95" s="34">
        <f>AVERAGE($R95:$S102)</f>
        <v>4388</v>
      </c>
      <c r="AC95" s="34">
        <f>AVERAGE($P95:$P102)</f>
        <v>3.375</v>
      </c>
      <c r="AD95" s="34">
        <f>AVERAGE([3]buffer!L$14:L$21)</f>
        <v>1</v>
      </c>
      <c r="AE95" s="34">
        <f>((AB95-AD95)/AI95)-AC95</f>
        <v>2097.4419014084506</v>
      </c>
      <c r="AF95" s="34">
        <f>AVERAGE($Q95:$Q102)</f>
        <v>44.375</v>
      </c>
      <c r="AG95" s="34">
        <f>AVERAGE($O95:$O102)</f>
        <v>21.25</v>
      </c>
      <c r="AH95" s="34">
        <f>AG95/0.5</f>
        <v>42.5</v>
      </c>
      <c r="AI95" s="35">
        <f>AF95/AG95</f>
        <v>2.0882352941176472</v>
      </c>
      <c r="AJ95" s="56">
        <f xml:space="preserve"> 1.18*(1-COMPLETE!P17)</f>
        <v>1.0598686371100163</v>
      </c>
      <c r="AK95" s="37">
        <v>0.72152777777777777</v>
      </c>
      <c r="AL95" s="37">
        <v>0.89027777777777783</v>
      </c>
      <c r="AM95" s="38">
        <f>24*(AL95-AK95)</f>
        <v>4.0500000000000016</v>
      </c>
      <c r="AN95" s="34">
        <f>(AE95*120)/(AH95*0.2*AM95*AJ95)</f>
        <v>6898.3495337414997</v>
      </c>
      <c r="AP95" s="36"/>
    </row>
    <row r="96" spans="1:42" ht="13.8" thickBot="1">
      <c r="A96" s="4">
        <v>1</v>
      </c>
      <c r="B96" s="4">
        <v>21</v>
      </c>
      <c r="C96" s="4">
        <v>4</v>
      </c>
      <c r="D96" s="4">
        <v>44</v>
      </c>
      <c r="E96" s="7">
        <v>4651</v>
      </c>
      <c r="F96" s="15">
        <v>4405</v>
      </c>
      <c r="G96" s="4">
        <v>41</v>
      </c>
      <c r="H96" s="5">
        <v>2800</v>
      </c>
      <c r="I96" s="8">
        <v>2905</v>
      </c>
      <c r="J96" s="4">
        <v>43</v>
      </c>
      <c r="K96" s="15">
        <v>4340</v>
      </c>
      <c r="L96" s="9">
        <v>3567</v>
      </c>
      <c r="M96" s="21"/>
      <c r="N96" s="23">
        <f t="shared" ref="N96:Y96" si="101" xml:space="preserve"> IF(OR(A96&gt;A105, A96&lt;A104),".",A96)</f>
        <v>1</v>
      </c>
      <c r="O96" s="23">
        <f t="shared" si="101"/>
        <v>21</v>
      </c>
      <c r="P96" s="23">
        <f t="shared" si="101"/>
        <v>4</v>
      </c>
      <c r="Q96" s="23">
        <f t="shared" si="101"/>
        <v>44</v>
      </c>
      <c r="R96" s="23">
        <f t="shared" si="101"/>
        <v>4651</v>
      </c>
      <c r="S96" s="23">
        <f t="shared" si="101"/>
        <v>4405</v>
      </c>
      <c r="T96" s="23">
        <f t="shared" si="101"/>
        <v>41</v>
      </c>
      <c r="U96" s="23">
        <f t="shared" si="101"/>
        <v>2800</v>
      </c>
      <c r="V96" s="23">
        <f t="shared" si="101"/>
        <v>2905</v>
      </c>
      <c r="W96" s="23">
        <f t="shared" si="101"/>
        <v>43</v>
      </c>
      <c r="X96" s="23">
        <f t="shared" si="101"/>
        <v>4340</v>
      </c>
      <c r="Y96" s="23">
        <f t="shared" si="101"/>
        <v>3567</v>
      </c>
      <c r="Z96" s="21"/>
      <c r="AA96" s="22">
        <f>AA83+3</f>
        <v>23</v>
      </c>
      <c r="AB96" s="34">
        <f>AVERAGE($U95:$V102)</f>
        <v>2648.6875</v>
      </c>
      <c r="AC96" s="34">
        <f>AVERAGE($P95:$P102)</f>
        <v>3.375</v>
      </c>
      <c r="AD96" s="34">
        <f>AVERAGE([3]buffer!M$14:M$21)</f>
        <v>2.375</v>
      </c>
      <c r="AE96" s="34">
        <f>((AB96-AD96)/AI96)-AC96</f>
        <v>1376.6039110429447</v>
      </c>
      <c r="AF96" s="34">
        <f>AVERAGE($T95:$T102)</f>
        <v>40.75</v>
      </c>
      <c r="AG96" s="34">
        <f>AVERAGE($O95:$O102)</f>
        <v>21.25</v>
      </c>
      <c r="AH96" s="34">
        <f>AG96/0.5</f>
        <v>42.5</v>
      </c>
      <c r="AI96" s="35">
        <f>AF96/AG96</f>
        <v>1.9176470588235295</v>
      </c>
      <c r="AJ96" s="57">
        <f xml:space="preserve"> 1.18*(1-COMPLETE!P19)</f>
        <v>1.0397918473547267</v>
      </c>
      <c r="AK96" s="37">
        <v>0.72152777777777777</v>
      </c>
      <c r="AL96" s="37">
        <v>0.89027777777777783</v>
      </c>
      <c r="AM96" s="38">
        <f>24*(AL96-AK96)</f>
        <v>4.0500000000000016</v>
      </c>
      <c r="AN96" s="34">
        <f>(AE96*120)/(AH96*0.2*AM96*AJ96)</f>
        <v>4614.9806905690475</v>
      </c>
      <c r="AP96" s="36"/>
    </row>
    <row r="97" spans="1:40" ht="13.8" thickBot="1">
      <c r="A97" s="4">
        <v>2</v>
      </c>
      <c r="B97" s="4">
        <v>21</v>
      </c>
      <c r="C97" s="4">
        <v>3</v>
      </c>
      <c r="D97" s="4">
        <v>45</v>
      </c>
      <c r="E97" s="14">
        <v>5252</v>
      </c>
      <c r="F97" s="13">
        <v>5445</v>
      </c>
      <c r="G97" s="4">
        <v>40</v>
      </c>
      <c r="H97" s="5">
        <v>2897</v>
      </c>
      <c r="I97" s="5">
        <v>2819</v>
      </c>
      <c r="J97" s="4">
        <v>47</v>
      </c>
      <c r="K97" s="13">
        <v>5548</v>
      </c>
      <c r="L97" s="12">
        <v>3893</v>
      </c>
      <c r="M97" s="21"/>
      <c r="N97" s="23">
        <f t="shared" ref="N97:Y97" si="102" xml:space="preserve"> IF(OR(A97&gt;A105, A97&lt;A104),".",A97)</f>
        <v>2</v>
      </c>
      <c r="O97" s="23">
        <f t="shared" si="102"/>
        <v>21</v>
      </c>
      <c r="P97" s="23">
        <f t="shared" si="102"/>
        <v>3</v>
      </c>
      <c r="Q97" s="23">
        <f t="shared" si="102"/>
        <v>45</v>
      </c>
      <c r="R97" s="23">
        <f t="shared" si="102"/>
        <v>5252</v>
      </c>
      <c r="S97" s="23">
        <f t="shared" si="102"/>
        <v>5445</v>
      </c>
      <c r="T97" s="23">
        <f t="shared" si="102"/>
        <v>40</v>
      </c>
      <c r="U97" s="23">
        <f t="shared" si="102"/>
        <v>2897</v>
      </c>
      <c r="V97" s="23">
        <f t="shared" si="102"/>
        <v>2819</v>
      </c>
      <c r="W97" s="23">
        <f t="shared" si="102"/>
        <v>47</v>
      </c>
      <c r="X97" s="23">
        <f t="shared" si="102"/>
        <v>5548</v>
      </c>
      <c r="Y97" s="23">
        <f t="shared" si="102"/>
        <v>3893</v>
      </c>
      <c r="Z97" s="21"/>
      <c r="AA97" s="22">
        <f>AA84+3</f>
        <v>24</v>
      </c>
      <c r="AB97" s="34">
        <f>AVERAGE($X95:$Y102)</f>
        <v>4207.375</v>
      </c>
      <c r="AC97" s="34">
        <f>AVERAGE($P95:$P102)</f>
        <v>3.375</v>
      </c>
      <c r="AD97" s="34">
        <f>AVERAGE([3]buffer!N$14:N$21)</f>
        <v>1</v>
      </c>
      <c r="AE97" s="34">
        <f>((AB97-AD97)/AI97)-AC97</f>
        <v>1961.1407967032967</v>
      </c>
      <c r="AF97" s="34">
        <f>AVERAGE($W95:$W102)</f>
        <v>45.5</v>
      </c>
      <c r="AG97" s="34">
        <f>AVERAGE($O95:$O102)</f>
        <v>21.25</v>
      </c>
      <c r="AH97" s="34">
        <f>AG97/0.5</f>
        <v>42.5</v>
      </c>
      <c r="AI97" s="35">
        <f>AF97/AG97</f>
        <v>2.1411764705882352</v>
      </c>
      <c r="AJ97" s="57">
        <f xml:space="preserve"> 1.2*(1-COMPLETE!P21)</f>
        <v>1.020911528150134</v>
      </c>
      <c r="AK97" s="37">
        <v>0.72152777777777777</v>
      </c>
      <c r="AL97" s="37">
        <v>0.89027777777777783</v>
      </c>
      <c r="AM97" s="38">
        <f>24*(AL97-AK97)</f>
        <v>4.0500000000000016</v>
      </c>
      <c r="AN97" s="34">
        <f>(AE97*120)/(AH97*0.2*AM97*AJ97)</f>
        <v>6696.1930134044551</v>
      </c>
    </row>
    <row r="98" spans="1:40" ht="13.2">
      <c r="A98" s="4">
        <v>2</v>
      </c>
      <c r="B98" s="4">
        <v>22</v>
      </c>
      <c r="C98" s="4">
        <v>4</v>
      </c>
      <c r="D98" s="4">
        <v>46</v>
      </c>
      <c r="E98" s="14">
        <v>4992</v>
      </c>
      <c r="F98" s="14">
        <v>4987</v>
      </c>
      <c r="G98" s="4">
        <v>42</v>
      </c>
      <c r="H98" s="5">
        <v>2876</v>
      </c>
      <c r="I98" s="5">
        <v>2807</v>
      </c>
      <c r="J98" s="4">
        <v>46</v>
      </c>
      <c r="K98" s="13">
        <v>5605</v>
      </c>
      <c r="L98" s="9">
        <v>3499</v>
      </c>
      <c r="M98" s="21"/>
      <c r="N98" s="23">
        <f t="shared" ref="N98:Y98" si="103" xml:space="preserve"> IF(OR(A98&gt;A105, A98&lt;A104),".",A98)</f>
        <v>2</v>
      </c>
      <c r="O98" s="23">
        <f t="shared" si="103"/>
        <v>22</v>
      </c>
      <c r="P98" s="23">
        <f t="shared" si="103"/>
        <v>4</v>
      </c>
      <c r="Q98" s="23">
        <f t="shared" si="103"/>
        <v>46</v>
      </c>
      <c r="R98" s="23">
        <f t="shared" si="103"/>
        <v>4992</v>
      </c>
      <c r="S98" s="23">
        <f t="shared" si="103"/>
        <v>4987</v>
      </c>
      <c r="T98" s="23">
        <f t="shared" si="103"/>
        <v>42</v>
      </c>
      <c r="U98" s="23">
        <f t="shared" si="103"/>
        <v>2876</v>
      </c>
      <c r="V98" s="23">
        <f t="shared" si="103"/>
        <v>2807</v>
      </c>
      <c r="W98" s="23">
        <f t="shared" si="103"/>
        <v>46</v>
      </c>
      <c r="X98" s="23">
        <f t="shared" si="103"/>
        <v>5605</v>
      </c>
      <c r="Y98" s="23">
        <f t="shared" si="103"/>
        <v>3499</v>
      </c>
      <c r="Z98" s="21"/>
      <c r="AJ98" s="24"/>
    </row>
    <row r="99" spans="1:40" ht="13.2">
      <c r="A99" s="4">
        <v>2</v>
      </c>
      <c r="B99" s="4">
        <v>23</v>
      </c>
      <c r="C99" s="4">
        <v>3</v>
      </c>
      <c r="D99" s="4">
        <v>45</v>
      </c>
      <c r="E99" s="14">
        <v>5061</v>
      </c>
      <c r="F99" s="7">
        <v>4589</v>
      </c>
      <c r="G99" s="4">
        <v>41</v>
      </c>
      <c r="H99" s="5">
        <v>2662</v>
      </c>
      <c r="I99" s="5">
        <v>2826</v>
      </c>
      <c r="J99" s="4">
        <v>47</v>
      </c>
      <c r="K99" s="13">
        <v>5798</v>
      </c>
      <c r="L99" s="9">
        <v>3700</v>
      </c>
      <c r="M99" s="21"/>
      <c r="N99" s="23">
        <f t="shared" ref="N99:Y99" si="104" xml:space="preserve"> IF(OR(A99&gt;A105, A99&lt;A104),".",A99)</f>
        <v>2</v>
      </c>
      <c r="O99" s="23">
        <f t="shared" si="104"/>
        <v>23</v>
      </c>
      <c r="P99" s="23">
        <f t="shared" si="104"/>
        <v>3</v>
      </c>
      <c r="Q99" s="23">
        <f t="shared" si="104"/>
        <v>45</v>
      </c>
      <c r="R99" s="23">
        <f t="shared" si="104"/>
        <v>5061</v>
      </c>
      <c r="S99" s="23">
        <f t="shared" si="104"/>
        <v>4589</v>
      </c>
      <c r="T99" s="23">
        <f t="shared" si="104"/>
        <v>41</v>
      </c>
      <c r="U99" s="23">
        <f t="shared" si="104"/>
        <v>2662</v>
      </c>
      <c r="V99" s="23">
        <f t="shared" si="104"/>
        <v>2826</v>
      </c>
      <c r="W99" s="23">
        <f t="shared" si="104"/>
        <v>47</v>
      </c>
      <c r="X99" s="23">
        <f t="shared" si="104"/>
        <v>5798</v>
      </c>
      <c r="Y99" s="23">
        <f t="shared" si="104"/>
        <v>3700</v>
      </c>
      <c r="Z99" s="21"/>
      <c r="AJ99" s="24"/>
    </row>
    <row r="100" spans="1:40" ht="13.2">
      <c r="A100" s="4">
        <v>4</v>
      </c>
      <c r="B100" s="4">
        <v>19</v>
      </c>
      <c r="C100" s="4">
        <v>3</v>
      </c>
      <c r="D100" s="4">
        <v>45</v>
      </c>
      <c r="E100" s="14">
        <v>5016</v>
      </c>
      <c r="F100" s="7">
        <v>4921</v>
      </c>
      <c r="G100" s="4">
        <v>42</v>
      </c>
      <c r="H100" s="12">
        <v>3903</v>
      </c>
      <c r="I100" s="5">
        <v>2898</v>
      </c>
      <c r="J100" s="4">
        <v>46</v>
      </c>
      <c r="K100" s="14">
        <v>5063</v>
      </c>
      <c r="L100" s="12">
        <v>3932</v>
      </c>
      <c r="M100" s="21"/>
      <c r="N100" s="23">
        <f t="shared" ref="N100:Y100" si="105" xml:space="preserve"> IF(OR(A100&gt;A105, A100&lt;A104),".",A100)</f>
        <v>4</v>
      </c>
      <c r="O100" s="23">
        <f t="shared" si="105"/>
        <v>19</v>
      </c>
      <c r="P100" s="23">
        <f t="shared" si="105"/>
        <v>3</v>
      </c>
      <c r="Q100" s="23">
        <f t="shared" si="105"/>
        <v>45</v>
      </c>
      <c r="R100" s="23">
        <f t="shared" si="105"/>
        <v>5016</v>
      </c>
      <c r="S100" s="23">
        <f t="shared" si="105"/>
        <v>4921</v>
      </c>
      <c r="T100" s="23">
        <f t="shared" si="105"/>
        <v>42</v>
      </c>
      <c r="U100" s="23">
        <f t="shared" si="105"/>
        <v>3903</v>
      </c>
      <c r="V100" s="23">
        <f t="shared" si="105"/>
        <v>2898</v>
      </c>
      <c r="W100" s="23">
        <f t="shared" si="105"/>
        <v>46</v>
      </c>
      <c r="X100" s="23">
        <f t="shared" si="105"/>
        <v>5063</v>
      </c>
      <c r="Y100" s="23">
        <f t="shared" si="105"/>
        <v>3932</v>
      </c>
      <c r="Z100" s="21"/>
      <c r="AJ100" s="24"/>
    </row>
    <row r="101" spans="1:40" ht="13.2">
      <c r="A101" s="4">
        <v>2</v>
      </c>
      <c r="B101" s="4">
        <v>21</v>
      </c>
      <c r="C101" s="4">
        <v>4</v>
      </c>
      <c r="D101" s="4">
        <v>45</v>
      </c>
      <c r="E101" s="5">
        <v>2701</v>
      </c>
      <c r="F101" s="7">
        <v>4841</v>
      </c>
      <c r="G101" s="4">
        <v>40</v>
      </c>
      <c r="H101" s="5">
        <v>2833</v>
      </c>
      <c r="I101" s="5">
        <v>2839</v>
      </c>
      <c r="J101" s="4">
        <v>46</v>
      </c>
      <c r="K101" s="15">
        <v>4531</v>
      </c>
      <c r="L101" s="8">
        <v>3246</v>
      </c>
      <c r="M101" s="21"/>
      <c r="N101" s="23">
        <f t="shared" ref="N101:Y101" si="106" xml:space="preserve"> IF(OR(A101&gt;A105, A101&lt;A104),".",A101)</f>
        <v>2</v>
      </c>
      <c r="O101" s="23">
        <f t="shared" si="106"/>
        <v>21</v>
      </c>
      <c r="P101" s="23">
        <f t="shared" si="106"/>
        <v>4</v>
      </c>
      <c r="Q101" s="23">
        <f t="shared" si="106"/>
        <v>45</v>
      </c>
      <c r="R101" s="23">
        <f t="shared" si="106"/>
        <v>2701</v>
      </c>
      <c r="S101" s="23">
        <f t="shared" si="106"/>
        <v>4841</v>
      </c>
      <c r="T101" s="23">
        <f t="shared" si="106"/>
        <v>40</v>
      </c>
      <c r="U101" s="23">
        <f t="shared" si="106"/>
        <v>2833</v>
      </c>
      <c r="V101" s="23">
        <f t="shared" si="106"/>
        <v>2839</v>
      </c>
      <c r="W101" s="23">
        <f t="shared" si="106"/>
        <v>46</v>
      </c>
      <c r="X101" s="23">
        <f t="shared" si="106"/>
        <v>4531</v>
      </c>
      <c r="Y101" s="23">
        <f t="shared" si="106"/>
        <v>3246</v>
      </c>
      <c r="Z101" s="21"/>
      <c r="AJ101" s="24"/>
    </row>
    <row r="102" spans="1:40" ht="13.2">
      <c r="A102" s="4">
        <v>3</v>
      </c>
      <c r="B102" s="4">
        <v>21</v>
      </c>
      <c r="C102" s="4">
        <v>3</v>
      </c>
      <c r="D102" s="4">
        <v>43</v>
      </c>
      <c r="E102" s="8">
        <v>3215</v>
      </c>
      <c r="F102" s="9">
        <v>3413</v>
      </c>
      <c r="G102" s="4">
        <v>39</v>
      </c>
      <c r="H102" s="18">
        <v>1769</v>
      </c>
      <c r="I102" s="18">
        <v>1894</v>
      </c>
      <c r="J102" s="4">
        <v>45</v>
      </c>
      <c r="K102" s="9">
        <v>3545</v>
      </c>
      <c r="L102" s="12">
        <v>3755</v>
      </c>
      <c r="M102" s="21"/>
      <c r="N102" s="23">
        <f t="shared" ref="N102:Y102" si="107" xml:space="preserve"> IF(OR(A102&gt;A105, A102&lt;A104),".",A102)</f>
        <v>3</v>
      </c>
      <c r="O102" s="23">
        <f t="shared" si="107"/>
        <v>21</v>
      </c>
      <c r="P102" s="23">
        <f t="shared" si="107"/>
        <v>3</v>
      </c>
      <c r="Q102" s="23">
        <f t="shared" si="107"/>
        <v>43</v>
      </c>
      <c r="R102" s="23">
        <f t="shared" si="107"/>
        <v>3215</v>
      </c>
      <c r="S102" s="23">
        <f t="shared" si="107"/>
        <v>3413</v>
      </c>
      <c r="T102" s="23">
        <f t="shared" si="107"/>
        <v>39</v>
      </c>
      <c r="U102" s="23">
        <f t="shared" si="107"/>
        <v>1769</v>
      </c>
      <c r="V102" s="23">
        <f t="shared" si="107"/>
        <v>1894</v>
      </c>
      <c r="W102" s="23">
        <f t="shared" si="107"/>
        <v>45</v>
      </c>
      <c r="X102" s="23">
        <f t="shared" si="107"/>
        <v>3545</v>
      </c>
      <c r="Y102" s="23">
        <f t="shared" si="107"/>
        <v>3755</v>
      </c>
      <c r="Z102" s="21"/>
      <c r="AJ102" s="24"/>
    </row>
    <row r="103" spans="1:40">
      <c r="A103" s="39">
        <f>AVERAGE(A95:A102)</f>
        <v>2.25</v>
      </c>
      <c r="B103" s="39">
        <f>AVERAGE(B95:B102)</f>
        <v>21.25</v>
      </c>
      <c r="C103" s="39">
        <f t="shared" ref="C103:L103" si="108">AVERAGE(C95:C102)</f>
        <v>3.375</v>
      </c>
      <c r="D103" s="39">
        <f t="shared" si="108"/>
        <v>44.375</v>
      </c>
      <c r="E103" s="39">
        <f t="shared" si="108"/>
        <v>4272.375</v>
      </c>
      <c r="F103" s="39">
        <f t="shared" si="108"/>
        <v>4503.625</v>
      </c>
      <c r="G103" s="39">
        <f t="shared" si="108"/>
        <v>40.75</v>
      </c>
      <c r="H103" s="39">
        <f t="shared" si="108"/>
        <v>2685.625</v>
      </c>
      <c r="I103" s="39">
        <f t="shared" si="108"/>
        <v>2611.75</v>
      </c>
      <c r="J103" s="39">
        <f t="shared" si="108"/>
        <v>45.5</v>
      </c>
      <c r="K103" s="39">
        <f t="shared" si="108"/>
        <v>4756.125</v>
      </c>
      <c r="L103" s="39">
        <f t="shared" si="108"/>
        <v>3658.625</v>
      </c>
      <c r="M103" s="26" t="s">
        <v>60</v>
      </c>
      <c r="N103" s="39">
        <f>AVERAGE(N95:N102)</f>
        <v>2.25</v>
      </c>
      <c r="O103" s="39">
        <f>AVERAGE(O95:O102)</f>
        <v>21.25</v>
      </c>
      <c r="P103" s="39">
        <f t="shared" ref="P103:Y103" si="109">AVERAGE(P95:P102)</f>
        <v>3.375</v>
      </c>
      <c r="Q103" s="39">
        <f t="shared" si="109"/>
        <v>44.375</v>
      </c>
      <c r="R103" s="39">
        <f t="shared" si="109"/>
        <v>4272.375</v>
      </c>
      <c r="S103" s="39">
        <f t="shared" si="109"/>
        <v>4503.625</v>
      </c>
      <c r="T103" s="39">
        <f t="shared" si="109"/>
        <v>40.75</v>
      </c>
      <c r="U103" s="39">
        <f t="shared" si="109"/>
        <v>2685.625</v>
      </c>
      <c r="V103" s="39">
        <f t="shared" si="109"/>
        <v>2611.75</v>
      </c>
      <c r="W103" s="39">
        <f t="shared" si="109"/>
        <v>45.5</v>
      </c>
      <c r="X103" s="39">
        <f t="shared" si="109"/>
        <v>4756.125</v>
      </c>
      <c r="Y103" s="39">
        <f t="shared" si="109"/>
        <v>3658.625</v>
      </c>
      <c r="Z103" s="26" t="s">
        <v>60</v>
      </c>
      <c r="AJ103" s="24"/>
    </row>
    <row r="104" spans="1:40">
      <c r="A104" s="39">
        <f>A103-2*STDEV(A95:A102)</f>
        <v>0.47718947914416332</v>
      </c>
      <c r="B104" s="39">
        <f t="shared" ref="B104:L104" si="110">B103-2*STDEV(B95:B102)</f>
        <v>18.920070509957128</v>
      </c>
      <c r="C104" s="39">
        <f t="shared" si="110"/>
        <v>2.3399016609864685</v>
      </c>
      <c r="D104" s="39">
        <f t="shared" si="110"/>
        <v>41.770059638741358</v>
      </c>
      <c r="E104" s="39">
        <f t="shared" si="110"/>
        <v>2223.52195848768</v>
      </c>
      <c r="F104" s="39">
        <f t="shared" si="110"/>
        <v>3035.6215210239743</v>
      </c>
      <c r="G104" s="39">
        <f t="shared" si="110"/>
        <v>38.67980332197294</v>
      </c>
      <c r="H104" s="39">
        <f t="shared" si="110"/>
        <v>1307.5808632405335</v>
      </c>
      <c r="I104" s="39">
        <f t="shared" si="110"/>
        <v>1730.2566242854848</v>
      </c>
      <c r="J104" s="39">
        <f t="shared" si="110"/>
        <v>42.671572875253808</v>
      </c>
      <c r="K104" s="39">
        <f t="shared" si="110"/>
        <v>2981.5346851063664</v>
      </c>
      <c r="L104" s="39">
        <f t="shared" si="110"/>
        <v>3214.528565813524</v>
      </c>
      <c r="M104" s="26" t="s">
        <v>61</v>
      </c>
      <c r="N104" s="39">
        <f>N103-2*STDEV(N95:N102)</f>
        <v>0.47718947914416332</v>
      </c>
      <c r="O104" s="39">
        <f t="shared" ref="O104:Y104" si="111">O103-2*STDEV(O95:O102)</f>
        <v>18.920070509957128</v>
      </c>
      <c r="P104" s="39">
        <f t="shared" si="111"/>
        <v>2.3399016609864685</v>
      </c>
      <c r="Q104" s="39">
        <f t="shared" si="111"/>
        <v>41.770059638741358</v>
      </c>
      <c r="R104" s="39">
        <f t="shared" si="111"/>
        <v>2223.52195848768</v>
      </c>
      <c r="S104" s="39">
        <f t="shared" si="111"/>
        <v>3035.6215210239743</v>
      </c>
      <c r="T104" s="39">
        <f t="shared" si="111"/>
        <v>38.67980332197294</v>
      </c>
      <c r="U104" s="39">
        <f t="shared" si="111"/>
        <v>1307.5808632405335</v>
      </c>
      <c r="V104" s="39">
        <f t="shared" si="111"/>
        <v>1730.2566242854848</v>
      </c>
      <c r="W104" s="39">
        <f t="shared" si="111"/>
        <v>42.671572875253808</v>
      </c>
      <c r="X104" s="39">
        <f t="shared" si="111"/>
        <v>2981.5346851063664</v>
      </c>
      <c r="Y104" s="39">
        <f t="shared" si="111"/>
        <v>3214.528565813524</v>
      </c>
      <c r="Z104" s="26" t="s">
        <v>61</v>
      </c>
      <c r="AJ104" s="24"/>
    </row>
    <row r="105" spans="1:40" ht="12.6" thickBot="1">
      <c r="A105" s="40">
        <f>A103+2*STDEV(A95:A102)</f>
        <v>4.0228105208558365</v>
      </c>
      <c r="B105" s="40">
        <f t="shared" ref="B105:L105" si="112">B103+2*STDEV(B95:B102)</f>
        <v>23.579929490042872</v>
      </c>
      <c r="C105" s="40">
        <f t="shared" si="112"/>
        <v>4.4100983390135315</v>
      </c>
      <c r="D105" s="40">
        <f t="shared" si="112"/>
        <v>46.979940361258642</v>
      </c>
      <c r="E105" s="40">
        <f t="shared" si="112"/>
        <v>6321.2280415123205</v>
      </c>
      <c r="F105" s="40">
        <f t="shared" si="112"/>
        <v>5971.6284789760257</v>
      </c>
      <c r="G105" s="40">
        <f t="shared" si="112"/>
        <v>42.82019667802706</v>
      </c>
      <c r="H105" s="40">
        <f t="shared" si="112"/>
        <v>4063.6691367594667</v>
      </c>
      <c r="I105" s="40">
        <f t="shared" si="112"/>
        <v>3493.2433757145154</v>
      </c>
      <c r="J105" s="40">
        <f t="shared" si="112"/>
        <v>48.328427124746192</v>
      </c>
      <c r="K105" s="40">
        <f t="shared" si="112"/>
        <v>6530.7153148936341</v>
      </c>
      <c r="L105" s="40">
        <f t="shared" si="112"/>
        <v>4102.7214341864756</v>
      </c>
      <c r="M105" s="41" t="s">
        <v>62</v>
      </c>
      <c r="N105" s="40">
        <f>N103+2*STDEV(N95:N102)</f>
        <v>4.0228105208558365</v>
      </c>
      <c r="O105" s="40">
        <f t="shared" ref="O105:Y105" si="113">O103+2*STDEV(O95:O102)</f>
        <v>23.579929490042872</v>
      </c>
      <c r="P105" s="40">
        <f t="shared" si="113"/>
        <v>4.4100983390135315</v>
      </c>
      <c r="Q105" s="40">
        <f t="shared" si="113"/>
        <v>46.979940361258642</v>
      </c>
      <c r="R105" s="40">
        <f t="shared" si="113"/>
        <v>6321.2280415123205</v>
      </c>
      <c r="S105" s="40">
        <f t="shared" si="113"/>
        <v>5971.6284789760257</v>
      </c>
      <c r="T105" s="40">
        <f t="shared" si="113"/>
        <v>42.82019667802706</v>
      </c>
      <c r="U105" s="40">
        <f t="shared" si="113"/>
        <v>4063.6691367594667</v>
      </c>
      <c r="V105" s="40">
        <f t="shared" si="113"/>
        <v>3493.2433757145154</v>
      </c>
      <c r="W105" s="40">
        <f t="shared" si="113"/>
        <v>48.328427124746192</v>
      </c>
      <c r="X105" s="40">
        <f t="shared" si="113"/>
        <v>6530.7153148936341</v>
      </c>
      <c r="Y105" s="40">
        <f t="shared" si="113"/>
        <v>4102.7214341864756</v>
      </c>
      <c r="Z105" s="41" t="s">
        <v>62</v>
      </c>
      <c r="AJ105" s="24"/>
    </row>
    <row r="106" spans="1:40" ht="13.2">
      <c r="A106" s="20"/>
      <c r="B106" s="25"/>
      <c r="C106" s="20"/>
      <c r="D106" s="22">
        <f>D93+3</f>
        <v>25</v>
      </c>
      <c r="E106" s="22">
        <f t="shared" ref="E106:L106" si="114">E93+3</f>
        <v>25</v>
      </c>
      <c r="F106" s="22">
        <f t="shared" si="114"/>
        <v>25</v>
      </c>
      <c r="G106" s="22">
        <f t="shared" si="114"/>
        <v>26</v>
      </c>
      <c r="H106" s="22">
        <f t="shared" si="114"/>
        <v>26</v>
      </c>
      <c r="I106" s="22">
        <f t="shared" si="114"/>
        <v>26</v>
      </c>
      <c r="J106" s="22">
        <f t="shared" si="114"/>
        <v>27</v>
      </c>
      <c r="K106" s="22">
        <f t="shared" si="114"/>
        <v>27</v>
      </c>
      <c r="L106" s="22">
        <f t="shared" si="114"/>
        <v>27</v>
      </c>
      <c r="M106" s="26" t="s">
        <v>37</v>
      </c>
      <c r="N106" s="20"/>
      <c r="O106" s="25"/>
      <c r="P106" s="20"/>
      <c r="Q106" s="22">
        <f>Q93+3</f>
        <v>25</v>
      </c>
      <c r="R106" s="22">
        <f t="shared" ref="R106:Y106" si="115">R93+3</f>
        <v>25</v>
      </c>
      <c r="S106" s="22">
        <f t="shared" si="115"/>
        <v>25</v>
      </c>
      <c r="T106" s="22">
        <f t="shared" si="115"/>
        <v>26</v>
      </c>
      <c r="U106" s="22">
        <f t="shared" si="115"/>
        <v>26</v>
      </c>
      <c r="V106" s="22">
        <f t="shared" si="115"/>
        <v>26</v>
      </c>
      <c r="W106" s="22">
        <f t="shared" si="115"/>
        <v>27</v>
      </c>
      <c r="X106" s="22">
        <f t="shared" si="115"/>
        <v>27</v>
      </c>
      <c r="Y106" s="22">
        <f t="shared" si="115"/>
        <v>27</v>
      </c>
      <c r="Z106" s="26" t="s">
        <v>37</v>
      </c>
      <c r="AB106" s="27"/>
      <c r="AC106" s="27"/>
      <c r="AD106" s="27"/>
      <c r="AE106" s="27"/>
      <c r="AF106" s="27"/>
      <c r="AG106" s="27"/>
      <c r="AH106" s="27"/>
      <c r="AI106" s="27"/>
      <c r="AJ106" s="28"/>
      <c r="AM106" s="28"/>
      <c r="AN106" s="27"/>
    </row>
    <row r="107" spans="1:40" ht="13.8" thickBot="1">
      <c r="A107" s="30">
        <v>1</v>
      </c>
      <c r="B107" s="30">
        <v>2</v>
      </c>
      <c r="C107" s="30">
        <v>3</v>
      </c>
      <c r="D107" s="30">
        <v>4</v>
      </c>
      <c r="E107" s="30">
        <v>5</v>
      </c>
      <c r="F107" s="30">
        <v>6</v>
      </c>
      <c r="G107" s="30">
        <v>7</v>
      </c>
      <c r="H107" s="30">
        <v>8</v>
      </c>
      <c r="I107" s="30">
        <v>9</v>
      </c>
      <c r="J107" s="30">
        <v>10</v>
      </c>
      <c r="K107" s="30">
        <v>11</v>
      </c>
      <c r="L107" s="30">
        <v>12</v>
      </c>
      <c r="M107" s="26" t="s">
        <v>47</v>
      </c>
      <c r="N107" s="30">
        <v>1</v>
      </c>
      <c r="O107" s="30">
        <v>2</v>
      </c>
      <c r="P107" s="30">
        <v>3</v>
      </c>
      <c r="Q107" s="30">
        <v>4</v>
      </c>
      <c r="R107" s="30">
        <v>5</v>
      </c>
      <c r="S107" s="30">
        <v>6</v>
      </c>
      <c r="T107" s="30">
        <v>7</v>
      </c>
      <c r="U107" s="30">
        <v>8</v>
      </c>
      <c r="V107" s="30">
        <v>9</v>
      </c>
      <c r="W107" s="30">
        <v>10</v>
      </c>
      <c r="X107" s="30">
        <v>11</v>
      </c>
      <c r="Y107" s="30">
        <v>12</v>
      </c>
      <c r="Z107" s="26" t="s">
        <v>47</v>
      </c>
      <c r="AB107" s="27"/>
      <c r="AC107" s="27"/>
      <c r="AD107" s="27"/>
      <c r="AE107" s="27"/>
      <c r="AF107" s="27"/>
      <c r="AG107" s="27"/>
      <c r="AH107" s="27"/>
      <c r="AI107" s="27"/>
      <c r="AJ107" s="28"/>
      <c r="AM107" s="28"/>
      <c r="AN107" s="27"/>
    </row>
    <row r="108" spans="1:40" ht="13.8" thickBot="1">
      <c r="A108" s="4">
        <v>2</v>
      </c>
      <c r="B108" s="4">
        <v>22</v>
      </c>
      <c r="C108" s="4">
        <v>4</v>
      </c>
      <c r="D108" s="4">
        <v>39</v>
      </c>
      <c r="E108" s="9">
        <v>3315</v>
      </c>
      <c r="F108" s="8">
        <v>2964</v>
      </c>
      <c r="G108" s="4">
        <v>43</v>
      </c>
      <c r="H108" s="8">
        <v>2832</v>
      </c>
      <c r="I108" s="9">
        <v>3344</v>
      </c>
      <c r="J108" s="4">
        <v>41</v>
      </c>
      <c r="K108" s="9">
        <v>3314</v>
      </c>
      <c r="L108" s="9">
        <v>3332</v>
      </c>
      <c r="M108" s="21"/>
      <c r="N108" s="23">
        <f t="shared" ref="N108:Y108" si="116" xml:space="preserve"> IF(OR(A108&gt;A118, A108&lt;A117),".",A108)</f>
        <v>2</v>
      </c>
      <c r="O108" s="23">
        <f t="shared" si="116"/>
        <v>22</v>
      </c>
      <c r="P108" s="23">
        <f t="shared" si="116"/>
        <v>4</v>
      </c>
      <c r="Q108" s="23">
        <f t="shared" si="116"/>
        <v>39</v>
      </c>
      <c r="R108" s="23">
        <f t="shared" si="116"/>
        <v>3315</v>
      </c>
      <c r="S108" s="23">
        <f t="shared" si="116"/>
        <v>2964</v>
      </c>
      <c r="T108" s="23">
        <f t="shared" si="116"/>
        <v>43</v>
      </c>
      <c r="U108" s="23">
        <f t="shared" si="116"/>
        <v>2832</v>
      </c>
      <c r="V108" s="23">
        <f t="shared" si="116"/>
        <v>3344</v>
      </c>
      <c r="W108" s="23">
        <f t="shared" si="116"/>
        <v>41</v>
      </c>
      <c r="X108" s="23">
        <f t="shared" si="116"/>
        <v>3314</v>
      </c>
      <c r="Y108" s="23">
        <f t="shared" si="116"/>
        <v>3332</v>
      </c>
      <c r="Z108" s="21"/>
      <c r="AA108" s="22">
        <f>AA95+3</f>
        <v>25</v>
      </c>
      <c r="AB108" s="34">
        <f>AVERAGE($R108:$S115)</f>
        <v>4000.25</v>
      </c>
      <c r="AC108" s="34">
        <f>AVERAGE($P108:$P115)</f>
        <v>3.5</v>
      </c>
      <c r="AD108" s="34">
        <f>AVERAGE([3]buffer!C$25:C$32)</f>
        <v>24.125</v>
      </c>
      <c r="AE108" s="34">
        <f>((AB108-AD108)/AI108)-AC108</f>
        <v>2008.3716317365268</v>
      </c>
      <c r="AF108" s="34">
        <f>AVERAGE($Q108:$Q115)</f>
        <v>41.75</v>
      </c>
      <c r="AG108" s="34">
        <f>AVERAGE($O108:$O115)</f>
        <v>21.125</v>
      </c>
      <c r="AH108" s="34">
        <f>AG108/0.5</f>
        <v>42.25</v>
      </c>
      <c r="AI108" s="35">
        <f>AF108/AG108</f>
        <v>1.9763313609467457</v>
      </c>
      <c r="AJ108" s="56">
        <f xml:space="preserve"> 1.16*(1-COMPLETE!P23)</f>
        <v>1.0019152854511968</v>
      </c>
      <c r="AK108" s="37">
        <v>0.72152777777777777</v>
      </c>
      <c r="AL108" s="37">
        <v>0.89166666666666661</v>
      </c>
      <c r="AM108" s="38">
        <f>24*(AL108-AK108)</f>
        <v>4.0833333333333321</v>
      </c>
      <c r="AN108" s="34">
        <f>(AE108*120)/(AH108*0.2*AM108*AJ108)</f>
        <v>6971.4445773383422</v>
      </c>
    </row>
    <row r="109" spans="1:40" ht="13.8" thickBot="1">
      <c r="A109" s="4">
        <v>1</v>
      </c>
      <c r="B109" s="4">
        <v>20</v>
      </c>
      <c r="C109" s="4">
        <v>3</v>
      </c>
      <c r="D109" s="4">
        <v>45</v>
      </c>
      <c r="E109" s="15">
        <v>4129</v>
      </c>
      <c r="F109" s="15">
        <v>3978</v>
      </c>
      <c r="G109" s="4">
        <v>45</v>
      </c>
      <c r="H109" s="12">
        <v>3853</v>
      </c>
      <c r="I109" s="12">
        <v>3651</v>
      </c>
      <c r="J109" s="4">
        <v>44</v>
      </c>
      <c r="K109" s="15">
        <v>4276</v>
      </c>
      <c r="L109" s="9">
        <v>3398</v>
      </c>
      <c r="M109" s="21"/>
      <c r="N109" s="23">
        <f t="shared" ref="N109:Y109" si="117" xml:space="preserve"> IF(OR(A109&gt;A118, A109&lt;A117),".",A109)</f>
        <v>1</v>
      </c>
      <c r="O109" s="23">
        <f t="shared" si="117"/>
        <v>20</v>
      </c>
      <c r="P109" s="23">
        <f t="shared" si="117"/>
        <v>3</v>
      </c>
      <c r="Q109" s="23">
        <f t="shared" si="117"/>
        <v>45</v>
      </c>
      <c r="R109" s="23">
        <f t="shared" si="117"/>
        <v>4129</v>
      </c>
      <c r="S109" s="23">
        <f t="shared" si="117"/>
        <v>3978</v>
      </c>
      <c r="T109" s="23">
        <f t="shared" si="117"/>
        <v>45</v>
      </c>
      <c r="U109" s="23">
        <f t="shared" si="117"/>
        <v>3853</v>
      </c>
      <c r="V109" s="23">
        <f t="shared" si="117"/>
        <v>3651</v>
      </c>
      <c r="W109" s="23">
        <f t="shared" si="117"/>
        <v>44</v>
      </c>
      <c r="X109" s="23">
        <f t="shared" si="117"/>
        <v>4276</v>
      </c>
      <c r="Y109" s="23">
        <f t="shared" si="117"/>
        <v>3398</v>
      </c>
      <c r="Z109" s="21"/>
      <c r="AA109" s="22">
        <f>AA96+3</f>
        <v>26</v>
      </c>
      <c r="AB109" s="34">
        <f>AVERAGE($U108:$V115)</f>
        <v>3938.1875</v>
      </c>
      <c r="AC109" s="34">
        <f>AVERAGE($P108:$P115)</f>
        <v>3.5</v>
      </c>
      <c r="AD109" s="34">
        <f>AVERAGE([3]buffer!D$25:D$32)</f>
        <v>25.75</v>
      </c>
      <c r="AE109" s="34">
        <f>((AB109-AD109)/AI109)-AC109</f>
        <v>1833.172048611111</v>
      </c>
      <c r="AF109" s="34">
        <f>AVERAGE($T108:$T115)</f>
        <v>45</v>
      </c>
      <c r="AG109" s="34">
        <f>AVERAGE($O108:$O115)</f>
        <v>21.125</v>
      </c>
      <c r="AH109" s="34">
        <f>AG109/0.5</f>
        <v>42.25</v>
      </c>
      <c r="AI109" s="35">
        <f>AF109/AG109</f>
        <v>2.1301775147928996</v>
      </c>
      <c r="AJ109" s="57">
        <f xml:space="preserve"> 1.16*(1-COMPLETE!P25)</f>
        <v>0.98424242424242436</v>
      </c>
      <c r="AK109" s="37">
        <v>0.72152777777777777</v>
      </c>
      <c r="AL109" s="37">
        <v>0.89166666666666661</v>
      </c>
      <c r="AM109" s="38">
        <f>24*(AL109-AK109)</f>
        <v>4.0833333333333321</v>
      </c>
      <c r="AN109" s="34">
        <f>(AE109*120)/(AH109*0.2*AM109*AJ109)</f>
        <v>6477.55112079227</v>
      </c>
    </row>
    <row r="110" spans="1:40" ht="13.8" thickBot="1">
      <c r="A110" s="4">
        <v>3</v>
      </c>
      <c r="B110" s="4">
        <v>21</v>
      </c>
      <c r="C110" s="4">
        <v>3</v>
      </c>
      <c r="D110" s="4">
        <v>42</v>
      </c>
      <c r="E110" s="15">
        <v>4143</v>
      </c>
      <c r="F110" s="15">
        <v>4261</v>
      </c>
      <c r="G110" s="4">
        <v>46</v>
      </c>
      <c r="H110" s="15">
        <v>4270</v>
      </c>
      <c r="I110" s="15">
        <v>3920</v>
      </c>
      <c r="J110" s="4">
        <v>45</v>
      </c>
      <c r="K110" s="14">
        <v>5052</v>
      </c>
      <c r="L110" s="8">
        <v>3102</v>
      </c>
      <c r="M110" s="21"/>
      <c r="N110" s="23">
        <f t="shared" ref="N110:Y110" si="118" xml:space="preserve"> IF(OR(A110&gt;A118, A110&lt;A117),".",A110)</f>
        <v>3</v>
      </c>
      <c r="O110" s="23">
        <f t="shared" si="118"/>
        <v>21</v>
      </c>
      <c r="P110" s="23">
        <f t="shared" si="118"/>
        <v>3</v>
      </c>
      <c r="Q110" s="23">
        <f t="shared" si="118"/>
        <v>42</v>
      </c>
      <c r="R110" s="23">
        <f t="shared" si="118"/>
        <v>4143</v>
      </c>
      <c r="S110" s="23">
        <f t="shared" si="118"/>
        <v>4261</v>
      </c>
      <c r="T110" s="23">
        <f t="shared" si="118"/>
        <v>46</v>
      </c>
      <c r="U110" s="23">
        <f t="shared" si="118"/>
        <v>4270</v>
      </c>
      <c r="V110" s="23">
        <f t="shared" si="118"/>
        <v>3920</v>
      </c>
      <c r="W110" s="23">
        <f t="shared" si="118"/>
        <v>45</v>
      </c>
      <c r="X110" s="23">
        <f t="shared" si="118"/>
        <v>5052</v>
      </c>
      <c r="Y110" s="23">
        <f t="shared" si="118"/>
        <v>3102</v>
      </c>
      <c r="Z110" s="21"/>
      <c r="AA110" s="22">
        <f>AA97+3</f>
        <v>27</v>
      </c>
      <c r="AB110" s="34">
        <f>AVERAGE($X108:$Y115)</f>
        <v>4085.6875</v>
      </c>
      <c r="AC110" s="34">
        <f>AVERAGE($P108:$P115)</f>
        <v>3.5</v>
      </c>
      <c r="AD110" s="34">
        <f>AVERAGE([3]buffer!E$25:E$32)</f>
        <v>25.125</v>
      </c>
      <c r="AE110" s="34">
        <f>((AB110-AD110)/AI110)-AC110</f>
        <v>1979.8383309248557</v>
      </c>
      <c r="AF110" s="34">
        <f>AVERAGE($W108:$W115)</f>
        <v>43.25</v>
      </c>
      <c r="AG110" s="34">
        <f>AVERAGE($O108:$O115)</f>
        <v>21.125</v>
      </c>
      <c r="AH110" s="34">
        <f>AG110/0.5</f>
        <v>42.25</v>
      </c>
      <c r="AI110" s="35">
        <f>AF110/AG110</f>
        <v>2.0473372781065087</v>
      </c>
      <c r="AJ110" s="57">
        <f xml:space="preserve"> 1.16*(1-COMPLETE!P27)</f>
        <v>1.032482269503546</v>
      </c>
      <c r="AK110" s="37">
        <v>0.72152777777777777</v>
      </c>
      <c r="AL110" s="37">
        <v>0.89166666666666661</v>
      </c>
      <c r="AM110" s="38">
        <f>24*(AL110-AK110)</f>
        <v>4.0833333333333321</v>
      </c>
      <c r="AN110" s="34">
        <f>(AE110*120)/(AH110*0.2*AM110*AJ110)</f>
        <v>6668.940289062286</v>
      </c>
    </row>
    <row r="111" spans="1:40" ht="13.2">
      <c r="A111" s="4">
        <v>4</v>
      </c>
      <c r="B111" s="4">
        <v>22</v>
      </c>
      <c r="C111" s="4">
        <v>5</v>
      </c>
      <c r="D111" s="4">
        <v>43</v>
      </c>
      <c r="E111" s="7">
        <v>4355</v>
      </c>
      <c r="F111" s="7">
        <v>4360</v>
      </c>
      <c r="G111" s="4">
        <v>46</v>
      </c>
      <c r="H111" s="7">
        <v>4426</v>
      </c>
      <c r="I111" s="15">
        <v>4159</v>
      </c>
      <c r="J111" s="4">
        <v>44</v>
      </c>
      <c r="K111" s="13">
        <v>5236</v>
      </c>
      <c r="L111" s="7">
        <v>4596</v>
      </c>
      <c r="M111" s="21"/>
      <c r="N111" s="23">
        <f t="shared" ref="N111:Y111" si="119" xml:space="preserve"> IF(OR(A111&gt;A118, A111&lt;A117),".",A111)</f>
        <v>4</v>
      </c>
      <c r="O111" s="23">
        <f t="shared" si="119"/>
        <v>22</v>
      </c>
      <c r="P111" s="23">
        <f t="shared" si="119"/>
        <v>5</v>
      </c>
      <c r="Q111" s="23">
        <f t="shared" si="119"/>
        <v>43</v>
      </c>
      <c r="R111" s="23">
        <f t="shared" si="119"/>
        <v>4355</v>
      </c>
      <c r="S111" s="23">
        <f t="shared" si="119"/>
        <v>4360</v>
      </c>
      <c r="T111" s="23">
        <f t="shared" si="119"/>
        <v>46</v>
      </c>
      <c r="U111" s="23">
        <f t="shared" si="119"/>
        <v>4426</v>
      </c>
      <c r="V111" s="23">
        <f t="shared" si="119"/>
        <v>4159</v>
      </c>
      <c r="W111" s="23">
        <f t="shared" si="119"/>
        <v>44</v>
      </c>
      <c r="X111" s="23">
        <f t="shared" si="119"/>
        <v>5236</v>
      </c>
      <c r="Y111" s="23">
        <f t="shared" si="119"/>
        <v>4596</v>
      </c>
      <c r="Z111" s="21"/>
    </row>
    <row r="112" spans="1:40" ht="13.2">
      <c r="A112" s="4">
        <v>1</v>
      </c>
      <c r="B112" s="4">
        <v>21</v>
      </c>
      <c r="C112" s="4">
        <v>3</v>
      </c>
      <c r="D112" s="4">
        <v>42</v>
      </c>
      <c r="E112" s="7">
        <v>4507</v>
      </c>
      <c r="F112" s="7">
        <v>4362</v>
      </c>
      <c r="G112" s="4">
        <v>44</v>
      </c>
      <c r="H112" s="7">
        <v>4558</v>
      </c>
      <c r="I112" s="7">
        <v>4348</v>
      </c>
      <c r="J112" s="4">
        <v>42</v>
      </c>
      <c r="K112" s="13">
        <v>5484</v>
      </c>
      <c r="L112" s="7">
        <v>4563</v>
      </c>
      <c r="M112" s="21"/>
      <c r="N112" s="23">
        <f t="shared" ref="N112:Y112" si="120" xml:space="preserve"> IF(OR(A112&gt;A118, A112&lt;A117),".",A112)</f>
        <v>1</v>
      </c>
      <c r="O112" s="23">
        <f t="shared" si="120"/>
        <v>21</v>
      </c>
      <c r="P112" s="23">
        <f t="shared" si="120"/>
        <v>3</v>
      </c>
      <c r="Q112" s="23">
        <f t="shared" si="120"/>
        <v>42</v>
      </c>
      <c r="R112" s="23">
        <f t="shared" si="120"/>
        <v>4507</v>
      </c>
      <c r="S112" s="23">
        <f t="shared" si="120"/>
        <v>4362</v>
      </c>
      <c r="T112" s="23">
        <f t="shared" si="120"/>
        <v>44</v>
      </c>
      <c r="U112" s="23">
        <f t="shared" si="120"/>
        <v>4558</v>
      </c>
      <c r="V112" s="23">
        <f t="shared" si="120"/>
        <v>4348</v>
      </c>
      <c r="W112" s="23">
        <f t="shared" si="120"/>
        <v>42</v>
      </c>
      <c r="X112" s="23">
        <f t="shared" si="120"/>
        <v>5484</v>
      </c>
      <c r="Y112" s="23">
        <f t="shared" si="120"/>
        <v>4563</v>
      </c>
      <c r="Z112" s="21"/>
    </row>
    <row r="113" spans="1:40" ht="13.2">
      <c r="A113" s="4">
        <v>2</v>
      </c>
      <c r="B113" s="4">
        <v>20</v>
      </c>
      <c r="C113" s="4">
        <v>3</v>
      </c>
      <c r="D113" s="4">
        <v>42</v>
      </c>
      <c r="E113" s="7">
        <v>4376</v>
      </c>
      <c r="F113" s="7">
        <v>4418</v>
      </c>
      <c r="G113" s="4">
        <v>45</v>
      </c>
      <c r="H113" s="7">
        <v>4644</v>
      </c>
      <c r="I113" s="15">
        <v>4278</v>
      </c>
      <c r="J113" s="4">
        <v>44</v>
      </c>
      <c r="K113" s="14">
        <v>4742</v>
      </c>
      <c r="L113" s="9">
        <v>3375</v>
      </c>
      <c r="M113" s="21"/>
      <c r="N113" s="23">
        <f t="shared" ref="N113:Y113" si="121" xml:space="preserve"> IF(OR(A113&gt;A118, A113&lt;A117),".",A113)</f>
        <v>2</v>
      </c>
      <c r="O113" s="23">
        <f t="shared" si="121"/>
        <v>20</v>
      </c>
      <c r="P113" s="23">
        <f t="shared" si="121"/>
        <v>3</v>
      </c>
      <c r="Q113" s="23">
        <f t="shared" si="121"/>
        <v>42</v>
      </c>
      <c r="R113" s="23">
        <f t="shared" si="121"/>
        <v>4376</v>
      </c>
      <c r="S113" s="23">
        <f t="shared" si="121"/>
        <v>4418</v>
      </c>
      <c r="T113" s="23">
        <f t="shared" si="121"/>
        <v>45</v>
      </c>
      <c r="U113" s="23">
        <f t="shared" si="121"/>
        <v>4644</v>
      </c>
      <c r="V113" s="23">
        <f t="shared" si="121"/>
        <v>4278</v>
      </c>
      <c r="W113" s="23">
        <f t="shared" si="121"/>
        <v>44</v>
      </c>
      <c r="X113" s="23">
        <f t="shared" si="121"/>
        <v>4742</v>
      </c>
      <c r="Y113" s="23">
        <f t="shared" si="121"/>
        <v>3375</v>
      </c>
      <c r="Z113" s="21"/>
    </row>
    <row r="114" spans="1:40" ht="13.2">
      <c r="A114" s="4">
        <v>0</v>
      </c>
      <c r="B114" s="4">
        <v>21</v>
      </c>
      <c r="C114" s="4">
        <v>4</v>
      </c>
      <c r="D114" s="4">
        <v>41</v>
      </c>
      <c r="E114" s="7">
        <v>4484</v>
      </c>
      <c r="F114" s="7">
        <v>4373</v>
      </c>
      <c r="G114" s="4">
        <v>46</v>
      </c>
      <c r="H114" s="7">
        <v>4699</v>
      </c>
      <c r="I114" s="7">
        <v>4420</v>
      </c>
      <c r="J114" s="4">
        <v>44</v>
      </c>
      <c r="K114" s="7">
        <v>4635</v>
      </c>
      <c r="L114" s="8">
        <v>2994</v>
      </c>
      <c r="M114" s="21"/>
      <c r="N114" s="23">
        <f t="shared" ref="N114:Y114" si="122" xml:space="preserve"> IF(OR(A114&gt;A118, A114&lt;A117),".",A114)</f>
        <v>0</v>
      </c>
      <c r="O114" s="23">
        <f t="shared" si="122"/>
        <v>21</v>
      </c>
      <c r="P114" s="23">
        <f t="shared" si="122"/>
        <v>4</v>
      </c>
      <c r="Q114" s="23">
        <f t="shared" si="122"/>
        <v>41</v>
      </c>
      <c r="R114" s="23">
        <f t="shared" si="122"/>
        <v>4484</v>
      </c>
      <c r="S114" s="23">
        <f t="shared" si="122"/>
        <v>4373</v>
      </c>
      <c r="T114" s="23">
        <f t="shared" si="122"/>
        <v>46</v>
      </c>
      <c r="U114" s="23">
        <f t="shared" si="122"/>
        <v>4699</v>
      </c>
      <c r="V114" s="23">
        <f t="shared" si="122"/>
        <v>4420</v>
      </c>
      <c r="W114" s="23">
        <f t="shared" si="122"/>
        <v>44</v>
      </c>
      <c r="X114" s="23">
        <f t="shared" si="122"/>
        <v>4635</v>
      </c>
      <c r="Y114" s="23">
        <f t="shared" si="122"/>
        <v>2994</v>
      </c>
      <c r="Z114" s="21"/>
    </row>
    <row r="115" spans="1:40" ht="13.2">
      <c r="A115" s="4">
        <v>2</v>
      </c>
      <c r="B115" s="4">
        <v>22</v>
      </c>
      <c r="C115" s="4">
        <v>3</v>
      </c>
      <c r="D115" s="4">
        <v>40</v>
      </c>
      <c r="E115" s="9">
        <v>3151</v>
      </c>
      <c r="F115" s="8">
        <v>2828</v>
      </c>
      <c r="G115" s="4">
        <v>45</v>
      </c>
      <c r="H115" s="8">
        <v>2766</v>
      </c>
      <c r="I115" s="8">
        <v>2843</v>
      </c>
      <c r="J115" s="4">
        <v>42</v>
      </c>
      <c r="K115" s="12">
        <v>3810</v>
      </c>
      <c r="L115" s="9">
        <v>3462</v>
      </c>
      <c r="M115" s="21"/>
      <c r="N115" s="23">
        <f t="shared" ref="N115:Y115" si="123" xml:space="preserve"> IF(OR(A115&gt;A118, A115&lt;A117),".",A115)</f>
        <v>2</v>
      </c>
      <c r="O115" s="23">
        <f t="shared" si="123"/>
        <v>22</v>
      </c>
      <c r="P115" s="23">
        <f t="shared" si="123"/>
        <v>3</v>
      </c>
      <c r="Q115" s="23">
        <f t="shared" si="123"/>
        <v>40</v>
      </c>
      <c r="R115" s="23">
        <f t="shared" si="123"/>
        <v>3151</v>
      </c>
      <c r="S115" s="23">
        <f t="shared" si="123"/>
        <v>2828</v>
      </c>
      <c r="T115" s="23">
        <f t="shared" si="123"/>
        <v>45</v>
      </c>
      <c r="U115" s="23">
        <f t="shared" si="123"/>
        <v>2766</v>
      </c>
      <c r="V115" s="23">
        <f t="shared" si="123"/>
        <v>2843</v>
      </c>
      <c r="W115" s="23">
        <f t="shared" si="123"/>
        <v>42</v>
      </c>
      <c r="X115" s="23">
        <f t="shared" si="123"/>
        <v>3810</v>
      </c>
      <c r="Y115" s="23">
        <f t="shared" si="123"/>
        <v>3462</v>
      </c>
      <c r="Z115" s="21"/>
    </row>
    <row r="116" spans="1:40">
      <c r="A116" s="39">
        <f>AVERAGE(A108:A115)</f>
        <v>1.875</v>
      </c>
      <c r="B116" s="39">
        <f>AVERAGE(B108:B115)</f>
        <v>21.125</v>
      </c>
      <c r="C116" s="39">
        <f t="shared" ref="C116:L116" si="124">AVERAGE(C108:C115)</f>
        <v>3.5</v>
      </c>
      <c r="D116" s="39">
        <f t="shared" si="124"/>
        <v>41.75</v>
      </c>
      <c r="E116" s="39">
        <f t="shared" si="124"/>
        <v>4057.5</v>
      </c>
      <c r="F116" s="39">
        <f t="shared" si="124"/>
        <v>3943</v>
      </c>
      <c r="G116" s="39">
        <f t="shared" si="124"/>
        <v>45</v>
      </c>
      <c r="H116" s="39">
        <f t="shared" si="124"/>
        <v>4006</v>
      </c>
      <c r="I116" s="39">
        <f t="shared" si="124"/>
        <v>3870.375</v>
      </c>
      <c r="J116" s="39">
        <f t="shared" si="124"/>
        <v>43.25</v>
      </c>
      <c r="K116" s="39">
        <f t="shared" si="124"/>
        <v>4568.625</v>
      </c>
      <c r="L116" s="39">
        <f t="shared" si="124"/>
        <v>3602.75</v>
      </c>
      <c r="M116" s="26" t="s">
        <v>60</v>
      </c>
      <c r="N116" s="39">
        <f>AVERAGE(N108:N115)</f>
        <v>1.875</v>
      </c>
      <c r="O116" s="39">
        <f>AVERAGE(O108:O115)</f>
        <v>21.125</v>
      </c>
      <c r="P116" s="39">
        <f t="shared" ref="P116:Y116" si="125">AVERAGE(P108:P115)</f>
        <v>3.5</v>
      </c>
      <c r="Q116" s="39">
        <f t="shared" si="125"/>
        <v>41.75</v>
      </c>
      <c r="R116" s="39">
        <f t="shared" si="125"/>
        <v>4057.5</v>
      </c>
      <c r="S116" s="39">
        <f t="shared" si="125"/>
        <v>3943</v>
      </c>
      <c r="T116" s="39">
        <f t="shared" si="125"/>
        <v>45</v>
      </c>
      <c r="U116" s="39">
        <f t="shared" si="125"/>
        <v>4006</v>
      </c>
      <c r="V116" s="39">
        <f t="shared" si="125"/>
        <v>3870.375</v>
      </c>
      <c r="W116" s="39">
        <f t="shared" si="125"/>
        <v>43.25</v>
      </c>
      <c r="X116" s="39">
        <f t="shared" si="125"/>
        <v>4568.625</v>
      </c>
      <c r="Y116" s="39">
        <f t="shared" si="125"/>
        <v>3602.75</v>
      </c>
      <c r="Z116" s="26" t="s">
        <v>60</v>
      </c>
    </row>
    <row r="117" spans="1:40">
      <c r="A117" s="39">
        <f>A116-2*STDEV(A108:A115)</f>
        <v>-0.61784690951644983</v>
      </c>
      <c r="B117" s="39">
        <f t="shared" ref="B117:L117" si="126">B116-2*STDEV(B108:B115)</f>
        <v>19.455954079207441</v>
      </c>
      <c r="C117" s="39">
        <f t="shared" si="126"/>
        <v>1.9881421079630912</v>
      </c>
      <c r="D117" s="39">
        <f t="shared" si="126"/>
        <v>38.085498474748384</v>
      </c>
      <c r="E117" s="39">
        <f t="shared" si="126"/>
        <v>2999.3690332207725</v>
      </c>
      <c r="F117" s="39">
        <f t="shared" si="126"/>
        <v>2619.8025738494543</v>
      </c>
      <c r="G117" s="39">
        <f t="shared" si="126"/>
        <v>42.861910064700602</v>
      </c>
      <c r="H117" s="39">
        <f t="shared" si="126"/>
        <v>2424.431519932552</v>
      </c>
      <c r="I117" s="39">
        <f t="shared" si="126"/>
        <v>2758.6623251471083</v>
      </c>
      <c r="J117" s="39">
        <f t="shared" si="126"/>
        <v>40.472539700682347</v>
      </c>
      <c r="K117" s="39">
        <f t="shared" si="126"/>
        <v>3097.6405143092579</v>
      </c>
      <c r="L117" s="39">
        <f t="shared" si="126"/>
        <v>2356.7595162023563</v>
      </c>
      <c r="M117" s="26" t="s">
        <v>61</v>
      </c>
      <c r="N117" s="39">
        <f>N116-2*STDEV(N108:N115)</f>
        <v>-0.61784690951644983</v>
      </c>
      <c r="O117" s="39">
        <f t="shared" ref="O117:Y117" si="127">O116-2*STDEV(O108:O115)</f>
        <v>19.455954079207441</v>
      </c>
      <c r="P117" s="39">
        <f t="shared" si="127"/>
        <v>1.9881421079630912</v>
      </c>
      <c r="Q117" s="39">
        <f t="shared" si="127"/>
        <v>38.085498474748384</v>
      </c>
      <c r="R117" s="39">
        <f t="shared" si="127"/>
        <v>2999.3690332207725</v>
      </c>
      <c r="S117" s="39">
        <f t="shared" si="127"/>
        <v>2619.8025738494543</v>
      </c>
      <c r="T117" s="39">
        <f t="shared" si="127"/>
        <v>42.861910064700602</v>
      </c>
      <c r="U117" s="39">
        <f t="shared" si="127"/>
        <v>2424.431519932552</v>
      </c>
      <c r="V117" s="39">
        <f t="shared" si="127"/>
        <v>2758.6623251471083</v>
      </c>
      <c r="W117" s="39">
        <f t="shared" si="127"/>
        <v>40.472539700682347</v>
      </c>
      <c r="X117" s="39">
        <f t="shared" si="127"/>
        <v>3097.6405143092579</v>
      </c>
      <c r="Y117" s="39">
        <f t="shared" si="127"/>
        <v>2356.7595162023563</v>
      </c>
      <c r="Z117" s="26" t="s">
        <v>61</v>
      </c>
    </row>
    <row r="118" spans="1:40" ht="12.6" thickBot="1">
      <c r="A118" s="40">
        <f>A116+2*STDEV(A108:A115)</f>
        <v>4.3678469095164498</v>
      </c>
      <c r="B118" s="40">
        <f t="shared" ref="B118:L118" si="128">B116+2*STDEV(B108:B115)</f>
        <v>22.794045920792559</v>
      </c>
      <c r="C118" s="40">
        <f t="shared" si="128"/>
        <v>5.0118578920369092</v>
      </c>
      <c r="D118" s="40">
        <f t="shared" si="128"/>
        <v>45.414501525251616</v>
      </c>
      <c r="E118" s="40">
        <f t="shared" si="128"/>
        <v>5115.6309667792275</v>
      </c>
      <c r="F118" s="40">
        <f t="shared" si="128"/>
        <v>5266.1974261505457</v>
      </c>
      <c r="G118" s="40">
        <f t="shared" si="128"/>
        <v>47.138089935299398</v>
      </c>
      <c r="H118" s="40">
        <f t="shared" si="128"/>
        <v>5587.568480067448</v>
      </c>
      <c r="I118" s="40">
        <f t="shared" si="128"/>
        <v>4982.0876748528917</v>
      </c>
      <c r="J118" s="40">
        <f t="shared" si="128"/>
        <v>46.027460299317653</v>
      </c>
      <c r="K118" s="40">
        <f t="shared" si="128"/>
        <v>6039.6094856907421</v>
      </c>
      <c r="L118" s="40">
        <f t="shared" si="128"/>
        <v>4848.7404837976437</v>
      </c>
      <c r="M118" s="41" t="s">
        <v>62</v>
      </c>
      <c r="N118" s="40">
        <f>N116+2*STDEV(N108:N115)</f>
        <v>4.3678469095164498</v>
      </c>
      <c r="O118" s="40">
        <f t="shared" ref="O118:Y118" si="129">O116+2*STDEV(O108:O115)</f>
        <v>22.794045920792559</v>
      </c>
      <c r="P118" s="40">
        <f t="shared" si="129"/>
        <v>5.0118578920369092</v>
      </c>
      <c r="Q118" s="40">
        <f t="shared" si="129"/>
        <v>45.414501525251616</v>
      </c>
      <c r="R118" s="40">
        <f t="shared" si="129"/>
        <v>5115.6309667792275</v>
      </c>
      <c r="S118" s="40">
        <f t="shared" si="129"/>
        <v>5266.1974261505457</v>
      </c>
      <c r="T118" s="40">
        <f t="shared" si="129"/>
        <v>47.138089935299398</v>
      </c>
      <c r="U118" s="40">
        <f t="shared" si="129"/>
        <v>5587.568480067448</v>
      </c>
      <c r="V118" s="40">
        <f t="shared" si="129"/>
        <v>4982.0876748528917</v>
      </c>
      <c r="W118" s="40">
        <f t="shared" si="129"/>
        <v>46.027460299317653</v>
      </c>
      <c r="X118" s="40">
        <f t="shared" si="129"/>
        <v>6039.6094856907421</v>
      </c>
      <c r="Y118" s="40">
        <f t="shared" si="129"/>
        <v>4848.7404837976437</v>
      </c>
      <c r="Z118" s="41" t="s">
        <v>62</v>
      </c>
    </row>
    <row r="119" spans="1:40" ht="13.2">
      <c r="A119" s="20"/>
      <c r="B119" s="25"/>
      <c r="C119" s="20"/>
      <c r="D119" s="22">
        <f>D106+3</f>
        <v>28</v>
      </c>
      <c r="E119" s="22">
        <f t="shared" ref="E119:L119" si="130">E106+3</f>
        <v>28</v>
      </c>
      <c r="F119" s="22">
        <f t="shared" si="130"/>
        <v>28</v>
      </c>
      <c r="G119" s="22">
        <f t="shared" si="130"/>
        <v>29</v>
      </c>
      <c r="H119" s="22">
        <f t="shared" si="130"/>
        <v>29</v>
      </c>
      <c r="I119" s="22">
        <f t="shared" si="130"/>
        <v>29</v>
      </c>
      <c r="J119" s="22">
        <f t="shared" si="130"/>
        <v>30</v>
      </c>
      <c r="K119" s="22">
        <f t="shared" si="130"/>
        <v>30</v>
      </c>
      <c r="L119" s="22">
        <f t="shared" si="130"/>
        <v>30</v>
      </c>
      <c r="M119" s="26" t="s">
        <v>37</v>
      </c>
      <c r="N119" s="20"/>
      <c r="O119" s="25"/>
      <c r="P119" s="20"/>
      <c r="Q119" s="22">
        <f>Q106+3</f>
        <v>28</v>
      </c>
      <c r="R119" s="22">
        <f t="shared" ref="R119:Y119" si="131">R106+3</f>
        <v>28</v>
      </c>
      <c r="S119" s="22">
        <f t="shared" si="131"/>
        <v>28</v>
      </c>
      <c r="T119" s="22">
        <f t="shared" si="131"/>
        <v>29</v>
      </c>
      <c r="U119" s="22">
        <f t="shared" si="131"/>
        <v>29</v>
      </c>
      <c r="V119" s="22">
        <f t="shared" si="131"/>
        <v>29</v>
      </c>
      <c r="W119" s="22">
        <f t="shared" si="131"/>
        <v>30</v>
      </c>
      <c r="X119" s="22">
        <f t="shared" si="131"/>
        <v>30</v>
      </c>
      <c r="Y119" s="22">
        <f t="shared" si="131"/>
        <v>30</v>
      </c>
      <c r="Z119" s="26" t="s">
        <v>37</v>
      </c>
      <c r="AB119" s="27"/>
      <c r="AC119" s="27"/>
      <c r="AD119" s="27"/>
      <c r="AE119" s="27"/>
      <c r="AF119" s="27"/>
      <c r="AG119" s="27"/>
      <c r="AH119" s="27"/>
      <c r="AI119" s="27"/>
      <c r="AM119" s="28"/>
      <c r="AN119" s="27"/>
    </row>
    <row r="120" spans="1:40" ht="13.8" thickBot="1">
      <c r="A120" s="30">
        <v>1</v>
      </c>
      <c r="B120" s="30">
        <v>2</v>
      </c>
      <c r="C120" s="30">
        <v>3</v>
      </c>
      <c r="D120" s="30">
        <v>4</v>
      </c>
      <c r="E120" s="30">
        <v>5</v>
      </c>
      <c r="F120" s="30">
        <v>6</v>
      </c>
      <c r="G120" s="30">
        <v>7</v>
      </c>
      <c r="H120" s="30">
        <v>8</v>
      </c>
      <c r="I120" s="30">
        <v>9</v>
      </c>
      <c r="J120" s="30">
        <v>10</v>
      </c>
      <c r="K120" s="30">
        <v>11</v>
      </c>
      <c r="L120" s="30">
        <v>12</v>
      </c>
      <c r="M120" s="26" t="s">
        <v>47</v>
      </c>
      <c r="N120" s="30">
        <v>1</v>
      </c>
      <c r="O120" s="30">
        <v>2</v>
      </c>
      <c r="P120" s="30">
        <v>3</v>
      </c>
      <c r="Q120" s="30">
        <v>4</v>
      </c>
      <c r="R120" s="30">
        <v>5</v>
      </c>
      <c r="S120" s="30">
        <v>6</v>
      </c>
      <c r="T120" s="30">
        <v>7</v>
      </c>
      <c r="U120" s="30">
        <v>8</v>
      </c>
      <c r="V120" s="30">
        <v>9</v>
      </c>
      <c r="W120" s="30">
        <v>10</v>
      </c>
      <c r="X120" s="30">
        <v>11</v>
      </c>
      <c r="Y120" s="30">
        <v>12</v>
      </c>
      <c r="Z120" s="26" t="s">
        <v>47</v>
      </c>
      <c r="AB120" s="27"/>
      <c r="AC120" s="27"/>
      <c r="AD120" s="27"/>
      <c r="AE120" s="27"/>
      <c r="AF120" s="27"/>
      <c r="AG120" s="27"/>
      <c r="AH120" s="27"/>
      <c r="AI120" s="27"/>
      <c r="AM120" s="28"/>
      <c r="AN120" s="27"/>
    </row>
    <row r="121" spans="1:40" ht="13.8" thickBot="1">
      <c r="A121" s="4">
        <v>2</v>
      </c>
      <c r="B121" s="4">
        <v>22</v>
      </c>
      <c r="C121" s="4">
        <v>3</v>
      </c>
      <c r="D121" s="4">
        <v>43</v>
      </c>
      <c r="E121" s="9">
        <v>3536</v>
      </c>
      <c r="F121" s="9">
        <v>3394</v>
      </c>
      <c r="G121" s="4">
        <v>42</v>
      </c>
      <c r="H121" s="8">
        <v>2979</v>
      </c>
      <c r="I121" s="8">
        <v>3085</v>
      </c>
      <c r="J121" s="4">
        <v>44</v>
      </c>
      <c r="K121" s="8">
        <v>2927</v>
      </c>
      <c r="L121" s="5">
        <v>2712</v>
      </c>
      <c r="M121" s="21"/>
      <c r="N121" s="23">
        <f t="shared" ref="N121:Y121" si="132" xml:space="preserve"> IF(OR(A121&gt;A131, A121&lt;A130),".",A121)</f>
        <v>2</v>
      </c>
      <c r="O121" s="23">
        <f t="shared" si="132"/>
        <v>22</v>
      </c>
      <c r="P121" s="23">
        <f t="shared" si="132"/>
        <v>3</v>
      </c>
      <c r="Q121" s="23">
        <f t="shared" si="132"/>
        <v>43</v>
      </c>
      <c r="R121" s="23">
        <f t="shared" si="132"/>
        <v>3536</v>
      </c>
      <c r="S121" s="23">
        <f t="shared" si="132"/>
        <v>3394</v>
      </c>
      <c r="T121" s="23" t="str">
        <f t="shared" si="132"/>
        <v>.</v>
      </c>
      <c r="U121" s="23">
        <f t="shared" si="132"/>
        <v>2979</v>
      </c>
      <c r="V121" s="23" t="s">
        <v>59</v>
      </c>
      <c r="W121" s="23">
        <f t="shared" si="132"/>
        <v>44</v>
      </c>
      <c r="X121" s="23">
        <f t="shared" si="132"/>
        <v>2927</v>
      </c>
      <c r="Y121" s="23">
        <f t="shared" si="132"/>
        <v>2712</v>
      </c>
      <c r="Z121" s="21"/>
      <c r="AA121" s="22">
        <f>AA108+3</f>
        <v>28</v>
      </c>
      <c r="AB121" s="34">
        <f>AVERAGE($R121:$S128)</f>
        <v>4614.625</v>
      </c>
      <c r="AC121" s="34">
        <f>AVERAGE($P121:$P128)</f>
        <v>3.75</v>
      </c>
      <c r="AD121" s="34">
        <f>AVERAGE([3]buffer!F$25:F$32)</f>
        <v>25.75</v>
      </c>
      <c r="AE121" s="34">
        <f>((AB121-AD121)/AI121)-AC121</f>
        <v>2183.2345041322315</v>
      </c>
      <c r="AF121" s="34">
        <f>AVERAGE($Q121:$Q128)</f>
        <v>45.375</v>
      </c>
      <c r="AG121" s="34">
        <f>AVERAGE($O121:$O128)</f>
        <v>21.625</v>
      </c>
      <c r="AH121" s="34">
        <f>AG121/0.5</f>
        <v>43.25</v>
      </c>
      <c r="AI121" s="35">
        <f>AF121/AG121</f>
        <v>2.098265895953757</v>
      </c>
      <c r="AJ121" s="56">
        <f>1.15*(1-COMPLETE!P29)</f>
        <v>1.0232968881412949</v>
      </c>
      <c r="AK121" s="37">
        <v>0.72152777777777777</v>
      </c>
      <c r="AL121" s="37">
        <v>0.89166666666666661</v>
      </c>
      <c r="AM121" s="38">
        <f>24*(AL121-AK121)</f>
        <v>4.0833333333333321</v>
      </c>
      <c r="AN121" s="34">
        <f>(AE121*120)/(AH121*0.2*AM121*AJ121)</f>
        <v>7248.5149259511181</v>
      </c>
    </row>
    <row r="122" spans="1:40" ht="13.8" thickBot="1">
      <c r="A122" s="4">
        <v>2</v>
      </c>
      <c r="B122" s="4">
        <v>23</v>
      </c>
      <c r="C122" s="4">
        <v>3</v>
      </c>
      <c r="D122" s="4">
        <v>47</v>
      </c>
      <c r="E122" s="7">
        <v>4724</v>
      </c>
      <c r="F122" s="15">
        <v>4364</v>
      </c>
      <c r="G122" s="4">
        <v>46</v>
      </c>
      <c r="H122" s="12">
        <v>3882</v>
      </c>
      <c r="I122" s="15">
        <v>4213</v>
      </c>
      <c r="J122" s="4">
        <v>46</v>
      </c>
      <c r="K122" s="9">
        <v>3470</v>
      </c>
      <c r="L122" s="5">
        <v>2751</v>
      </c>
      <c r="M122" s="21"/>
      <c r="N122" s="23">
        <f t="shared" ref="N122:Y122" si="133" xml:space="preserve"> IF(OR(A122&gt;A131, A122&lt;A130),".",A122)</f>
        <v>2</v>
      </c>
      <c r="O122" s="23">
        <f t="shared" si="133"/>
        <v>23</v>
      </c>
      <c r="P122" s="23">
        <f t="shared" si="133"/>
        <v>3</v>
      </c>
      <c r="Q122" s="23">
        <f t="shared" si="133"/>
        <v>47</v>
      </c>
      <c r="R122" s="23">
        <f t="shared" si="133"/>
        <v>4724</v>
      </c>
      <c r="S122" s="23">
        <f t="shared" si="133"/>
        <v>4364</v>
      </c>
      <c r="T122" s="23">
        <f t="shared" si="133"/>
        <v>46</v>
      </c>
      <c r="U122" s="23">
        <f t="shared" si="133"/>
        <v>3882</v>
      </c>
      <c r="V122" s="23" t="s">
        <v>59</v>
      </c>
      <c r="W122" s="23">
        <f t="shared" si="133"/>
        <v>46</v>
      </c>
      <c r="X122" s="23">
        <f t="shared" si="133"/>
        <v>3470</v>
      </c>
      <c r="Y122" s="23">
        <f t="shared" si="133"/>
        <v>2751</v>
      </c>
      <c r="Z122" s="21"/>
      <c r="AA122" s="22">
        <f>AA109+3</f>
        <v>29</v>
      </c>
      <c r="AB122" s="34">
        <f>AVERAGE($U121:$V128)</f>
        <v>4065.875</v>
      </c>
      <c r="AC122" s="34">
        <f>AVERAGE($P121:$P128)</f>
        <v>3.75</v>
      </c>
      <c r="AD122" s="34">
        <f>AVERAGE([3]buffer!G$25:G$32)</f>
        <v>25.25</v>
      </c>
      <c r="AE122" s="34">
        <f>((AB122-AD122)/AI122)-AC122</f>
        <v>1889.9020414086688</v>
      </c>
      <c r="AF122" s="34">
        <f>AVERAGE($T121:$T128)</f>
        <v>46.142857142857146</v>
      </c>
      <c r="AG122" s="34">
        <f>AVERAGE($O121:$O128)</f>
        <v>21.625</v>
      </c>
      <c r="AH122" s="34">
        <f>AG122/0.5</f>
        <v>43.25</v>
      </c>
      <c r="AI122" s="35">
        <f>AF122/AG122</f>
        <v>2.1337737407101569</v>
      </c>
      <c r="AJ122" s="57">
        <f>1.15*(1-COMPLETE!P31)</f>
        <v>0.95544388609715236</v>
      </c>
      <c r="AK122" s="37">
        <v>0.72152777777777777</v>
      </c>
      <c r="AL122" s="37">
        <v>0.89166666666666661</v>
      </c>
      <c r="AM122" s="38">
        <f>24*(AL122-AK122)</f>
        <v>4.0833333333333321</v>
      </c>
      <c r="AN122" s="34">
        <f>(AE122*120)/(AH122*0.2*AM122*AJ122)</f>
        <v>6720.2342703993727</v>
      </c>
    </row>
    <row r="123" spans="1:40" ht="13.8" thickBot="1">
      <c r="A123" s="4">
        <v>2</v>
      </c>
      <c r="B123" s="4">
        <v>21</v>
      </c>
      <c r="C123" s="4">
        <v>3</v>
      </c>
      <c r="D123" s="4">
        <v>45</v>
      </c>
      <c r="E123" s="14">
        <v>4953</v>
      </c>
      <c r="F123" s="7">
        <v>4729</v>
      </c>
      <c r="G123" s="4">
        <v>48</v>
      </c>
      <c r="H123" s="7">
        <v>4476</v>
      </c>
      <c r="I123" s="15">
        <v>4300</v>
      </c>
      <c r="J123" s="4">
        <v>46</v>
      </c>
      <c r="K123" s="12">
        <v>3777</v>
      </c>
      <c r="L123" s="5">
        <v>2629</v>
      </c>
      <c r="M123" s="21"/>
      <c r="N123" s="23">
        <f t="shared" ref="N123:Y123" si="134" xml:space="preserve"> IF(OR(A123&gt;A131, A123&lt;A130),".",A123)</f>
        <v>2</v>
      </c>
      <c r="O123" s="23">
        <f t="shared" si="134"/>
        <v>21</v>
      </c>
      <c r="P123" s="23">
        <f t="shared" si="134"/>
        <v>3</v>
      </c>
      <c r="Q123" s="23">
        <f t="shared" si="134"/>
        <v>45</v>
      </c>
      <c r="R123" s="23">
        <f t="shared" si="134"/>
        <v>4953</v>
      </c>
      <c r="S123" s="23">
        <f t="shared" si="134"/>
        <v>4729</v>
      </c>
      <c r="T123" s="23">
        <f t="shared" si="134"/>
        <v>48</v>
      </c>
      <c r="U123" s="23">
        <f t="shared" si="134"/>
        <v>4476</v>
      </c>
      <c r="V123" s="23" t="s">
        <v>59</v>
      </c>
      <c r="W123" s="23">
        <f t="shared" si="134"/>
        <v>46</v>
      </c>
      <c r="X123" s="23">
        <f t="shared" si="134"/>
        <v>3777</v>
      </c>
      <c r="Y123" s="23">
        <f t="shared" si="134"/>
        <v>2629</v>
      </c>
      <c r="Z123" s="21"/>
      <c r="AA123" s="22">
        <f>AA110+3</f>
        <v>30</v>
      </c>
      <c r="AB123" s="34">
        <f>AVERAGE($X121:$Y128)</f>
        <v>3189.9333333333334</v>
      </c>
      <c r="AC123" s="34">
        <f>AVERAGE($P121:$P128)</f>
        <v>3.75</v>
      </c>
      <c r="AD123" s="34">
        <f>AVERAGE([3]buffer!H$25:H$32)</f>
        <v>26.75</v>
      </c>
      <c r="AE123" s="34">
        <f>((AB123-AD123)/AI123)-AC123</f>
        <v>1499.6310897435897</v>
      </c>
      <c r="AF123" s="34">
        <f>AVERAGE($W121:$W128)</f>
        <v>45.5</v>
      </c>
      <c r="AG123" s="34">
        <f>AVERAGE($O121:$O128)</f>
        <v>21.625</v>
      </c>
      <c r="AH123" s="34">
        <f>AG123/0.5</f>
        <v>43.25</v>
      </c>
      <c r="AI123" s="35">
        <f>AF123/AG123</f>
        <v>2.1040462427745665</v>
      </c>
      <c r="AJ123" s="57">
        <f>1.19*(1-COMPLETE!P33)</f>
        <v>1.056304549675023</v>
      </c>
      <c r="AK123" s="37">
        <v>0.72152777777777777</v>
      </c>
      <c r="AL123" s="37">
        <v>0.89166666666666661</v>
      </c>
      <c r="AM123" s="38">
        <f>24*(AL123-AK123)</f>
        <v>4.0833333333333321</v>
      </c>
      <c r="AN123" s="34">
        <f>(AE123*120)/(AH123*0.2*AM123*AJ123)</f>
        <v>4823.3146005601848</v>
      </c>
    </row>
    <row r="124" spans="1:40" ht="13.2">
      <c r="A124" s="4">
        <v>2</v>
      </c>
      <c r="B124" s="4">
        <v>20</v>
      </c>
      <c r="C124" s="4">
        <v>5</v>
      </c>
      <c r="D124" s="4">
        <v>46</v>
      </c>
      <c r="E124" s="13">
        <v>5329</v>
      </c>
      <c r="F124" s="14">
        <v>5033</v>
      </c>
      <c r="G124" s="4">
        <v>47</v>
      </c>
      <c r="H124" s="7">
        <v>4587</v>
      </c>
      <c r="I124" s="7">
        <v>4389</v>
      </c>
      <c r="J124" s="4">
        <v>46</v>
      </c>
      <c r="K124" s="12">
        <v>3785</v>
      </c>
      <c r="L124" s="5">
        <v>2763</v>
      </c>
      <c r="M124" s="21"/>
      <c r="N124" s="23">
        <f t="shared" ref="N124:Y124" si="135" xml:space="preserve"> IF(OR(A124&gt;A131, A124&lt;A130),".",A124)</f>
        <v>2</v>
      </c>
      <c r="O124" s="23">
        <f t="shared" si="135"/>
        <v>20</v>
      </c>
      <c r="P124" s="23">
        <f t="shared" si="135"/>
        <v>5</v>
      </c>
      <c r="Q124" s="23">
        <f t="shared" si="135"/>
        <v>46</v>
      </c>
      <c r="R124" s="23">
        <f t="shared" si="135"/>
        <v>5329</v>
      </c>
      <c r="S124" s="23">
        <f t="shared" si="135"/>
        <v>5033</v>
      </c>
      <c r="T124" s="23">
        <f t="shared" si="135"/>
        <v>47</v>
      </c>
      <c r="U124" s="23">
        <f t="shared" si="135"/>
        <v>4587</v>
      </c>
      <c r="V124" s="23" t="s">
        <v>59</v>
      </c>
      <c r="W124" s="23">
        <f t="shared" si="135"/>
        <v>46</v>
      </c>
      <c r="X124" s="23">
        <f t="shared" si="135"/>
        <v>3785</v>
      </c>
      <c r="Y124" s="23">
        <f t="shared" si="135"/>
        <v>2763</v>
      </c>
      <c r="Z124" s="21"/>
    </row>
    <row r="125" spans="1:40" ht="13.2">
      <c r="A125" s="4">
        <v>2</v>
      </c>
      <c r="B125" s="4">
        <v>23</v>
      </c>
      <c r="C125" s="4">
        <v>3</v>
      </c>
      <c r="D125" s="4">
        <v>46</v>
      </c>
      <c r="E125" s="13">
        <v>5281</v>
      </c>
      <c r="F125" s="14">
        <v>4805</v>
      </c>
      <c r="G125" s="4">
        <v>46</v>
      </c>
      <c r="H125" s="7">
        <v>4552</v>
      </c>
      <c r="I125" s="7">
        <v>4623</v>
      </c>
      <c r="J125" s="4">
        <v>47</v>
      </c>
      <c r="K125" s="15">
        <v>4212</v>
      </c>
      <c r="L125" s="5">
        <v>2637</v>
      </c>
      <c r="M125" s="21"/>
      <c r="N125" s="23">
        <f t="shared" ref="N125:Y125" si="136" xml:space="preserve"> IF(OR(A125&gt;A131, A125&lt;A130),".",A125)</f>
        <v>2</v>
      </c>
      <c r="O125" s="23">
        <f t="shared" si="136"/>
        <v>23</v>
      </c>
      <c r="P125" s="23">
        <f t="shared" si="136"/>
        <v>3</v>
      </c>
      <c r="Q125" s="23">
        <f t="shared" si="136"/>
        <v>46</v>
      </c>
      <c r="R125" s="23">
        <f t="shared" si="136"/>
        <v>5281</v>
      </c>
      <c r="S125" s="23">
        <f t="shared" si="136"/>
        <v>4805</v>
      </c>
      <c r="T125" s="23">
        <f t="shared" si="136"/>
        <v>46</v>
      </c>
      <c r="U125" s="23">
        <f t="shared" si="136"/>
        <v>4552</v>
      </c>
      <c r="V125" s="23" t="s">
        <v>59</v>
      </c>
      <c r="W125" s="23">
        <f t="shared" si="136"/>
        <v>47</v>
      </c>
      <c r="X125" s="23">
        <f t="shared" si="136"/>
        <v>4212</v>
      </c>
      <c r="Y125" s="23">
        <f t="shared" si="136"/>
        <v>2637</v>
      </c>
      <c r="Z125" s="21"/>
    </row>
    <row r="126" spans="1:40" ht="13.2">
      <c r="A126" s="4">
        <v>1</v>
      </c>
      <c r="B126" s="4">
        <v>22</v>
      </c>
      <c r="C126" s="4">
        <v>4</v>
      </c>
      <c r="D126" s="4">
        <v>47</v>
      </c>
      <c r="E126" s="13">
        <v>5570</v>
      </c>
      <c r="F126" s="13">
        <v>5261</v>
      </c>
      <c r="G126" s="4">
        <v>46</v>
      </c>
      <c r="H126" s="7">
        <v>4697</v>
      </c>
      <c r="I126" s="14">
        <v>4932</v>
      </c>
      <c r="J126" s="4">
        <v>46</v>
      </c>
      <c r="K126" s="9">
        <v>3346</v>
      </c>
      <c r="L126" s="8">
        <v>3083</v>
      </c>
      <c r="M126" s="21"/>
      <c r="N126" s="23">
        <f t="shared" ref="N126:Y126" si="137" xml:space="preserve"> IF(OR(A126&gt;A131, A126&lt;A130),".",A126)</f>
        <v>1</v>
      </c>
      <c r="O126" s="23">
        <f t="shared" si="137"/>
        <v>22</v>
      </c>
      <c r="P126" s="23">
        <f t="shared" si="137"/>
        <v>4</v>
      </c>
      <c r="Q126" s="23">
        <f t="shared" si="137"/>
        <v>47</v>
      </c>
      <c r="R126" s="23">
        <f t="shared" si="137"/>
        <v>5570</v>
      </c>
      <c r="S126" s="23">
        <f t="shared" si="137"/>
        <v>5261</v>
      </c>
      <c r="T126" s="23">
        <f t="shared" si="137"/>
        <v>46</v>
      </c>
      <c r="U126" s="23">
        <f t="shared" si="137"/>
        <v>4697</v>
      </c>
      <c r="V126" s="23" t="s">
        <v>59</v>
      </c>
      <c r="W126" s="23">
        <f t="shared" si="137"/>
        <v>46</v>
      </c>
      <c r="X126" s="23">
        <f t="shared" si="137"/>
        <v>3346</v>
      </c>
      <c r="Y126" s="23">
        <f t="shared" si="137"/>
        <v>3083</v>
      </c>
      <c r="Z126" s="21"/>
    </row>
    <row r="127" spans="1:40" ht="13.2">
      <c r="A127" s="4">
        <v>1</v>
      </c>
      <c r="B127" s="4">
        <v>21</v>
      </c>
      <c r="C127" s="4">
        <v>4</v>
      </c>
      <c r="D127" s="4">
        <v>45</v>
      </c>
      <c r="E127" s="14">
        <v>5124</v>
      </c>
      <c r="F127" s="15">
        <v>4269</v>
      </c>
      <c r="G127" s="4">
        <v>45</v>
      </c>
      <c r="H127" s="15">
        <v>4293</v>
      </c>
      <c r="I127" s="15">
        <v>4173</v>
      </c>
      <c r="J127" s="4">
        <v>46</v>
      </c>
      <c r="K127" s="12">
        <v>3876</v>
      </c>
      <c r="L127" s="8">
        <v>3042</v>
      </c>
      <c r="M127" s="21"/>
      <c r="N127" s="23">
        <f t="shared" ref="N127:Y127" si="138" xml:space="preserve"> IF(OR(A127&gt;A131, A127&lt;A130),".",A127)</f>
        <v>1</v>
      </c>
      <c r="O127" s="23">
        <f t="shared" si="138"/>
        <v>21</v>
      </c>
      <c r="P127" s="23">
        <f t="shared" si="138"/>
        <v>4</v>
      </c>
      <c r="Q127" s="23">
        <f t="shared" si="138"/>
        <v>45</v>
      </c>
      <c r="R127" s="23">
        <f t="shared" si="138"/>
        <v>5124</v>
      </c>
      <c r="S127" s="23">
        <f t="shared" si="138"/>
        <v>4269</v>
      </c>
      <c r="T127" s="23">
        <f t="shared" si="138"/>
        <v>45</v>
      </c>
      <c r="U127" s="23">
        <f t="shared" si="138"/>
        <v>4293</v>
      </c>
      <c r="V127" s="23" t="s">
        <v>59</v>
      </c>
      <c r="W127" s="23">
        <f t="shared" si="138"/>
        <v>46</v>
      </c>
      <c r="X127" s="23">
        <f t="shared" si="138"/>
        <v>3876</v>
      </c>
      <c r="Y127" s="23">
        <f t="shared" si="138"/>
        <v>3042</v>
      </c>
      <c r="Z127" s="21"/>
    </row>
    <row r="128" spans="1:40" ht="13.2">
      <c r="A128" s="4">
        <v>3</v>
      </c>
      <c r="B128" s="4">
        <v>21</v>
      </c>
      <c r="C128" s="4">
        <v>5</v>
      </c>
      <c r="D128" s="4">
        <v>44</v>
      </c>
      <c r="E128" s="12">
        <v>3761</v>
      </c>
      <c r="F128" s="12">
        <v>3701</v>
      </c>
      <c r="G128" s="4">
        <v>45</v>
      </c>
      <c r="H128" s="8">
        <v>3061</v>
      </c>
      <c r="I128" s="8">
        <v>2796</v>
      </c>
      <c r="J128" s="4">
        <v>43</v>
      </c>
      <c r="K128" s="8">
        <v>2839</v>
      </c>
      <c r="L128" s="12">
        <v>3819</v>
      </c>
      <c r="M128" s="21"/>
      <c r="N128" s="23">
        <f t="shared" ref="N128:Y128" si="139" xml:space="preserve"> IF(OR(A128&gt;A131, A128&lt;A130),".",A128)</f>
        <v>3</v>
      </c>
      <c r="O128" s="23">
        <f t="shared" si="139"/>
        <v>21</v>
      </c>
      <c r="P128" s="23">
        <f t="shared" si="139"/>
        <v>5</v>
      </c>
      <c r="Q128" s="23">
        <f t="shared" si="139"/>
        <v>44</v>
      </c>
      <c r="R128" s="23">
        <f t="shared" si="139"/>
        <v>3761</v>
      </c>
      <c r="S128" s="23">
        <f t="shared" si="139"/>
        <v>3701</v>
      </c>
      <c r="T128" s="23">
        <f t="shared" si="139"/>
        <v>45</v>
      </c>
      <c r="U128" s="23">
        <f t="shared" si="139"/>
        <v>3061</v>
      </c>
      <c r="V128" s="23" t="s">
        <v>59</v>
      </c>
      <c r="W128" s="23">
        <f t="shared" si="139"/>
        <v>43</v>
      </c>
      <c r="X128" s="23">
        <f t="shared" si="139"/>
        <v>2839</v>
      </c>
      <c r="Y128" s="23" t="str">
        <f t="shared" si="139"/>
        <v>.</v>
      </c>
      <c r="Z128" s="21"/>
    </row>
    <row r="129" spans="1:40">
      <c r="A129" s="39">
        <f>AVERAGE(A121:A128)</f>
        <v>1.875</v>
      </c>
      <c r="B129" s="39">
        <f>AVERAGE(B121:B128)</f>
        <v>21.625</v>
      </c>
      <c r="C129" s="39">
        <f t="shared" ref="C129:L129" si="140">AVERAGE(C121:C128)</f>
        <v>3.75</v>
      </c>
      <c r="D129" s="39">
        <f t="shared" si="140"/>
        <v>45.375</v>
      </c>
      <c r="E129" s="39">
        <f t="shared" si="140"/>
        <v>4784.75</v>
      </c>
      <c r="F129" s="39">
        <f t="shared" si="140"/>
        <v>4444.5</v>
      </c>
      <c r="G129" s="39">
        <f t="shared" si="140"/>
        <v>45.625</v>
      </c>
      <c r="H129" s="39">
        <f t="shared" si="140"/>
        <v>4065.875</v>
      </c>
      <c r="I129" s="39">
        <f t="shared" si="140"/>
        <v>4063.875</v>
      </c>
      <c r="J129" s="39">
        <f t="shared" si="140"/>
        <v>45.5</v>
      </c>
      <c r="K129" s="39">
        <f t="shared" si="140"/>
        <v>3529</v>
      </c>
      <c r="L129" s="39">
        <f t="shared" si="140"/>
        <v>2929.5</v>
      </c>
      <c r="M129" s="26" t="s">
        <v>60</v>
      </c>
      <c r="N129" s="39">
        <f>AVERAGE(N121:N128)</f>
        <v>1.875</v>
      </c>
      <c r="O129" s="39">
        <f>AVERAGE(O121:O128)</f>
        <v>21.625</v>
      </c>
      <c r="P129" s="39">
        <f t="shared" ref="P129:Y129" si="141">AVERAGE(P121:P128)</f>
        <v>3.75</v>
      </c>
      <c r="Q129" s="39">
        <f t="shared" si="141"/>
        <v>45.375</v>
      </c>
      <c r="R129" s="39">
        <f t="shared" si="141"/>
        <v>4784.75</v>
      </c>
      <c r="S129" s="39">
        <f t="shared" si="141"/>
        <v>4444.5</v>
      </c>
      <c r="T129" s="39">
        <f t="shared" si="141"/>
        <v>46.142857142857146</v>
      </c>
      <c r="U129" s="39">
        <f t="shared" si="141"/>
        <v>4065.875</v>
      </c>
      <c r="V129" s="39" t="e">
        <f t="shared" si="141"/>
        <v>#DIV/0!</v>
      </c>
      <c r="W129" s="39">
        <f t="shared" si="141"/>
        <v>45.5</v>
      </c>
      <c r="X129" s="39">
        <f t="shared" si="141"/>
        <v>3529</v>
      </c>
      <c r="Y129" s="39">
        <f t="shared" si="141"/>
        <v>2802.4285714285716</v>
      </c>
      <c r="Z129" s="26" t="s">
        <v>60</v>
      </c>
    </row>
    <row r="130" spans="1:40">
      <c r="A130" s="39">
        <f>A129-2*STDEV(A121:A128)</f>
        <v>0.59326011107668863</v>
      </c>
      <c r="B130" s="39">
        <f t="shared" ref="B130:L130" si="142">B129-2*STDEV(B121:B128)</f>
        <v>19.503679656440358</v>
      </c>
      <c r="C130" s="39">
        <f t="shared" si="142"/>
        <v>1.9771894791441633</v>
      </c>
      <c r="D130" s="39">
        <f t="shared" si="142"/>
        <v>42.559228093653282</v>
      </c>
      <c r="E130" s="39">
        <f t="shared" si="142"/>
        <v>3289.3055844498931</v>
      </c>
      <c r="F130" s="39">
        <f t="shared" si="142"/>
        <v>3153.3149407839101</v>
      </c>
      <c r="G130" s="39">
        <f t="shared" si="142"/>
        <v>42.089466094067262</v>
      </c>
      <c r="H130" s="39">
        <f t="shared" si="142"/>
        <v>2682.1167892874905</v>
      </c>
      <c r="I130" s="39">
        <f t="shared" si="142"/>
        <v>2584.9617165381196</v>
      </c>
      <c r="J130" s="39">
        <f t="shared" si="142"/>
        <v>42.881385317168089</v>
      </c>
      <c r="K130" s="39">
        <f t="shared" si="142"/>
        <v>2575.9861341137639</v>
      </c>
      <c r="L130" s="39">
        <f t="shared" si="142"/>
        <v>2133.0162991534066</v>
      </c>
      <c r="M130" s="26" t="s">
        <v>61</v>
      </c>
      <c r="N130" s="39">
        <f>N129-2*STDEV(N121:N128)</f>
        <v>0.59326011107668863</v>
      </c>
      <c r="O130" s="39">
        <f t="shared" ref="O130:Y130" si="143">O129-2*STDEV(O121:O128)</f>
        <v>19.503679656440358</v>
      </c>
      <c r="P130" s="39">
        <f t="shared" si="143"/>
        <v>1.9771894791441633</v>
      </c>
      <c r="Q130" s="39">
        <f t="shared" si="143"/>
        <v>42.559228093653282</v>
      </c>
      <c r="R130" s="39">
        <f t="shared" si="143"/>
        <v>3289.3055844498931</v>
      </c>
      <c r="S130" s="39">
        <f t="shared" si="143"/>
        <v>3153.3149407839101</v>
      </c>
      <c r="T130" s="39">
        <f t="shared" si="143"/>
        <v>44.004767207557748</v>
      </c>
      <c r="U130" s="39">
        <f t="shared" si="143"/>
        <v>2682.1167892874905</v>
      </c>
      <c r="V130" s="39" t="e">
        <f t="shared" si="143"/>
        <v>#DIV/0!</v>
      </c>
      <c r="W130" s="39">
        <f t="shared" si="143"/>
        <v>42.881385317168089</v>
      </c>
      <c r="X130" s="39">
        <f t="shared" si="143"/>
        <v>2575.9861341137639</v>
      </c>
      <c r="Y130" s="39">
        <f t="shared" si="143"/>
        <v>2431.9012766303663</v>
      </c>
      <c r="Z130" s="26" t="s">
        <v>61</v>
      </c>
    </row>
    <row r="131" spans="1:40" ht="12.6" thickBot="1">
      <c r="A131" s="40">
        <f>A129+2*STDEV(A121:A128)</f>
        <v>3.1567398889233114</v>
      </c>
      <c r="B131" s="40">
        <f t="shared" ref="B131:L131" si="144">B129+2*STDEV(B121:B128)</f>
        <v>23.746320343559642</v>
      </c>
      <c r="C131" s="40">
        <f t="shared" si="144"/>
        <v>5.5228105208558365</v>
      </c>
      <c r="D131" s="40">
        <f t="shared" si="144"/>
        <v>48.190771906346718</v>
      </c>
      <c r="E131" s="40">
        <f t="shared" si="144"/>
        <v>6280.1944155501069</v>
      </c>
      <c r="F131" s="40">
        <f t="shared" si="144"/>
        <v>5735.6850592160899</v>
      </c>
      <c r="G131" s="40">
        <f t="shared" si="144"/>
        <v>49.160533905932738</v>
      </c>
      <c r="H131" s="40">
        <f t="shared" si="144"/>
        <v>5449.633210712509</v>
      </c>
      <c r="I131" s="40">
        <f t="shared" si="144"/>
        <v>5542.7882834618804</v>
      </c>
      <c r="J131" s="40">
        <f t="shared" si="144"/>
        <v>48.118614682831911</v>
      </c>
      <c r="K131" s="40">
        <f t="shared" si="144"/>
        <v>4482.0138658862361</v>
      </c>
      <c r="L131" s="40">
        <f t="shared" si="144"/>
        <v>3725.9837008465934</v>
      </c>
      <c r="M131" s="41" t="s">
        <v>62</v>
      </c>
      <c r="N131" s="40">
        <f>N129+2*STDEV(N121:N128)</f>
        <v>3.1567398889233114</v>
      </c>
      <c r="O131" s="40">
        <f t="shared" ref="O131:Y131" si="145">O129+2*STDEV(O121:O128)</f>
        <v>23.746320343559642</v>
      </c>
      <c r="P131" s="40">
        <f t="shared" si="145"/>
        <v>5.5228105208558365</v>
      </c>
      <c r="Q131" s="40">
        <f t="shared" si="145"/>
        <v>48.190771906346718</v>
      </c>
      <c r="R131" s="40">
        <f t="shared" si="145"/>
        <v>6280.1944155501069</v>
      </c>
      <c r="S131" s="40">
        <f t="shared" si="145"/>
        <v>5735.6850592160899</v>
      </c>
      <c r="T131" s="40">
        <f t="shared" si="145"/>
        <v>48.280947078156544</v>
      </c>
      <c r="U131" s="40">
        <f t="shared" si="145"/>
        <v>5449.633210712509</v>
      </c>
      <c r="V131" s="40" t="e">
        <f t="shared" si="145"/>
        <v>#DIV/0!</v>
      </c>
      <c r="W131" s="40">
        <f t="shared" si="145"/>
        <v>48.118614682831911</v>
      </c>
      <c r="X131" s="40">
        <f t="shared" si="145"/>
        <v>4482.0138658862361</v>
      </c>
      <c r="Y131" s="40">
        <f t="shared" si="145"/>
        <v>3172.9558662267768</v>
      </c>
      <c r="Z131" s="41" t="s">
        <v>62</v>
      </c>
    </row>
    <row r="132" spans="1:40" ht="13.2">
      <c r="A132" s="20"/>
      <c r="B132" s="25"/>
      <c r="C132" s="20"/>
      <c r="D132" s="22">
        <f>D119+3</f>
        <v>31</v>
      </c>
      <c r="E132" s="22">
        <f t="shared" ref="E132:L132" si="146">E119+3</f>
        <v>31</v>
      </c>
      <c r="F132" s="22">
        <f t="shared" si="146"/>
        <v>31</v>
      </c>
      <c r="G132" s="22">
        <f t="shared" si="146"/>
        <v>32</v>
      </c>
      <c r="H132" s="22">
        <f t="shared" si="146"/>
        <v>32</v>
      </c>
      <c r="I132" s="22">
        <f t="shared" si="146"/>
        <v>32</v>
      </c>
      <c r="J132" s="22">
        <f t="shared" si="146"/>
        <v>33</v>
      </c>
      <c r="K132" s="22">
        <f t="shared" si="146"/>
        <v>33</v>
      </c>
      <c r="L132" s="22">
        <f t="shared" si="146"/>
        <v>33</v>
      </c>
      <c r="M132" s="26" t="s">
        <v>37</v>
      </c>
      <c r="N132" s="20"/>
      <c r="O132" s="25"/>
      <c r="P132" s="20"/>
      <c r="Q132" s="22">
        <f>Q119+3</f>
        <v>31</v>
      </c>
      <c r="R132" s="22">
        <f t="shared" ref="R132:Y132" si="147">R119+3</f>
        <v>31</v>
      </c>
      <c r="S132" s="22">
        <f t="shared" si="147"/>
        <v>31</v>
      </c>
      <c r="T132" s="22">
        <f t="shared" si="147"/>
        <v>32</v>
      </c>
      <c r="U132" s="22">
        <f t="shared" si="147"/>
        <v>32</v>
      </c>
      <c r="V132" s="22">
        <f t="shared" si="147"/>
        <v>32</v>
      </c>
      <c r="W132" s="22">
        <f t="shared" si="147"/>
        <v>33</v>
      </c>
      <c r="X132" s="22">
        <f t="shared" si="147"/>
        <v>33</v>
      </c>
      <c r="Y132" s="22">
        <f t="shared" si="147"/>
        <v>33</v>
      </c>
      <c r="Z132" s="26" t="s">
        <v>37</v>
      </c>
      <c r="AB132" s="27"/>
      <c r="AC132" s="27"/>
      <c r="AD132" s="27"/>
      <c r="AE132" s="27"/>
      <c r="AF132" s="27"/>
      <c r="AG132" s="27"/>
      <c r="AH132" s="27"/>
      <c r="AI132" s="27"/>
      <c r="AM132" s="28"/>
      <c r="AN132" s="27"/>
    </row>
    <row r="133" spans="1:40" ht="13.8" thickBot="1">
      <c r="A133" s="30">
        <v>1</v>
      </c>
      <c r="B133" s="30">
        <v>2</v>
      </c>
      <c r="C133" s="30">
        <v>3</v>
      </c>
      <c r="D133" s="30">
        <v>4</v>
      </c>
      <c r="E133" s="30">
        <v>5</v>
      </c>
      <c r="F133" s="30">
        <v>6</v>
      </c>
      <c r="G133" s="30">
        <v>7</v>
      </c>
      <c r="H133" s="30">
        <v>8</v>
      </c>
      <c r="I133" s="30">
        <v>9</v>
      </c>
      <c r="J133" s="30">
        <v>10</v>
      </c>
      <c r="K133" s="30">
        <v>11</v>
      </c>
      <c r="L133" s="30">
        <v>12</v>
      </c>
      <c r="M133" s="26" t="s">
        <v>47</v>
      </c>
      <c r="N133" s="30">
        <v>1</v>
      </c>
      <c r="O133" s="30">
        <v>2</v>
      </c>
      <c r="P133" s="30">
        <v>3</v>
      </c>
      <c r="Q133" s="30">
        <v>4</v>
      </c>
      <c r="R133" s="30">
        <v>5</v>
      </c>
      <c r="S133" s="30">
        <v>6</v>
      </c>
      <c r="T133" s="30">
        <v>7</v>
      </c>
      <c r="U133" s="30">
        <v>8</v>
      </c>
      <c r="V133" s="30">
        <v>9</v>
      </c>
      <c r="W133" s="30">
        <v>10</v>
      </c>
      <c r="X133" s="30">
        <v>11</v>
      </c>
      <c r="Y133" s="30">
        <v>12</v>
      </c>
      <c r="Z133" s="26" t="s">
        <v>47</v>
      </c>
      <c r="AB133" s="27"/>
      <c r="AC133" s="27"/>
      <c r="AD133" s="27"/>
      <c r="AE133" s="27"/>
      <c r="AF133" s="27"/>
      <c r="AG133" s="27"/>
      <c r="AH133" s="27"/>
      <c r="AI133" s="27"/>
      <c r="AM133" s="28"/>
      <c r="AN133" s="27"/>
    </row>
    <row r="134" spans="1:40" ht="13.8" thickBot="1">
      <c r="A134" s="4">
        <v>3</v>
      </c>
      <c r="B134" s="4">
        <v>17</v>
      </c>
      <c r="C134" s="4">
        <v>2</v>
      </c>
      <c r="D134" s="4">
        <v>36</v>
      </c>
      <c r="E134" s="8">
        <v>2665</v>
      </c>
      <c r="F134" s="5">
        <v>2519</v>
      </c>
      <c r="G134" s="4">
        <v>33</v>
      </c>
      <c r="H134" s="9">
        <v>3005</v>
      </c>
      <c r="I134" s="9">
        <v>3090</v>
      </c>
      <c r="J134" s="4">
        <v>35</v>
      </c>
      <c r="K134" s="8">
        <v>2852</v>
      </c>
      <c r="L134" s="8">
        <v>2660</v>
      </c>
      <c r="M134" s="21"/>
      <c r="N134" s="23">
        <f t="shared" ref="N134:Y134" si="148" xml:space="preserve"> IF(OR(A134&gt;A144, A134&lt;A143),".",A134)</f>
        <v>3</v>
      </c>
      <c r="O134" s="23">
        <f t="shared" si="148"/>
        <v>17</v>
      </c>
      <c r="P134" s="23">
        <f t="shared" si="148"/>
        <v>2</v>
      </c>
      <c r="Q134" s="23">
        <f t="shared" si="148"/>
        <v>36</v>
      </c>
      <c r="R134" s="23">
        <f t="shared" si="148"/>
        <v>2665</v>
      </c>
      <c r="S134" s="23">
        <f t="shared" si="148"/>
        <v>2519</v>
      </c>
      <c r="T134" s="23">
        <f t="shared" si="148"/>
        <v>33</v>
      </c>
      <c r="U134" s="23">
        <f t="shared" si="148"/>
        <v>3005</v>
      </c>
      <c r="V134" s="23">
        <f t="shared" si="148"/>
        <v>3090</v>
      </c>
      <c r="W134" s="23">
        <f t="shared" si="148"/>
        <v>35</v>
      </c>
      <c r="X134" s="23">
        <f t="shared" si="148"/>
        <v>2852</v>
      </c>
      <c r="Y134" s="23">
        <f t="shared" si="148"/>
        <v>2660</v>
      </c>
      <c r="Z134" s="21"/>
      <c r="AA134" s="22">
        <f>AA121+3</f>
        <v>31</v>
      </c>
      <c r="AB134" s="34">
        <f>AVERAGE($R134:$S141)</f>
        <v>2904.375</v>
      </c>
      <c r="AC134" s="34">
        <f>AVERAGE($P134:$P141)</f>
        <v>3.1428571428571428</v>
      </c>
      <c r="AD134" s="34">
        <f>AVERAGE([3]buffer!I$25:I$32)</f>
        <v>0.625</v>
      </c>
      <c r="AE134" s="34">
        <f>((AB134-AD134)/AI134)-AC134</f>
        <v>1485.1591141833078</v>
      </c>
      <c r="AF134" s="34">
        <f>AVERAGE($Q134:$Q141)</f>
        <v>34.875</v>
      </c>
      <c r="AG134" s="34">
        <f>AVERAGE($O134:$O141)</f>
        <v>17.875</v>
      </c>
      <c r="AH134" s="34">
        <f>AG134/0.5</f>
        <v>35.75</v>
      </c>
      <c r="AI134" s="35">
        <f>AF134/AG134</f>
        <v>1.951048951048951</v>
      </c>
      <c r="AJ134" s="56">
        <f xml:space="preserve"> 1.17*(1-COMPLETE!P35)</f>
        <v>0.9977922077922079</v>
      </c>
      <c r="AK134" s="37">
        <v>0.72152777777777777</v>
      </c>
      <c r="AL134" s="37">
        <v>0.89444444444444438</v>
      </c>
      <c r="AM134" s="38">
        <f>24*(AL134-AK134)</f>
        <v>4.1499999999999986</v>
      </c>
      <c r="AN134" s="34">
        <f>(AE134*120)/(AH134*0.2*AM134*AJ134)</f>
        <v>6019.493977659854</v>
      </c>
    </row>
    <row r="135" spans="1:40" ht="13.8" thickBot="1">
      <c r="A135" s="4">
        <v>1</v>
      </c>
      <c r="B135" s="4">
        <v>17</v>
      </c>
      <c r="C135" s="4">
        <v>5</v>
      </c>
      <c r="D135" s="4">
        <v>35</v>
      </c>
      <c r="E135" s="6">
        <v>2060</v>
      </c>
      <c r="F135" s="8">
        <v>2900</v>
      </c>
      <c r="G135" s="4">
        <v>36</v>
      </c>
      <c r="H135" s="12">
        <v>3472</v>
      </c>
      <c r="I135" s="5">
        <v>2559</v>
      </c>
      <c r="J135" s="4">
        <v>35</v>
      </c>
      <c r="K135" s="9">
        <v>3020</v>
      </c>
      <c r="L135" s="8">
        <v>2658</v>
      </c>
      <c r="M135" s="21"/>
      <c r="N135" s="23">
        <f t="shared" ref="N135:Y135" si="149" xml:space="preserve"> IF(OR(A135&gt;A144, A135&lt;A143),".",A135)</f>
        <v>1</v>
      </c>
      <c r="O135" s="23">
        <f t="shared" si="149"/>
        <v>17</v>
      </c>
      <c r="P135" s="23">
        <f t="shared" si="149"/>
        <v>5</v>
      </c>
      <c r="Q135" s="23">
        <f t="shared" si="149"/>
        <v>35</v>
      </c>
      <c r="R135" s="23">
        <f t="shared" si="149"/>
        <v>2060</v>
      </c>
      <c r="S135" s="23">
        <f t="shared" si="149"/>
        <v>2900</v>
      </c>
      <c r="T135" s="23">
        <f t="shared" si="149"/>
        <v>36</v>
      </c>
      <c r="U135" s="23">
        <f t="shared" si="149"/>
        <v>3472</v>
      </c>
      <c r="V135" s="23">
        <f t="shared" si="149"/>
        <v>2559</v>
      </c>
      <c r="W135" s="23">
        <f t="shared" si="149"/>
        <v>35</v>
      </c>
      <c r="X135" s="23">
        <f t="shared" si="149"/>
        <v>3020</v>
      </c>
      <c r="Y135" s="23">
        <f t="shared" si="149"/>
        <v>2658</v>
      </c>
      <c r="Z135" s="21"/>
      <c r="AA135" s="22">
        <f>AA122+3</f>
        <v>32</v>
      </c>
      <c r="AB135" s="34">
        <f>AVERAGE($U134:$V141)</f>
        <v>3651</v>
      </c>
      <c r="AC135" s="34">
        <f>AVERAGE($P134:$P141)</f>
        <v>3.1428571428571428</v>
      </c>
      <c r="AD135" s="34">
        <f>AVERAGE([3]buffer!J$25:J$32)</f>
        <v>1</v>
      </c>
      <c r="AE135" s="34">
        <f>((AB135-AD135)/AI135)-AC135</f>
        <v>1802.9125061789423</v>
      </c>
      <c r="AF135" s="34">
        <f>AVERAGE($T134:$T141)</f>
        <v>36.125</v>
      </c>
      <c r="AG135" s="34">
        <f>AVERAGE($O134:$O141)</f>
        <v>17.875</v>
      </c>
      <c r="AH135" s="34">
        <f>AG135/0.5</f>
        <v>35.75</v>
      </c>
      <c r="AI135" s="35">
        <f>AF135/AG135</f>
        <v>2.0209790209790208</v>
      </c>
      <c r="AJ135" s="57">
        <f xml:space="preserve"> 1.16*(1-COMPLETE!P37)</f>
        <v>1.0413524936601859</v>
      </c>
      <c r="AK135" s="37">
        <v>0.72152777777777777</v>
      </c>
      <c r="AL135" s="37">
        <v>0.89444444444444438</v>
      </c>
      <c r="AM135" s="38">
        <f>24*(AL135-AK135)</f>
        <v>4.1499999999999986</v>
      </c>
      <c r="AN135" s="34">
        <f>(AE135*120)/(AH135*0.2*AM135*AJ135)</f>
        <v>7001.7080409106293</v>
      </c>
    </row>
    <row r="136" spans="1:40" ht="13.8" thickBot="1">
      <c r="A136" s="4">
        <v>3</v>
      </c>
      <c r="B136" s="4">
        <v>18</v>
      </c>
      <c r="C136" s="4">
        <v>5</v>
      </c>
      <c r="D136" s="4">
        <v>33</v>
      </c>
      <c r="E136" s="9">
        <v>3114</v>
      </c>
      <c r="F136" s="9">
        <v>3065</v>
      </c>
      <c r="G136" s="4">
        <v>36</v>
      </c>
      <c r="H136" s="12">
        <v>3638</v>
      </c>
      <c r="I136" s="15">
        <v>3804</v>
      </c>
      <c r="J136" s="4">
        <v>31</v>
      </c>
      <c r="K136" s="12">
        <v>3337</v>
      </c>
      <c r="L136" s="8">
        <v>2696</v>
      </c>
      <c r="M136" s="21"/>
      <c r="N136" s="23">
        <f t="shared" ref="N136:Y136" si="150" xml:space="preserve"> IF(OR(A136&gt;A144, A136&lt;A143),".",A136)</f>
        <v>3</v>
      </c>
      <c r="O136" s="23">
        <f t="shared" si="150"/>
        <v>18</v>
      </c>
      <c r="P136" s="23">
        <f t="shared" si="150"/>
        <v>5</v>
      </c>
      <c r="Q136" s="23">
        <f t="shared" si="150"/>
        <v>33</v>
      </c>
      <c r="R136" s="23">
        <f t="shared" si="150"/>
        <v>3114</v>
      </c>
      <c r="S136" s="23">
        <f t="shared" si="150"/>
        <v>3065</v>
      </c>
      <c r="T136" s="23">
        <f t="shared" si="150"/>
        <v>36</v>
      </c>
      <c r="U136" s="23">
        <f t="shared" si="150"/>
        <v>3638</v>
      </c>
      <c r="V136" s="23">
        <f t="shared" si="150"/>
        <v>3804</v>
      </c>
      <c r="W136" s="23" t="str">
        <f t="shared" si="150"/>
        <v>.</v>
      </c>
      <c r="X136" s="23">
        <f t="shared" si="150"/>
        <v>3337</v>
      </c>
      <c r="Y136" s="23">
        <f t="shared" si="150"/>
        <v>2696</v>
      </c>
      <c r="Z136" s="21"/>
      <c r="AA136" s="22">
        <f>AA123+3</f>
        <v>33</v>
      </c>
      <c r="AB136" s="34">
        <f>AVERAGE($X134:$Y141)</f>
        <v>2862.4666666666667</v>
      </c>
      <c r="AC136" s="34">
        <f>AVERAGE($P134:$P141)</f>
        <v>3.1428571428571428</v>
      </c>
      <c r="AD136" s="34">
        <f>AVERAGE([3]buffer!K$25:K$32)</f>
        <v>0.75</v>
      </c>
      <c r="AE136" s="34">
        <f>((AB136-AD136)/AI136)-AC136</f>
        <v>1434.8984999521899</v>
      </c>
      <c r="AF136" s="34">
        <f>AVERAGE($W134:$W141)</f>
        <v>35.571428571428569</v>
      </c>
      <c r="AG136" s="34">
        <f>AVERAGE($O134:$O141)</f>
        <v>17.875</v>
      </c>
      <c r="AH136" s="34">
        <f>AG136/0.5</f>
        <v>35.75</v>
      </c>
      <c r="AI136" s="35">
        <f>AF136/AG136</f>
        <v>1.9900099900099899</v>
      </c>
      <c r="AJ136" s="57">
        <f xml:space="preserve"> 1.16*(1-COMPLETE!P39)</f>
        <v>1.0173320719016083</v>
      </c>
      <c r="AK136" s="37">
        <v>0.72152777777777777</v>
      </c>
      <c r="AL136" s="37">
        <v>0.89444444444444438</v>
      </c>
      <c r="AM136" s="38">
        <f>24*(AL136-AK136)</f>
        <v>4.1499999999999986</v>
      </c>
      <c r="AN136" s="34">
        <f>(AE136*120)/(AH136*0.2*AM136*AJ136)</f>
        <v>5704.0792797452432</v>
      </c>
    </row>
    <row r="137" spans="1:40" ht="13.2">
      <c r="A137" s="4">
        <v>3</v>
      </c>
      <c r="B137" s="4">
        <v>17</v>
      </c>
      <c r="C137" s="4">
        <v>3</v>
      </c>
      <c r="D137" s="4">
        <v>35</v>
      </c>
      <c r="E137" s="9">
        <v>2980</v>
      </c>
      <c r="F137" s="9">
        <v>3133</v>
      </c>
      <c r="G137" s="4">
        <v>37</v>
      </c>
      <c r="H137" s="14">
        <v>4708</v>
      </c>
      <c r="I137" s="15">
        <v>3941</v>
      </c>
      <c r="J137" s="4">
        <v>35</v>
      </c>
      <c r="K137" s="15">
        <v>3886</v>
      </c>
      <c r="L137" s="8">
        <v>2813</v>
      </c>
      <c r="M137" s="21"/>
      <c r="N137" s="23">
        <f t="shared" ref="N137:Y137" si="151" xml:space="preserve"> IF(OR(A137&gt;A144, A137&lt;A143),".",A137)</f>
        <v>3</v>
      </c>
      <c r="O137" s="23">
        <f t="shared" si="151"/>
        <v>17</v>
      </c>
      <c r="P137" s="23">
        <f t="shared" si="151"/>
        <v>3</v>
      </c>
      <c r="Q137" s="23">
        <f t="shared" si="151"/>
        <v>35</v>
      </c>
      <c r="R137" s="23">
        <f t="shared" si="151"/>
        <v>2980</v>
      </c>
      <c r="S137" s="23">
        <f t="shared" si="151"/>
        <v>3133</v>
      </c>
      <c r="T137" s="23">
        <f t="shared" si="151"/>
        <v>37</v>
      </c>
      <c r="U137" s="23">
        <f t="shared" si="151"/>
        <v>4708</v>
      </c>
      <c r="V137" s="23">
        <f t="shared" si="151"/>
        <v>3941</v>
      </c>
      <c r="W137" s="23">
        <f t="shared" si="151"/>
        <v>35</v>
      </c>
      <c r="X137" s="23" t="str">
        <f t="shared" si="151"/>
        <v>.</v>
      </c>
      <c r="Y137" s="23">
        <f t="shared" si="151"/>
        <v>2813</v>
      </c>
      <c r="Z137" s="21"/>
      <c r="AJ137" s="24"/>
    </row>
    <row r="138" spans="1:40" ht="13.2">
      <c r="A138" s="4">
        <v>1</v>
      </c>
      <c r="B138" s="4">
        <v>19</v>
      </c>
      <c r="C138" s="4">
        <v>10</v>
      </c>
      <c r="D138" s="4">
        <v>33</v>
      </c>
      <c r="E138" s="12">
        <v>3480</v>
      </c>
      <c r="F138" s="15">
        <v>3743</v>
      </c>
      <c r="G138" s="4">
        <v>38</v>
      </c>
      <c r="H138" s="15">
        <v>4019</v>
      </c>
      <c r="I138" s="13">
        <v>5186</v>
      </c>
      <c r="J138" s="4">
        <v>37</v>
      </c>
      <c r="K138" s="9">
        <v>3024</v>
      </c>
      <c r="L138" s="9">
        <v>3164</v>
      </c>
      <c r="M138" s="21"/>
      <c r="N138" s="23">
        <f t="shared" ref="N138:Y138" si="152" xml:space="preserve"> IF(OR(A138&gt;A144, A138&lt;A143),".",A138)</f>
        <v>1</v>
      </c>
      <c r="O138" s="23">
        <f t="shared" si="152"/>
        <v>19</v>
      </c>
      <c r="P138" s="23" t="str">
        <f t="shared" si="152"/>
        <v>.</v>
      </c>
      <c r="Q138" s="23">
        <f t="shared" si="152"/>
        <v>33</v>
      </c>
      <c r="R138" s="23">
        <f t="shared" si="152"/>
        <v>3480</v>
      </c>
      <c r="S138" s="23">
        <f t="shared" si="152"/>
        <v>3743</v>
      </c>
      <c r="T138" s="23">
        <f t="shared" si="152"/>
        <v>38</v>
      </c>
      <c r="U138" s="23">
        <f t="shared" si="152"/>
        <v>4019</v>
      </c>
      <c r="V138" s="23">
        <f t="shared" si="152"/>
        <v>5186</v>
      </c>
      <c r="W138" s="23">
        <f t="shared" si="152"/>
        <v>37</v>
      </c>
      <c r="X138" s="23">
        <f t="shared" si="152"/>
        <v>3024</v>
      </c>
      <c r="Y138" s="23">
        <f t="shared" si="152"/>
        <v>3164</v>
      </c>
      <c r="Z138" s="21"/>
      <c r="AJ138" s="24"/>
    </row>
    <row r="139" spans="1:40" ht="13.2">
      <c r="A139" s="4">
        <v>2</v>
      </c>
      <c r="B139" s="4">
        <v>19</v>
      </c>
      <c r="C139" s="4">
        <v>2</v>
      </c>
      <c r="D139" s="4">
        <v>33</v>
      </c>
      <c r="E139" s="9">
        <v>3260</v>
      </c>
      <c r="F139" s="12">
        <v>3539</v>
      </c>
      <c r="G139" s="4">
        <v>35</v>
      </c>
      <c r="H139" s="15">
        <v>3898</v>
      </c>
      <c r="I139" s="15">
        <v>3952</v>
      </c>
      <c r="J139" s="4">
        <v>35</v>
      </c>
      <c r="K139" s="8">
        <v>2811</v>
      </c>
      <c r="L139" s="8">
        <v>2679</v>
      </c>
      <c r="M139" s="21"/>
      <c r="N139" s="23">
        <f t="shared" ref="N139:Y139" si="153" xml:space="preserve"> IF(OR(A139&gt;A144, A139&lt;A143),".",A139)</f>
        <v>2</v>
      </c>
      <c r="O139" s="23">
        <f t="shared" si="153"/>
        <v>19</v>
      </c>
      <c r="P139" s="23">
        <f t="shared" si="153"/>
        <v>2</v>
      </c>
      <c r="Q139" s="23">
        <f t="shared" si="153"/>
        <v>33</v>
      </c>
      <c r="R139" s="23">
        <f t="shared" si="153"/>
        <v>3260</v>
      </c>
      <c r="S139" s="23">
        <f t="shared" si="153"/>
        <v>3539</v>
      </c>
      <c r="T139" s="23">
        <f t="shared" si="153"/>
        <v>35</v>
      </c>
      <c r="U139" s="23">
        <f t="shared" si="153"/>
        <v>3898</v>
      </c>
      <c r="V139" s="23">
        <f t="shared" si="153"/>
        <v>3952</v>
      </c>
      <c r="W139" s="23">
        <f t="shared" si="153"/>
        <v>35</v>
      </c>
      <c r="X139" s="23">
        <f t="shared" si="153"/>
        <v>2811</v>
      </c>
      <c r="Y139" s="23">
        <f t="shared" si="153"/>
        <v>2679</v>
      </c>
      <c r="Z139" s="21"/>
      <c r="AJ139" s="24"/>
    </row>
    <row r="140" spans="1:40" ht="13.2">
      <c r="A140" s="4">
        <v>2</v>
      </c>
      <c r="B140" s="4">
        <v>19</v>
      </c>
      <c r="C140" s="4">
        <v>3</v>
      </c>
      <c r="D140" s="4">
        <v>37</v>
      </c>
      <c r="E140" s="5">
        <v>2534</v>
      </c>
      <c r="F140" s="8">
        <v>2684</v>
      </c>
      <c r="G140" s="4">
        <v>38</v>
      </c>
      <c r="H140" s="12">
        <v>3570</v>
      </c>
      <c r="I140" s="12">
        <v>3657</v>
      </c>
      <c r="J140" s="4">
        <v>36</v>
      </c>
      <c r="K140" s="5">
        <v>2460</v>
      </c>
      <c r="L140" s="8">
        <v>2785</v>
      </c>
      <c r="M140" s="21"/>
      <c r="N140" s="23">
        <f t="shared" ref="N140:Y140" si="154" xml:space="preserve"> IF(OR(A140&gt;A144, A140&lt;A143),".",A140)</f>
        <v>2</v>
      </c>
      <c r="O140" s="23">
        <f t="shared" si="154"/>
        <v>19</v>
      </c>
      <c r="P140" s="23">
        <f t="shared" si="154"/>
        <v>3</v>
      </c>
      <c r="Q140" s="23">
        <f t="shared" si="154"/>
        <v>37</v>
      </c>
      <c r="R140" s="23">
        <f t="shared" si="154"/>
        <v>2534</v>
      </c>
      <c r="S140" s="23">
        <f t="shared" si="154"/>
        <v>2684</v>
      </c>
      <c r="T140" s="23">
        <f t="shared" si="154"/>
        <v>38</v>
      </c>
      <c r="U140" s="23">
        <f t="shared" si="154"/>
        <v>3570</v>
      </c>
      <c r="V140" s="23">
        <f t="shared" si="154"/>
        <v>3657</v>
      </c>
      <c r="W140" s="23">
        <f t="shared" si="154"/>
        <v>36</v>
      </c>
      <c r="X140" s="23">
        <f t="shared" si="154"/>
        <v>2460</v>
      </c>
      <c r="Y140" s="23">
        <f t="shared" si="154"/>
        <v>2785</v>
      </c>
      <c r="Z140" s="21"/>
      <c r="AJ140" s="24"/>
    </row>
    <row r="141" spans="1:40" ht="13.2">
      <c r="A141" s="4">
        <v>7</v>
      </c>
      <c r="B141" s="4">
        <v>17</v>
      </c>
      <c r="C141" s="4">
        <v>2</v>
      </c>
      <c r="D141" s="4">
        <v>37</v>
      </c>
      <c r="E141" s="5">
        <v>2478</v>
      </c>
      <c r="F141" s="5">
        <v>2316</v>
      </c>
      <c r="G141" s="4">
        <v>36</v>
      </c>
      <c r="H141" s="9">
        <v>3093</v>
      </c>
      <c r="I141" s="8">
        <v>2824</v>
      </c>
      <c r="J141" s="4">
        <v>36</v>
      </c>
      <c r="K141" s="8">
        <v>2909</v>
      </c>
      <c r="L141" s="9">
        <v>3069</v>
      </c>
      <c r="M141" s="21"/>
      <c r="N141" s="23" t="str">
        <f t="shared" ref="N141:Y141" si="155" xml:space="preserve"> IF(OR(A141&gt;A144, A141&lt;A143),".",A141)</f>
        <v>.</v>
      </c>
      <c r="O141" s="23">
        <f t="shared" si="155"/>
        <v>17</v>
      </c>
      <c r="P141" s="23">
        <f t="shared" si="155"/>
        <v>2</v>
      </c>
      <c r="Q141" s="23">
        <f t="shared" si="155"/>
        <v>37</v>
      </c>
      <c r="R141" s="23">
        <f t="shared" si="155"/>
        <v>2478</v>
      </c>
      <c r="S141" s="23">
        <f t="shared" si="155"/>
        <v>2316</v>
      </c>
      <c r="T141" s="23">
        <f t="shared" si="155"/>
        <v>36</v>
      </c>
      <c r="U141" s="23">
        <f t="shared" si="155"/>
        <v>3093</v>
      </c>
      <c r="V141" s="23">
        <f t="shared" si="155"/>
        <v>2824</v>
      </c>
      <c r="W141" s="23">
        <f t="shared" si="155"/>
        <v>36</v>
      </c>
      <c r="X141" s="23">
        <f t="shared" si="155"/>
        <v>2909</v>
      </c>
      <c r="Y141" s="23">
        <f t="shared" si="155"/>
        <v>3069</v>
      </c>
      <c r="Z141" s="21"/>
      <c r="AJ141" s="24"/>
    </row>
    <row r="142" spans="1:40">
      <c r="A142" s="39">
        <f>AVERAGE(A134:A141)</f>
        <v>2.75</v>
      </c>
      <c r="B142" s="39">
        <f>AVERAGE(B134:B141)</f>
        <v>17.875</v>
      </c>
      <c r="C142" s="39">
        <f t="shared" ref="C142:L142" si="156">AVERAGE(C134:C141)</f>
        <v>4</v>
      </c>
      <c r="D142" s="39">
        <f t="shared" si="156"/>
        <v>34.875</v>
      </c>
      <c r="E142" s="39">
        <f t="shared" si="156"/>
        <v>2821.375</v>
      </c>
      <c r="F142" s="39">
        <f t="shared" si="156"/>
        <v>2987.375</v>
      </c>
      <c r="G142" s="39">
        <f t="shared" si="156"/>
        <v>36.125</v>
      </c>
      <c r="H142" s="39">
        <f t="shared" si="156"/>
        <v>3675.375</v>
      </c>
      <c r="I142" s="39">
        <f t="shared" si="156"/>
        <v>3626.625</v>
      </c>
      <c r="J142" s="39">
        <f t="shared" si="156"/>
        <v>35</v>
      </c>
      <c r="K142" s="39">
        <f t="shared" si="156"/>
        <v>3037.375</v>
      </c>
      <c r="L142" s="39">
        <f t="shared" si="156"/>
        <v>2815.5</v>
      </c>
      <c r="M142" s="26" t="s">
        <v>60</v>
      </c>
      <c r="N142" s="39">
        <f>AVERAGE(N134:N141)</f>
        <v>2.1428571428571428</v>
      </c>
      <c r="O142" s="39">
        <f>AVERAGE(O134:O141)</f>
        <v>17.875</v>
      </c>
      <c r="P142" s="39">
        <f t="shared" ref="P142:Y142" si="157">AVERAGE(P134:P141)</f>
        <v>3.1428571428571428</v>
      </c>
      <c r="Q142" s="39">
        <f t="shared" si="157"/>
        <v>34.875</v>
      </c>
      <c r="R142" s="39">
        <f t="shared" si="157"/>
        <v>2821.375</v>
      </c>
      <c r="S142" s="39">
        <f t="shared" si="157"/>
        <v>2987.375</v>
      </c>
      <c r="T142" s="39">
        <f t="shared" si="157"/>
        <v>36.125</v>
      </c>
      <c r="U142" s="39">
        <f t="shared" si="157"/>
        <v>3675.375</v>
      </c>
      <c r="V142" s="39">
        <f t="shared" si="157"/>
        <v>3626.625</v>
      </c>
      <c r="W142" s="39">
        <f t="shared" si="157"/>
        <v>35.571428571428569</v>
      </c>
      <c r="X142" s="39">
        <f t="shared" si="157"/>
        <v>2916.1428571428573</v>
      </c>
      <c r="Y142" s="39">
        <f t="shared" si="157"/>
        <v>2815.5</v>
      </c>
      <c r="Z142" s="26" t="s">
        <v>60</v>
      </c>
      <c r="AJ142" s="24"/>
    </row>
    <row r="143" spans="1:40">
      <c r="A143" s="39">
        <f>A142-2*STDEV(A134:A141)</f>
        <v>-1.0672540616821107</v>
      </c>
      <c r="B143" s="39">
        <f t="shared" ref="B143:L143" si="158">B142-2*STDEV(B134:B141)</f>
        <v>15.89293758206977</v>
      </c>
      <c r="C143" s="39">
        <f t="shared" si="158"/>
        <v>-1.4510811509539749</v>
      </c>
      <c r="D143" s="39">
        <f t="shared" si="158"/>
        <v>31.421223598932404</v>
      </c>
      <c r="E143" s="39">
        <f t="shared" si="158"/>
        <v>1882.8028701894336</v>
      </c>
      <c r="F143" s="39">
        <f t="shared" si="158"/>
        <v>2009.8323447377638</v>
      </c>
      <c r="G143" s="39">
        <f t="shared" si="158"/>
        <v>32.840838876407815</v>
      </c>
      <c r="H143" s="39">
        <f t="shared" si="158"/>
        <v>2586.1079135082227</v>
      </c>
      <c r="I143" s="39">
        <f t="shared" si="158"/>
        <v>1980.7241394202558</v>
      </c>
      <c r="J143" s="39">
        <f t="shared" si="158"/>
        <v>31.454378958288327</v>
      </c>
      <c r="K143" s="39">
        <f t="shared" si="158"/>
        <v>2193.6174603511472</v>
      </c>
      <c r="L143" s="39">
        <f t="shared" si="158"/>
        <v>2423.7639372522071</v>
      </c>
      <c r="M143" s="26" t="s">
        <v>61</v>
      </c>
      <c r="N143" s="39">
        <f>N142-2*STDEV(N134:N141)</f>
        <v>0.34338632117226875</v>
      </c>
      <c r="O143" s="39">
        <f t="shared" ref="O143:Y143" si="159">O142-2*STDEV(O134:O141)</f>
        <v>15.89293758206977</v>
      </c>
      <c r="P143" s="39">
        <f t="shared" si="159"/>
        <v>0.45248630631894526</v>
      </c>
      <c r="Q143" s="39">
        <f t="shared" si="159"/>
        <v>31.421223598932404</v>
      </c>
      <c r="R143" s="39">
        <f t="shared" si="159"/>
        <v>1882.8028701894336</v>
      </c>
      <c r="S143" s="39">
        <f t="shared" si="159"/>
        <v>2009.8323447377638</v>
      </c>
      <c r="T143" s="39">
        <f t="shared" si="159"/>
        <v>32.840838876407815</v>
      </c>
      <c r="U143" s="39">
        <f t="shared" si="159"/>
        <v>2586.1079135082227</v>
      </c>
      <c r="V143" s="39">
        <f t="shared" si="159"/>
        <v>1980.7241394202558</v>
      </c>
      <c r="W143" s="39">
        <f t="shared" si="159"/>
        <v>33.997836986489681</v>
      </c>
      <c r="X143" s="39">
        <f t="shared" si="159"/>
        <v>2385.214828660115</v>
      </c>
      <c r="Y143" s="39">
        <f t="shared" si="159"/>
        <v>2423.7639372522071</v>
      </c>
      <c r="Z143" s="26" t="s">
        <v>61</v>
      </c>
      <c r="AJ143" s="24"/>
    </row>
    <row r="144" spans="1:40" ht="12.6" thickBot="1">
      <c r="A144" s="40">
        <f>A142+2*STDEV(A134:A141)</f>
        <v>6.5672540616821102</v>
      </c>
      <c r="B144" s="40">
        <f t="shared" ref="B144:L144" si="160">B142+2*STDEV(B134:B141)</f>
        <v>19.85706241793023</v>
      </c>
      <c r="C144" s="40">
        <f t="shared" si="160"/>
        <v>9.4510811509539749</v>
      </c>
      <c r="D144" s="40">
        <f t="shared" si="160"/>
        <v>38.328776401067593</v>
      </c>
      <c r="E144" s="40">
        <f t="shared" si="160"/>
        <v>3759.9471298105664</v>
      </c>
      <c r="F144" s="40">
        <f t="shared" si="160"/>
        <v>3964.9176552622362</v>
      </c>
      <c r="G144" s="40">
        <f t="shared" si="160"/>
        <v>39.409161123592185</v>
      </c>
      <c r="H144" s="40">
        <f t="shared" si="160"/>
        <v>4764.6420864917773</v>
      </c>
      <c r="I144" s="40">
        <f t="shared" si="160"/>
        <v>5272.5258605797444</v>
      </c>
      <c r="J144" s="40">
        <f t="shared" si="160"/>
        <v>38.545621041711676</v>
      </c>
      <c r="K144" s="40">
        <f t="shared" si="160"/>
        <v>3881.1325396488528</v>
      </c>
      <c r="L144" s="40">
        <f t="shared" si="160"/>
        <v>3207.2360627477929</v>
      </c>
      <c r="M144" s="41" t="s">
        <v>62</v>
      </c>
      <c r="N144" s="40">
        <f>N142+2*STDEV(N134:N141)</f>
        <v>3.9423279645420166</v>
      </c>
      <c r="O144" s="40">
        <f t="shared" ref="O144:Y144" si="161">O142+2*STDEV(O134:O141)</f>
        <v>19.85706241793023</v>
      </c>
      <c r="P144" s="40">
        <f t="shared" si="161"/>
        <v>5.8332279793953408</v>
      </c>
      <c r="Q144" s="40">
        <f t="shared" si="161"/>
        <v>38.328776401067593</v>
      </c>
      <c r="R144" s="40">
        <f t="shared" si="161"/>
        <v>3759.9471298105664</v>
      </c>
      <c r="S144" s="40">
        <f t="shared" si="161"/>
        <v>3964.9176552622362</v>
      </c>
      <c r="T144" s="40">
        <f t="shared" si="161"/>
        <v>39.409161123592185</v>
      </c>
      <c r="U144" s="40">
        <f t="shared" si="161"/>
        <v>4764.6420864917773</v>
      </c>
      <c r="V144" s="40">
        <f t="shared" si="161"/>
        <v>5272.5258605797444</v>
      </c>
      <c r="W144" s="40">
        <f t="shared" si="161"/>
        <v>37.145020156367458</v>
      </c>
      <c r="X144" s="40">
        <f t="shared" si="161"/>
        <v>3447.0708856255997</v>
      </c>
      <c r="Y144" s="40">
        <f t="shared" si="161"/>
        <v>3207.2360627477929</v>
      </c>
      <c r="Z144" s="41" t="s">
        <v>62</v>
      </c>
      <c r="AJ144" s="24"/>
    </row>
    <row r="145" spans="1:40" ht="13.2">
      <c r="A145" s="20"/>
      <c r="B145" s="25"/>
      <c r="C145" s="20"/>
      <c r="D145" s="22">
        <f>D132+3</f>
        <v>34</v>
      </c>
      <c r="E145" s="22">
        <f t="shared" ref="E145:L145" si="162">E132+3</f>
        <v>34</v>
      </c>
      <c r="F145" s="22">
        <f t="shared" si="162"/>
        <v>34</v>
      </c>
      <c r="G145" s="22">
        <f t="shared" si="162"/>
        <v>35</v>
      </c>
      <c r="H145" s="22">
        <f t="shared" si="162"/>
        <v>35</v>
      </c>
      <c r="I145" s="22">
        <f t="shared" si="162"/>
        <v>35</v>
      </c>
      <c r="J145" s="22">
        <f t="shared" si="162"/>
        <v>36</v>
      </c>
      <c r="K145" s="22">
        <f t="shared" si="162"/>
        <v>36</v>
      </c>
      <c r="L145" s="22">
        <f t="shared" si="162"/>
        <v>36</v>
      </c>
      <c r="M145" s="26" t="s">
        <v>37</v>
      </c>
      <c r="N145" s="20"/>
      <c r="O145" s="25"/>
      <c r="P145" s="20"/>
      <c r="Q145" s="22">
        <f>Q132+3</f>
        <v>34</v>
      </c>
      <c r="R145" s="22">
        <f t="shared" ref="R145:Y145" si="163">R132+3</f>
        <v>34</v>
      </c>
      <c r="S145" s="22">
        <f t="shared" si="163"/>
        <v>34</v>
      </c>
      <c r="T145" s="22">
        <f t="shared" si="163"/>
        <v>35</v>
      </c>
      <c r="U145" s="22">
        <f t="shared" si="163"/>
        <v>35</v>
      </c>
      <c r="V145" s="22">
        <f t="shared" si="163"/>
        <v>35</v>
      </c>
      <c r="W145" s="22">
        <f t="shared" si="163"/>
        <v>36</v>
      </c>
      <c r="X145" s="22">
        <f t="shared" si="163"/>
        <v>36</v>
      </c>
      <c r="Y145" s="22">
        <f t="shared" si="163"/>
        <v>36</v>
      </c>
      <c r="Z145" s="26" t="s">
        <v>37</v>
      </c>
      <c r="AB145" s="27"/>
      <c r="AC145" s="27"/>
      <c r="AD145" s="27"/>
      <c r="AE145" s="27"/>
      <c r="AF145" s="27"/>
      <c r="AG145" s="27"/>
      <c r="AH145" s="27"/>
      <c r="AI145" s="27"/>
      <c r="AJ145" s="28"/>
      <c r="AN145" s="27"/>
    </row>
    <row r="146" spans="1:40" ht="13.8" thickBot="1">
      <c r="A146" s="30">
        <v>1</v>
      </c>
      <c r="B146" s="30">
        <v>2</v>
      </c>
      <c r="C146" s="30">
        <v>3</v>
      </c>
      <c r="D146" s="30">
        <v>4</v>
      </c>
      <c r="E146" s="30">
        <v>5</v>
      </c>
      <c r="F146" s="30">
        <v>6</v>
      </c>
      <c r="G146" s="30">
        <v>7</v>
      </c>
      <c r="H146" s="30">
        <v>8</v>
      </c>
      <c r="I146" s="30">
        <v>9</v>
      </c>
      <c r="J146" s="30">
        <v>10</v>
      </c>
      <c r="K146" s="30">
        <v>11</v>
      </c>
      <c r="L146" s="30">
        <v>12</v>
      </c>
      <c r="M146" s="26" t="s">
        <v>47</v>
      </c>
      <c r="N146" s="30">
        <v>1</v>
      </c>
      <c r="O146" s="30">
        <v>2</v>
      </c>
      <c r="P146" s="30">
        <v>3</v>
      </c>
      <c r="Q146" s="30">
        <v>4</v>
      </c>
      <c r="R146" s="30">
        <v>5</v>
      </c>
      <c r="S146" s="30">
        <v>6</v>
      </c>
      <c r="T146" s="30">
        <v>7</v>
      </c>
      <c r="U146" s="30">
        <v>8</v>
      </c>
      <c r="V146" s="30">
        <v>9</v>
      </c>
      <c r="W146" s="30">
        <v>10</v>
      </c>
      <c r="X146" s="30">
        <v>11</v>
      </c>
      <c r="Y146" s="30">
        <v>12</v>
      </c>
      <c r="Z146" s="26" t="s">
        <v>47</v>
      </c>
      <c r="AB146" s="27"/>
      <c r="AC146" s="27"/>
      <c r="AD146" s="27"/>
      <c r="AE146" s="27"/>
      <c r="AF146" s="27"/>
      <c r="AG146" s="27"/>
      <c r="AH146" s="27"/>
      <c r="AI146" s="27"/>
      <c r="AJ146" s="28"/>
      <c r="AN146" s="27"/>
    </row>
    <row r="147" spans="1:40" ht="13.8" thickBot="1">
      <c r="A147" s="4">
        <v>2</v>
      </c>
      <c r="B147" s="4">
        <v>16</v>
      </c>
      <c r="C147" s="4">
        <v>8</v>
      </c>
      <c r="D147" s="4">
        <v>35</v>
      </c>
      <c r="E147" s="9">
        <v>2349</v>
      </c>
      <c r="F147" s="9">
        <v>2542</v>
      </c>
      <c r="G147" s="4">
        <v>31</v>
      </c>
      <c r="H147" s="12">
        <v>2694</v>
      </c>
      <c r="I147" s="9">
        <v>2540</v>
      </c>
      <c r="J147" s="4">
        <v>36</v>
      </c>
      <c r="K147" s="7">
        <v>3320</v>
      </c>
      <c r="L147" s="15">
        <v>3097</v>
      </c>
      <c r="M147" s="21"/>
      <c r="N147" s="23">
        <f t="shared" ref="N147:Y147" si="164" xml:space="preserve"> IF(OR(A147&gt;A157, A147&lt;A156),".",A147)</f>
        <v>2</v>
      </c>
      <c r="O147" s="23">
        <f t="shared" si="164"/>
        <v>16</v>
      </c>
      <c r="P147" s="23" t="str">
        <f t="shared" si="164"/>
        <v>.</v>
      </c>
      <c r="Q147" s="23">
        <f t="shared" si="164"/>
        <v>35</v>
      </c>
      <c r="R147" s="23">
        <f t="shared" si="164"/>
        <v>2349</v>
      </c>
      <c r="S147" s="23">
        <f t="shared" si="164"/>
        <v>2542</v>
      </c>
      <c r="T147" s="23">
        <f t="shared" si="164"/>
        <v>31</v>
      </c>
      <c r="U147" s="23">
        <f t="shared" si="164"/>
        <v>2694</v>
      </c>
      <c r="V147" s="23">
        <f t="shared" si="164"/>
        <v>2540</v>
      </c>
      <c r="W147" s="23">
        <f t="shared" si="164"/>
        <v>36</v>
      </c>
      <c r="X147" s="23">
        <f t="shared" si="164"/>
        <v>3320</v>
      </c>
      <c r="Y147" s="23" t="str">
        <f t="shared" si="164"/>
        <v>.</v>
      </c>
      <c r="Z147" s="21"/>
      <c r="AA147" s="22">
        <f>AA134+3</f>
        <v>34</v>
      </c>
      <c r="AB147" s="34">
        <f>AVERAGE($R147:$S154)</f>
        <v>3104.4375</v>
      </c>
      <c r="AC147" s="34">
        <f>AVERAGE($P147:$P154)</f>
        <v>3.1428571428571428</v>
      </c>
      <c r="AD147" s="34">
        <f>AVERAGE([3]buffer!L$25:L$32)</f>
        <v>1.375</v>
      </c>
      <c r="AE147" s="34">
        <f>((AB147-AD147)/AI147)-AC147</f>
        <v>1571.374041005291</v>
      </c>
      <c r="AF147" s="34">
        <f>AVERAGE($Q147:$Q154)</f>
        <v>33.75</v>
      </c>
      <c r="AG147" s="34">
        <f>AVERAGE($O147:$O154)</f>
        <v>17.125</v>
      </c>
      <c r="AH147" s="34">
        <f>AG147/0.5</f>
        <v>34.25</v>
      </c>
      <c r="AI147" s="35">
        <f>AF147/AG147</f>
        <v>1.9708029197080292</v>
      </c>
      <c r="AJ147" s="56">
        <f xml:space="preserve"> 1.17*(1-COMPLETE!P41)</f>
        <v>1.0297219808861859</v>
      </c>
      <c r="AK147" s="37">
        <v>0.72152777777777777</v>
      </c>
      <c r="AL147" s="37">
        <v>0.89583333333333337</v>
      </c>
      <c r="AM147" s="38">
        <f>24*(AL147-AK147)</f>
        <v>4.1833333333333345</v>
      </c>
      <c r="AN147" s="34">
        <f>(AE147*120)/(AH147*0.2*AM147*AJ147)</f>
        <v>6390.3963382054189</v>
      </c>
    </row>
    <row r="148" spans="1:40" ht="13.8" thickBot="1">
      <c r="A148" s="4">
        <v>2</v>
      </c>
      <c r="B148" s="4">
        <v>19</v>
      </c>
      <c r="C148" s="4">
        <v>3</v>
      </c>
      <c r="D148" s="4">
        <v>35</v>
      </c>
      <c r="E148" s="7">
        <v>3266</v>
      </c>
      <c r="F148" s="15">
        <v>3082</v>
      </c>
      <c r="G148" s="4">
        <v>34</v>
      </c>
      <c r="H148" s="14">
        <v>3459</v>
      </c>
      <c r="I148" s="14">
        <v>3536</v>
      </c>
      <c r="J148" s="4">
        <v>36</v>
      </c>
      <c r="K148" s="15">
        <v>3108</v>
      </c>
      <c r="L148" s="12">
        <v>2840</v>
      </c>
      <c r="M148" s="21"/>
      <c r="N148" s="23">
        <f t="shared" ref="N148:Y148" si="165" xml:space="preserve"> IF(OR(A148&gt;A157, A148&lt;A156),".",A148)</f>
        <v>2</v>
      </c>
      <c r="O148" s="23">
        <f t="shared" si="165"/>
        <v>19</v>
      </c>
      <c r="P148" s="23">
        <f t="shared" si="165"/>
        <v>3</v>
      </c>
      <c r="Q148" s="23">
        <f t="shared" si="165"/>
        <v>35</v>
      </c>
      <c r="R148" s="23">
        <f t="shared" si="165"/>
        <v>3266</v>
      </c>
      <c r="S148" s="23">
        <f t="shared" si="165"/>
        <v>3082</v>
      </c>
      <c r="T148" s="23">
        <f t="shared" si="165"/>
        <v>34</v>
      </c>
      <c r="U148" s="23">
        <f t="shared" si="165"/>
        <v>3459</v>
      </c>
      <c r="V148" s="23">
        <f t="shared" si="165"/>
        <v>3536</v>
      </c>
      <c r="W148" s="23">
        <f t="shared" si="165"/>
        <v>36</v>
      </c>
      <c r="X148" s="23">
        <f t="shared" si="165"/>
        <v>3108</v>
      </c>
      <c r="Y148" s="23">
        <f t="shared" si="165"/>
        <v>2840</v>
      </c>
      <c r="Z148" s="21"/>
      <c r="AA148" s="22">
        <f>AA135+3</f>
        <v>35</v>
      </c>
      <c r="AB148" s="34">
        <f>AVERAGE($U147:$V154)</f>
        <v>3273.5</v>
      </c>
      <c r="AC148" s="34">
        <f>AVERAGE($P147:$P154)</f>
        <v>3.1428571428571428</v>
      </c>
      <c r="AD148" s="34">
        <f>AVERAGE([3]buffer!M$25:M$32)</f>
        <v>1.125</v>
      </c>
      <c r="AE148" s="34">
        <f>((AB148-AD148)/AI148)-AC148</f>
        <v>1688.6132749326146</v>
      </c>
      <c r="AF148" s="34">
        <f>AVERAGE($T147:$T154)</f>
        <v>33.125</v>
      </c>
      <c r="AG148" s="34">
        <f>AVERAGE($O147:$O154)</f>
        <v>17.125</v>
      </c>
      <c r="AH148" s="34">
        <f>AG148/0.5</f>
        <v>34.25</v>
      </c>
      <c r="AI148" s="35">
        <f>AF148/AG148</f>
        <v>1.9343065693430657</v>
      </c>
      <c r="AJ148" s="57">
        <f xml:space="preserve"> 1.17*(1-COMPLETE!P43)</f>
        <v>1.0009066427289046</v>
      </c>
      <c r="AK148" s="37">
        <v>0.72152777777777777</v>
      </c>
      <c r="AL148" s="37">
        <v>0.89583333333333337</v>
      </c>
      <c r="AM148" s="38">
        <f>24*(AL148-AK148)</f>
        <v>4.1833333333333345</v>
      </c>
      <c r="AN148" s="34">
        <f>(AE148*120)/(AH148*0.2*AM148*AJ148)</f>
        <v>7064.88067463895</v>
      </c>
    </row>
    <row r="149" spans="1:40" ht="13.8" thickBot="1">
      <c r="A149" s="4">
        <v>2</v>
      </c>
      <c r="B149" s="4">
        <v>18</v>
      </c>
      <c r="C149" s="4">
        <v>5</v>
      </c>
      <c r="D149" s="4">
        <v>32</v>
      </c>
      <c r="E149" s="14">
        <v>3694</v>
      </c>
      <c r="F149" s="7">
        <v>3385</v>
      </c>
      <c r="G149" s="4">
        <v>36</v>
      </c>
      <c r="H149" s="13">
        <v>3853</v>
      </c>
      <c r="I149" s="14">
        <v>3624</v>
      </c>
      <c r="J149" s="4">
        <v>35</v>
      </c>
      <c r="K149" s="15">
        <v>3050</v>
      </c>
      <c r="L149" s="12">
        <v>2760</v>
      </c>
      <c r="M149" s="21"/>
      <c r="N149" s="23">
        <f t="shared" ref="N149:Y149" si="166" xml:space="preserve"> IF(OR(A149&gt;A157, A149&lt;A156),".",A149)</f>
        <v>2</v>
      </c>
      <c r="O149" s="23">
        <f t="shared" si="166"/>
        <v>18</v>
      </c>
      <c r="P149" s="23">
        <f t="shared" si="166"/>
        <v>5</v>
      </c>
      <c r="Q149" s="23">
        <f t="shared" si="166"/>
        <v>32</v>
      </c>
      <c r="R149" s="23">
        <f t="shared" si="166"/>
        <v>3694</v>
      </c>
      <c r="S149" s="23">
        <f t="shared" si="166"/>
        <v>3385</v>
      </c>
      <c r="T149" s="23">
        <f t="shared" si="166"/>
        <v>36</v>
      </c>
      <c r="U149" s="23">
        <f t="shared" si="166"/>
        <v>3853</v>
      </c>
      <c r="V149" s="23">
        <f t="shared" si="166"/>
        <v>3624</v>
      </c>
      <c r="W149" s="23">
        <f t="shared" si="166"/>
        <v>35</v>
      </c>
      <c r="X149" s="23">
        <f t="shared" si="166"/>
        <v>3050</v>
      </c>
      <c r="Y149" s="23">
        <f t="shared" si="166"/>
        <v>2760</v>
      </c>
      <c r="Z149" s="21"/>
      <c r="AA149" s="22">
        <f>AA136+3</f>
        <v>36</v>
      </c>
      <c r="AB149" s="34">
        <f>AVERAGE($X147:$Y154)</f>
        <v>3108.7333333333331</v>
      </c>
      <c r="AC149" s="34">
        <f>AVERAGE($P147:$P154)</f>
        <v>3.1428571428571428</v>
      </c>
      <c r="AD149" s="34">
        <f>AVERAGE([3]buffer!N$25:N$32)</f>
        <v>1.75</v>
      </c>
      <c r="AE149" s="34">
        <f>((AB149-AD149)/AI149)-AC149</f>
        <v>1490.3894820384294</v>
      </c>
      <c r="AF149" s="34">
        <f>AVERAGE($W147:$W154)</f>
        <v>35.625</v>
      </c>
      <c r="AG149" s="34">
        <f>AVERAGE($O147:$O154)</f>
        <v>17.125</v>
      </c>
      <c r="AH149" s="34">
        <f>AG149/0.5</f>
        <v>34.25</v>
      </c>
      <c r="AI149" s="35">
        <f>AF149/AG149</f>
        <v>2.0802919708029197</v>
      </c>
      <c r="AJ149" s="57">
        <f xml:space="preserve"> 1.17*(1-COMPLETE!P45)</f>
        <v>1.0284300000000002</v>
      </c>
      <c r="AK149" s="37">
        <v>0.72152777777777777</v>
      </c>
      <c r="AL149" s="37">
        <v>0.89583333333333337</v>
      </c>
      <c r="AM149" s="38">
        <f>24*(AL149-AK149)</f>
        <v>4.1833333333333345</v>
      </c>
      <c r="AN149" s="34">
        <f>(AE149*120)/(AH149*0.2*AM149*AJ149)</f>
        <v>6068.666107201163</v>
      </c>
    </row>
    <row r="150" spans="1:40" ht="13.2">
      <c r="A150" s="4">
        <v>1</v>
      </c>
      <c r="B150" s="4">
        <v>16</v>
      </c>
      <c r="C150" s="4">
        <v>1</v>
      </c>
      <c r="D150" s="4">
        <v>34</v>
      </c>
      <c r="E150" s="7">
        <v>3337</v>
      </c>
      <c r="F150" s="7">
        <v>3378</v>
      </c>
      <c r="G150" s="4">
        <v>34</v>
      </c>
      <c r="H150" s="14">
        <v>3624</v>
      </c>
      <c r="I150" s="14">
        <v>3714</v>
      </c>
      <c r="J150" s="4">
        <v>37</v>
      </c>
      <c r="K150" s="13">
        <v>4014</v>
      </c>
      <c r="L150" s="12">
        <v>2780</v>
      </c>
      <c r="M150" s="21"/>
      <c r="N150" s="23">
        <f t="shared" ref="N150:Y150" si="167" xml:space="preserve"> IF(OR(A150&gt;A157, A150&lt;A156),".",A150)</f>
        <v>1</v>
      </c>
      <c r="O150" s="23">
        <f t="shared" si="167"/>
        <v>16</v>
      </c>
      <c r="P150" s="23">
        <f t="shared" si="167"/>
        <v>1</v>
      </c>
      <c r="Q150" s="23">
        <f t="shared" si="167"/>
        <v>34</v>
      </c>
      <c r="R150" s="23">
        <f t="shared" si="167"/>
        <v>3337</v>
      </c>
      <c r="S150" s="23">
        <f t="shared" si="167"/>
        <v>3378</v>
      </c>
      <c r="T150" s="23">
        <f t="shared" si="167"/>
        <v>34</v>
      </c>
      <c r="U150" s="23">
        <f t="shared" si="167"/>
        <v>3624</v>
      </c>
      <c r="V150" s="23">
        <f t="shared" si="167"/>
        <v>3714</v>
      </c>
      <c r="W150" s="23">
        <f t="shared" si="167"/>
        <v>37</v>
      </c>
      <c r="X150" s="23">
        <f t="shared" si="167"/>
        <v>4014</v>
      </c>
      <c r="Y150" s="23">
        <f t="shared" si="167"/>
        <v>2780</v>
      </c>
      <c r="Z150" s="21"/>
      <c r="AJ150" s="24"/>
    </row>
    <row r="151" spans="1:40" ht="13.2">
      <c r="A151" s="4">
        <v>0</v>
      </c>
      <c r="B151" s="4">
        <v>17</v>
      </c>
      <c r="C151" s="4">
        <v>3</v>
      </c>
      <c r="D151" s="4">
        <v>35</v>
      </c>
      <c r="E151" s="13">
        <v>3801</v>
      </c>
      <c r="F151" s="7">
        <v>3255</v>
      </c>
      <c r="G151" s="4">
        <v>33</v>
      </c>
      <c r="H151" s="14">
        <v>3633</v>
      </c>
      <c r="I151" s="7">
        <v>3386</v>
      </c>
      <c r="J151" s="4">
        <v>34</v>
      </c>
      <c r="K151" s="15">
        <v>2995</v>
      </c>
      <c r="L151" s="15">
        <v>2878</v>
      </c>
      <c r="M151" s="21"/>
      <c r="N151" s="23">
        <f t="shared" ref="N151:Y151" si="168" xml:space="preserve"> IF(OR(A151&gt;A157, A151&lt;A156),".",A151)</f>
        <v>0</v>
      </c>
      <c r="O151" s="23">
        <f t="shared" si="168"/>
        <v>17</v>
      </c>
      <c r="P151" s="23">
        <f t="shared" si="168"/>
        <v>3</v>
      </c>
      <c r="Q151" s="23">
        <f t="shared" si="168"/>
        <v>35</v>
      </c>
      <c r="R151" s="23">
        <f t="shared" si="168"/>
        <v>3801</v>
      </c>
      <c r="S151" s="23">
        <f t="shared" si="168"/>
        <v>3255</v>
      </c>
      <c r="T151" s="23">
        <f t="shared" si="168"/>
        <v>33</v>
      </c>
      <c r="U151" s="23">
        <f t="shared" si="168"/>
        <v>3633</v>
      </c>
      <c r="V151" s="23">
        <f t="shared" si="168"/>
        <v>3386</v>
      </c>
      <c r="W151" s="23">
        <f t="shared" si="168"/>
        <v>34</v>
      </c>
      <c r="X151" s="23">
        <f t="shared" si="168"/>
        <v>2995</v>
      </c>
      <c r="Y151" s="23">
        <f t="shared" si="168"/>
        <v>2878</v>
      </c>
      <c r="Z151" s="21"/>
      <c r="AJ151" s="24"/>
    </row>
    <row r="152" spans="1:40" ht="13.2">
      <c r="A152" s="4">
        <v>1</v>
      </c>
      <c r="B152" s="4">
        <v>17</v>
      </c>
      <c r="C152" s="4">
        <v>4</v>
      </c>
      <c r="D152" s="4">
        <v>32</v>
      </c>
      <c r="E152" s="14">
        <v>3463</v>
      </c>
      <c r="F152" s="7">
        <v>3307</v>
      </c>
      <c r="G152" s="4">
        <v>32</v>
      </c>
      <c r="H152" s="13">
        <v>3891</v>
      </c>
      <c r="I152" s="7">
        <v>3415</v>
      </c>
      <c r="J152" s="4">
        <v>36</v>
      </c>
      <c r="K152" s="14">
        <v>3551</v>
      </c>
      <c r="L152" s="15">
        <v>2889</v>
      </c>
      <c r="M152" s="21"/>
      <c r="N152" s="23">
        <f t="shared" ref="N152:Y152" si="169" xml:space="preserve"> IF(OR(A152&gt;A157, A152&lt;A156),".",A152)</f>
        <v>1</v>
      </c>
      <c r="O152" s="23">
        <f t="shared" si="169"/>
        <v>17</v>
      </c>
      <c r="P152" s="23">
        <f t="shared" si="169"/>
        <v>4</v>
      </c>
      <c r="Q152" s="23">
        <f t="shared" si="169"/>
        <v>32</v>
      </c>
      <c r="R152" s="23">
        <f t="shared" si="169"/>
        <v>3463</v>
      </c>
      <c r="S152" s="23">
        <f t="shared" si="169"/>
        <v>3307</v>
      </c>
      <c r="T152" s="23">
        <f t="shared" si="169"/>
        <v>32</v>
      </c>
      <c r="U152" s="23">
        <f t="shared" si="169"/>
        <v>3891</v>
      </c>
      <c r="V152" s="23">
        <f t="shared" si="169"/>
        <v>3415</v>
      </c>
      <c r="W152" s="23">
        <f t="shared" si="169"/>
        <v>36</v>
      </c>
      <c r="X152" s="23">
        <f t="shared" si="169"/>
        <v>3551</v>
      </c>
      <c r="Y152" s="23">
        <f t="shared" si="169"/>
        <v>2889</v>
      </c>
      <c r="Z152" s="21"/>
      <c r="AJ152" s="24"/>
    </row>
    <row r="153" spans="1:40" ht="13.2">
      <c r="A153" s="4">
        <v>2</v>
      </c>
      <c r="B153" s="4">
        <v>17</v>
      </c>
      <c r="C153" s="4">
        <v>2</v>
      </c>
      <c r="D153" s="4">
        <v>34</v>
      </c>
      <c r="E153" s="7">
        <v>3286</v>
      </c>
      <c r="F153" s="12">
        <v>2753</v>
      </c>
      <c r="G153" s="4">
        <v>33</v>
      </c>
      <c r="H153" s="14">
        <v>3565</v>
      </c>
      <c r="I153" s="9">
        <v>2531</v>
      </c>
      <c r="J153" s="4">
        <v>36</v>
      </c>
      <c r="K153" s="13">
        <v>3835</v>
      </c>
      <c r="L153" s="15">
        <v>2884</v>
      </c>
      <c r="M153" s="21"/>
      <c r="N153" s="23">
        <f t="shared" ref="N153:Y153" si="170" xml:space="preserve"> IF(OR(A153&gt;A157, A153&lt;A156),".",A153)</f>
        <v>2</v>
      </c>
      <c r="O153" s="23">
        <f t="shared" si="170"/>
        <v>17</v>
      </c>
      <c r="P153" s="23">
        <f t="shared" si="170"/>
        <v>2</v>
      </c>
      <c r="Q153" s="23">
        <f t="shared" si="170"/>
        <v>34</v>
      </c>
      <c r="R153" s="23">
        <f t="shared" si="170"/>
        <v>3286</v>
      </c>
      <c r="S153" s="23">
        <f t="shared" si="170"/>
        <v>2753</v>
      </c>
      <c r="T153" s="23">
        <f t="shared" si="170"/>
        <v>33</v>
      </c>
      <c r="U153" s="23">
        <f t="shared" si="170"/>
        <v>3565</v>
      </c>
      <c r="V153" s="23">
        <f t="shared" si="170"/>
        <v>2531</v>
      </c>
      <c r="W153" s="23">
        <f t="shared" si="170"/>
        <v>36</v>
      </c>
      <c r="X153" s="23">
        <f t="shared" si="170"/>
        <v>3835</v>
      </c>
      <c r="Y153" s="23">
        <f t="shared" si="170"/>
        <v>2884</v>
      </c>
      <c r="Z153" s="21"/>
      <c r="AJ153" s="24"/>
    </row>
    <row r="154" spans="1:40" ht="13.2">
      <c r="A154" s="4">
        <v>1</v>
      </c>
      <c r="B154" s="4">
        <v>17</v>
      </c>
      <c r="C154" s="4">
        <v>4</v>
      </c>
      <c r="D154" s="4">
        <v>33</v>
      </c>
      <c r="E154" s="9">
        <v>2413</v>
      </c>
      <c r="F154" s="9">
        <v>2360</v>
      </c>
      <c r="G154" s="4">
        <v>32</v>
      </c>
      <c r="H154" s="12">
        <v>2714</v>
      </c>
      <c r="I154" s="8">
        <v>2197</v>
      </c>
      <c r="J154" s="4">
        <v>35</v>
      </c>
      <c r="K154" s="15">
        <v>2948</v>
      </c>
      <c r="L154" s="12">
        <v>2779</v>
      </c>
      <c r="M154" s="21"/>
      <c r="N154" s="23">
        <f t="shared" ref="N154:Y154" si="171" xml:space="preserve"> IF(OR(A154&gt;A157, A154&lt;A156),".",A154)</f>
        <v>1</v>
      </c>
      <c r="O154" s="23">
        <f t="shared" si="171"/>
        <v>17</v>
      </c>
      <c r="P154" s="23">
        <f t="shared" si="171"/>
        <v>4</v>
      </c>
      <c r="Q154" s="23">
        <f t="shared" si="171"/>
        <v>33</v>
      </c>
      <c r="R154" s="23">
        <f t="shared" si="171"/>
        <v>2413</v>
      </c>
      <c r="S154" s="23">
        <f t="shared" si="171"/>
        <v>2360</v>
      </c>
      <c r="T154" s="23">
        <f t="shared" si="171"/>
        <v>32</v>
      </c>
      <c r="U154" s="23">
        <f t="shared" si="171"/>
        <v>2714</v>
      </c>
      <c r="V154" s="23">
        <f t="shared" si="171"/>
        <v>2197</v>
      </c>
      <c r="W154" s="23">
        <f t="shared" si="171"/>
        <v>35</v>
      </c>
      <c r="X154" s="23">
        <f t="shared" si="171"/>
        <v>2948</v>
      </c>
      <c r="Y154" s="23">
        <f t="shared" si="171"/>
        <v>2779</v>
      </c>
      <c r="Z154" s="21"/>
      <c r="AJ154" s="24"/>
    </row>
    <row r="155" spans="1:40">
      <c r="A155" s="39">
        <f>AVERAGE(A147:A154)</f>
        <v>1.375</v>
      </c>
      <c r="B155" s="39">
        <f>AVERAGE(B147:B154)</f>
        <v>17.125</v>
      </c>
      <c r="C155" s="39">
        <f t="shared" ref="C155:L155" si="172">AVERAGE(C147:C154)</f>
        <v>3.75</v>
      </c>
      <c r="D155" s="39">
        <f t="shared" si="172"/>
        <v>33.75</v>
      </c>
      <c r="E155" s="39">
        <f t="shared" si="172"/>
        <v>3201.125</v>
      </c>
      <c r="F155" s="39">
        <f t="shared" si="172"/>
        <v>3007.75</v>
      </c>
      <c r="G155" s="39">
        <f t="shared" si="172"/>
        <v>33.125</v>
      </c>
      <c r="H155" s="39">
        <f t="shared" si="172"/>
        <v>3429.125</v>
      </c>
      <c r="I155" s="39">
        <f t="shared" si="172"/>
        <v>3117.875</v>
      </c>
      <c r="J155" s="39">
        <f t="shared" si="172"/>
        <v>35.625</v>
      </c>
      <c r="K155" s="39">
        <f t="shared" si="172"/>
        <v>3352.625</v>
      </c>
      <c r="L155" s="39">
        <f t="shared" si="172"/>
        <v>2863.375</v>
      </c>
      <c r="M155" s="26" t="s">
        <v>60</v>
      </c>
      <c r="N155" s="39">
        <f>AVERAGE(N147:N154)</f>
        <v>1.375</v>
      </c>
      <c r="O155" s="39">
        <f>AVERAGE(O147:O154)</f>
        <v>17.125</v>
      </c>
      <c r="P155" s="39">
        <f t="shared" ref="P155:Y155" si="173">AVERAGE(P147:P154)</f>
        <v>3.1428571428571428</v>
      </c>
      <c r="Q155" s="39">
        <f t="shared" si="173"/>
        <v>33.75</v>
      </c>
      <c r="R155" s="39">
        <f t="shared" si="173"/>
        <v>3201.125</v>
      </c>
      <c r="S155" s="39">
        <f t="shared" si="173"/>
        <v>3007.75</v>
      </c>
      <c r="T155" s="39">
        <f t="shared" si="173"/>
        <v>33.125</v>
      </c>
      <c r="U155" s="39">
        <f t="shared" si="173"/>
        <v>3429.125</v>
      </c>
      <c r="V155" s="39">
        <f t="shared" si="173"/>
        <v>3117.875</v>
      </c>
      <c r="W155" s="39">
        <f t="shared" si="173"/>
        <v>35.625</v>
      </c>
      <c r="X155" s="39">
        <f t="shared" si="173"/>
        <v>3352.625</v>
      </c>
      <c r="Y155" s="39">
        <f t="shared" si="173"/>
        <v>2830</v>
      </c>
      <c r="Z155" s="26" t="s">
        <v>60</v>
      </c>
      <c r="AJ155" s="24"/>
    </row>
    <row r="156" spans="1:40">
      <c r="A156" s="39">
        <f>A155-2*STDEV(A147:A154)</f>
        <v>-0.11304761828568988</v>
      </c>
      <c r="B156" s="39">
        <f t="shared" ref="B156:L156" si="174">B155-2*STDEV(B147:B154)</f>
        <v>15.14293758206977</v>
      </c>
      <c r="C156" s="39">
        <f t="shared" si="174"/>
        <v>-0.49264068711928477</v>
      </c>
      <c r="D156" s="39">
        <f t="shared" si="174"/>
        <v>31.186520222153376</v>
      </c>
      <c r="E156" s="39">
        <f t="shared" si="174"/>
        <v>2119.1989726897091</v>
      </c>
      <c r="F156" s="39">
        <f t="shared" si="174"/>
        <v>2201.7016143555647</v>
      </c>
      <c r="G156" s="39">
        <f t="shared" si="174"/>
        <v>30.019704982959407</v>
      </c>
      <c r="H156" s="39">
        <f t="shared" si="174"/>
        <v>2489.9135146114777</v>
      </c>
      <c r="I156" s="39">
        <f t="shared" si="174"/>
        <v>1929.1414902751092</v>
      </c>
      <c r="J156" s="39">
        <f t="shared" si="174"/>
        <v>33.792749237374188</v>
      </c>
      <c r="K156" s="39">
        <f t="shared" si="174"/>
        <v>2540.7277950358671</v>
      </c>
      <c r="L156" s="39">
        <f t="shared" si="174"/>
        <v>2647.995103073662</v>
      </c>
      <c r="M156" s="26" t="s">
        <v>61</v>
      </c>
      <c r="N156" s="39">
        <f>N155-2*STDEV(N147:N154)</f>
        <v>-0.11304761828568988</v>
      </c>
      <c r="O156" s="39">
        <f t="shared" ref="O156:Y156" si="175">O155-2*STDEV(O147:O154)</f>
        <v>15.14293758206977</v>
      </c>
      <c r="P156" s="39">
        <f t="shared" si="175"/>
        <v>0.45248630631894526</v>
      </c>
      <c r="Q156" s="39">
        <f t="shared" si="175"/>
        <v>31.186520222153376</v>
      </c>
      <c r="R156" s="39">
        <f t="shared" si="175"/>
        <v>2119.1989726897091</v>
      </c>
      <c r="S156" s="39">
        <f t="shared" si="175"/>
        <v>2201.7016143555647</v>
      </c>
      <c r="T156" s="39">
        <f t="shared" si="175"/>
        <v>30.019704982959407</v>
      </c>
      <c r="U156" s="39">
        <f t="shared" si="175"/>
        <v>2489.9135146114777</v>
      </c>
      <c r="V156" s="39">
        <f t="shared" si="175"/>
        <v>1929.1414902751092</v>
      </c>
      <c r="W156" s="39">
        <f t="shared" si="175"/>
        <v>33.792749237374188</v>
      </c>
      <c r="X156" s="39">
        <f t="shared" si="175"/>
        <v>2540.7277950358671</v>
      </c>
      <c r="Y156" s="39">
        <f t="shared" si="175"/>
        <v>2718.0416744200475</v>
      </c>
      <c r="Z156" s="26" t="s">
        <v>61</v>
      </c>
      <c r="AJ156" s="24"/>
    </row>
    <row r="157" spans="1:40" ht="12.6" thickBot="1">
      <c r="A157" s="40">
        <f>A155+2*STDEV(A147:A154)</f>
        <v>2.8630476182856901</v>
      </c>
      <c r="B157" s="40">
        <f t="shared" ref="B157:L157" si="176">B155+2*STDEV(B147:B154)</f>
        <v>19.10706241793023</v>
      </c>
      <c r="C157" s="40">
        <f t="shared" si="176"/>
        <v>7.9926406871192848</v>
      </c>
      <c r="D157" s="40">
        <f t="shared" si="176"/>
        <v>36.313479777846624</v>
      </c>
      <c r="E157" s="40">
        <f t="shared" si="176"/>
        <v>4283.0510273102909</v>
      </c>
      <c r="F157" s="40">
        <f t="shared" si="176"/>
        <v>3813.7983856444353</v>
      </c>
      <c r="G157" s="40">
        <f t="shared" si="176"/>
        <v>36.230295017040596</v>
      </c>
      <c r="H157" s="40">
        <f t="shared" si="176"/>
        <v>4368.3364853885223</v>
      </c>
      <c r="I157" s="40">
        <f t="shared" si="176"/>
        <v>4306.6085097248906</v>
      </c>
      <c r="J157" s="40">
        <f t="shared" si="176"/>
        <v>37.457250762625812</v>
      </c>
      <c r="K157" s="40">
        <f t="shared" si="176"/>
        <v>4164.5222049641334</v>
      </c>
      <c r="L157" s="40">
        <f t="shared" si="176"/>
        <v>3078.754896926338</v>
      </c>
      <c r="M157" s="41" t="s">
        <v>62</v>
      </c>
      <c r="N157" s="40">
        <f>N155+2*STDEV(N147:N154)</f>
        <v>2.8630476182856901</v>
      </c>
      <c r="O157" s="40">
        <f t="shared" ref="O157:Y157" si="177">O155+2*STDEV(O147:O154)</f>
        <v>19.10706241793023</v>
      </c>
      <c r="P157" s="40">
        <f t="shared" si="177"/>
        <v>5.8332279793953408</v>
      </c>
      <c r="Q157" s="40">
        <f t="shared" si="177"/>
        <v>36.313479777846624</v>
      </c>
      <c r="R157" s="40">
        <f t="shared" si="177"/>
        <v>4283.0510273102909</v>
      </c>
      <c r="S157" s="40">
        <f t="shared" si="177"/>
        <v>3813.7983856444353</v>
      </c>
      <c r="T157" s="40">
        <f t="shared" si="177"/>
        <v>36.230295017040596</v>
      </c>
      <c r="U157" s="40">
        <f t="shared" si="177"/>
        <v>4368.3364853885223</v>
      </c>
      <c r="V157" s="40">
        <f t="shared" si="177"/>
        <v>4306.6085097248906</v>
      </c>
      <c r="W157" s="40">
        <f t="shared" si="177"/>
        <v>37.457250762625812</v>
      </c>
      <c r="X157" s="40">
        <f t="shared" si="177"/>
        <v>4164.5222049641334</v>
      </c>
      <c r="Y157" s="40">
        <f t="shared" si="177"/>
        <v>2941.9583255799525</v>
      </c>
      <c r="Z157" s="41" t="s">
        <v>62</v>
      </c>
      <c r="AJ157" s="24"/>
    </row>
    <row r="158" spans="1:40" ht="13.2">
      <c r="A158" s="20"/>
      <c r="B158" s="25"/>
      <c r="C158" s="20"/>
      <c r="D158" s="22">
        <f>D145+3</f>
        <v>37</v>
      </c>
      <c r="E158" s="22">
        <f t="shared" ref="E158:L158" si="178">E145+3</f>
        <v>37</v>
      </c>
      <c r="F158" s="22">
        <f t="shared" si="178"/>
        <v>37</v>
      </c>
      <c r="G158" s="22">
        <f t="shared" si="178"/>
        <v>38</v>
      </c>
      <c r="H158" s="22">
        <f t="shared" si="178"/>
        <v>38</v>
      </c>
      <c r="I158" s="22">
        <f t="shared" si="178"/>
        <v>38</v>
      </c>
      <c r="J158" s="22">
        <f t="shared" si="178"/>
        <v>39</v>
      </c>
      <c r="K158" s="22">
        <f t="shared" si="178"/>
        <v>39</v>
      </c>
      <c r="L158" s="22">
        <f t="shared" si="178"/>
        <v>39</v>
      </c>
      <c r="M158" s="26" t="s">
        <v>37</v>
      </c>
      <c r="N158" s="20"/>
      <c r="O158" s="25"/>
      <c r="P158" s="20"/>
      <c r="Q158" s="22">
        <f>Q145+3</f>
        <v>37</v>
      </c>
      <c r="R158" s="22">
        <f t="shared" ref="R158:Y158" si="179">R145+3</f>
        <v>37</v>
      </c>
      <c r="S158" s="22">
        <f t="shared" si="179"/>
        <v>37</v>
      </c>
      <c r="T158" s="22">
        <f t="shared" si="179"/>
        <v>38</v>
      </c>
      <c r="U158" s="22">
        <f t="shared" si="179"/>
        <v>38</v>
      </c>
      <c r="V158" s="22">
        <f t="shared" si="179"/>
        <v>38</v>
      </c>
      <c r="W158" s="22">
        <f t="shared" si="179"/>
        <v>39</v>
      </c>
      <c r="X158" s="22">
        <f t="shared" si="179"/>
        <v>39</v>
      </c>
      <c r="Y158" s="22">
        <f t="shared" si="179"/>
        <v>39</v>
      </c>
      <c r="Z158" s="26" t="s">
        <v>37</v>
      </c>
      <c r="AB158" s="27"/>
      <c r="AC158" s="27"/>
      <c r="AD158" s="27"/>
      <c r="AE158" s="27"/>
      <c r="AF158" s="27"/>
      <c r="AG158" s="27"/>
      <c r="AH158" s="27"/>
      <c r="AI158" s="27"/>
      <c r="AJ158" s="28"/>
      <c r="AN158" s="27"/>
    </row>
    <row r="159" spans="1:40" ht="13.8" thickBot="1">
      <c r="A159" s="30">
        <v>1</v>
      </c>
      <c r="B159" s="30">
        <v>2</v>
      </c>
      <c r="C159" s="30">
        <v>3</v>
      </c>
      <c r="D159" s="30">
        <v>4</v>
      </c>
      <c r="E159" s="30">
        <v>5</v>
      </c>
      <c r="F159" s="30">
        <v>6</v>
      </c>
      <c r="G159" s="30">
        <v>7</v>
      </c>
      <c r="H159" s="30">
        <v>8</v>
      </c>
      <c r="I159" s="30">
        <v>9</v>
      </c>
      <c r="J159" s="30">
        <v>10</v>
      </c>
      <c r="K159" s="30">
        <v>11</v>
      </c>
      <c r="L159" s="30">
        <v>12</v>
      </c>
      <c r="M159" s="26" t="s">
        <v>47</v>
      </c>
      <c r="N159" s="30">
        <v>1</v>
      </c>
      <c r="O159" s="30">
        <v>2</v>
      </c>
      <c r="P159" s="30">
        <v>3</v>
      </c>
      <c r="Q159" s="30">
        <v>4</v>
      </c>
      <c r="R159" s="30">
        <v>5</v>
      </c>
      <c r="S159" s="30">
        <v>6</v>
      </c>
      <c r="T159" s="30">
        <v>7</v>
      </c>
      <c r="U159" s="30">
        <v>8</v>
      </c>
      <c r="V159" s="30">
        <v>9</v>
      </c>
      <c r="W159" s="30">
        <v>10</v>
      </c>
      <c r="X159" s="30">
        <v>11</v>
      </c>
      <c r="Y159" s="30">
        <v>12</v>
      </c>
      <c r="Z159" s="26" t="s">
        <v>47</v>
      </c>
      <c r="AB159" s="27"/>
      <c r="AC159" s="27"/>
      <c r="AD159" s="27"/>
      <c r="AE159" s="27"/>
      <c r="AF159" s="27"/>
      <c r="AG159" s="27"/>
      <c r="AH159" s="27"/>
      <c r="AI159" s="27"/>
      <c r="AJ159" s="28"/>
      <c r="AN159" s="27"/>
    </row>
    <row r="160" spans="1:40" ht="13.8" thickBot="1">
      <c r="A160" s="4">
        <v>1</v>
      </c>
      <c r="B160" s="4">
        <v>18</v>
      </c>
      <c r="C160" s="4">
        <v>3</v>
      </c>
      <c r="D160" s="4">
        <v>41</v>
      </c>
      <c r="E160" s="12">
        <v>2566</v>
      </c>
      <c r="F160" s="12">
        <v>2509</v>
      </c>
      <c r="G160" s="4">
        <v>31</v>
      </c>
      <c r="H160" s="6">
        <v>1589</v>
      </c>
      <c r="I160" s="18">
        <v>1137</v>
      </c>
      <c r="J160" s="4">
        <v>38</v>
      </c>
      <c r="K160" s="15">
        <v>2864</v>
      </c>
      <c r="L160" s="7">
        <v>3158</v>
      </c>
      <c r="M160" s="21"/>
      <c r="N160" s="23" t="s">
        <v>59</v>
      </c>
      <c r="O160" s="23">
        <f t="shared" ref="O160:Y160" si="180" xml:space="preserve"> IF(OR(B160&gt;B170, B160&lt;B169),".",B160)</f>
        <v>18</v>
      </c>
      <c r="P160" s="23">
        <f t="shared" si="180"/>
        <v>3</v>
      </c>
      <c r="Q160" s="23">
        <f t="shared" si="180"/>
        <v>41</v>
      </c>
      <c r="R160" s="23">
        <f t="shared" si="180"/>
        <v>2566</v>
      </c>
      <c r="S160" s="23">
        <f t="shared" si="180"/>
        <v>2509</v>
      </c>
      <c r="T160" s="23">
        <f t="shared" si="180"/>
        <v>31</v>
      </c>
      <c r="U160" s="23">
        <f t="shared" si="180"/>
        <v>1589</v>
      </c>
      <c r="V160" s="23">
        <f t="shared" si="180"/>
        <v>1137</v>
      </c>
      <c r="W160" s="23">
        <f t="shared" si="180"/>
        <v>38</v>
      </c>
      <c r="X160" s="23">
        <f t="shared" si="180"/>
        <v>2864</v>
      </c>
      <c r="Y160" s="23">
        <f t="shared" si="180"/>
        <v>3158</v>
      </c>
      <c r="Z160" s="21"/>
      <c r="AA160" s="22">
        <f>AA147+3</f>
        <v>37</v>
      </c>
      <c r="AB160" s="34">
        <f>AVERAGE($R160:$S167)</f>
        <v>3140.25</v>
      </c>
      <c r="AC160" s="34">
        <f>AVERAGE($P160:$P167)</f>
        <v>2.25</v>
      </c>
      <c r="AD160" s="34">
        <f>AVERAGE([3]buffer!C$36:C$43)</f>
        <v>19.375</v>
      </c>
      <c r="AE160" s="34">
        <f>((AB160-AD160)/AI160)-AC160</f>
        <v>1398.3836596385543</v>
      </c>
      <c r="AF160" s="34">
        <f>AVERAGE($Q160:$Q167)</f>
        <v>41.5</v>
      </c>
      <c r="AG160" s="34">
        <f>AVERAGE($O160:$O167)</f>
        <v>18.625</v>
      </c>
      <c r="AH160" s="34">
        <f>AG160/0.5</f>
        <v>37.25</v>
      </c>
      <c r="AI160" s="35">
        <f>AF160/AG160</f>
        <v>2.2281879194630871</v>
      </c>
      <c r="AJ160" s="56">
        <f xml:space="preserve"> 1.21*(1-COMPLETE!P47)</f>
        <v>1.0783949313621966</v>
      </c>
      <c r="AK160" s="37">
        <v>0.56527777777777777</v>
      </c>
      <c r="AL160" s="37">
        <v>0.74583333333333324</v>
      </c>
      <c r="AM160" s="38">
        <f>24*(AL160-AK160)</f>
        <v>4.3333333333333313</v>
      </c>
      <c r="AN160" s="34">
        <f>(AE160*120)/(AH160*0.2*AM160*AJ160)</f>
        <v>4820.0481680715047</v>
      </c>
    </row>
    <row r="161" spans="1:40" ht="13.8" thickBot="1">
      <c r="A161" s="4">
        <v>2</v>
      </c>
      <c r="B161" s="4">
        <v>17</v>
      </c>
      <c r="C161" s="4">
        <v>3</v>
      </c>
      <c r="D161" s="4">
        <v>42</v>
      </c>
      <c r="E161" s="14">
        <v>3311</v>
      </c>
      <c r="F161" s="7">
        <v>3229</v>
      </c>
      <c r="G161" s="4">
        <v>33</v>
      </c>
      <c r="H161" s="18">
        <v>1308</v>
      </c>
      <c r="I161" s="6">
        <v>1572</v>
      </c>
      <c r="J161" s="4">
        <v>38</v>
      </c>
      <c r="K161" s="14">
        <v>3557</v>
      </c>
      <c r="L161" s="15">
        <v>2941</v>
      </c>
      <c r="M161" s="21"/>
      <c r="N161" s="23">
        <f t="shared" ref="N161:Y161" si="181" xml:space="preserve"> IF(OR(A161&gt;A170, A161&lt;A169),".",A161)</f>
        <v>2</v>
      </c>
      <c r="O161" s="23">
        <f t="shared" si="181"/>
        <v>17</v>
      </c>
      <c r="P161" s="23">
        <f t="shared" si="181"/>
        <v>3</v>
      </c>
      <c r="Q161" s="23">
        <f t="shared" si="181"/>
        <v>42</v>
      </c>
      <c r="R161" s="23">
        <f t="shared" si="181"/>
        <v>3311</v>
      </c>
      <c r="S161" s="23">
        <f t="shared" si="181"/>
        <v>3229</v>
      </c>
      <c r="T161" s="23">
        <f t="shared" si="181"/>
        <v>33</v>
      </c>
      <c r="U161" s="23">
        <f t="shared" si="181"/>
        <v>1308</v>
      </c>
      <c r="V161" s="23">
        <f t="shared" si="181"/>
        <v>1572</v>
      </c>
      <c r="W161" s="23">
        <f t="shared" si="181"/>
        <v>38</v>
      </c>
      <c r="X161" s="23">
        <f t="shared" si="181"/>
        <v>3557</v>
      </c>
      <c r="Y161" s="23" t="str">
        <f t="shared" si="181"/>
        <v>.</v>
      </c>
      <c r="Z161" s="21"/>
      <c r="AA161" s="22">
        <f>AA148+3</f>
        <v>38</v>
      </c>
      <c r="AB161" s="34">
        <f>AVERAGE($U160:$V167)</f>
        <v>1510.3125</v>
      </c>
      <c r="AC161" s="34">
        <f>AVERAGE($P160:$P167)</f>
        <v>2.25</v>
      </c>
      <c r="AD161" s="34">
        <f>AVERAGE([3]buffer!D$36:D$43)</f>
        <v>16</v>
      </c>
      <c r="AE161" s="34">
        <f>((AB161-AD161)/AI161)-AC161</f>
        <v>831.65472846441946</v>
      </c>
      <c r="AF161" s="34">
        <f>AVERAGE($T160:$T167)</f>
        <v>33.375</v>
      </c>
      <c r="AG161" s="34">
        <f>AVERAGE($O160:$O167)</f>
        <v>18.625</v>
      </c>
      <c r="AH161" s="34">
        <f>AG161/0.5</f>
        <v>37.25</v>
      </c>
      <c r="AI161" s="35">
        <f>AF161/AG161</f>
        <v>1.7919463087248322</v>
      </c>
      <c r="AJ161" s="57">
        <f xml:space="preserve"> 1.12*(1-COMPLETE!P49)</f>
        <v>1.0041043478260869</v>
      </c>
      <c r="AK161" s="37">
        <v>0.56527777777777777</v>
      </c>
      <c r="AL161" s="37">
        <v>0.74583333333333324</v>
      </c>
      <c r="AM161" s="38">
        <f>24*(AL161-AK161)</f>
        <v>4.3333333333333313</v>
      </c>
      <c r="AN161" s="34">
        <f>(AE161*120)/(AH161*0.2*AM161*AJ161)</f>
        <v>3078.6979974527908</v>
      </c>
    </row>
    <row r="162" spans="1:40" ht="13.8" thickBot="1">
      <c r="A162" s="4">
        <v>2</v>
      </c>
      <c r="B162" s="4">
        <v>19</v>
      </c>
      <c r="C162" s="4">
        <v>2</v>
      </c>
      <c r="D162" s="4">
        <v>41</v>
      </c>
      <c r="E162" s="7">
        <v>3225</v>
      </c>
      <c r="F162" s="14">
        <v>3469</v>
      </c>
      <c r="G162" s="4">
        <v>34</v>
      </c>
      <c r="H162" s="6">
        <v>1530</v>
      </c>
      <c r="I162" s="6">
        <v>1516</v>
      </c>
      <c r="J162" s="4">
        <v>38</v>
      </c>
      <c r="K162" s="14">
        <v>3445</v>
      </c>
      <c r="L162" s="7">
        <v>3255</v>
      </c>
      <c r="M162" s="21"/>
      <c r="N162" s="23">
        <f t="shared" ref="N162:Y162" si="182" xml:space="preserve"> IF(OR(A162&gt;A170, A162&lt;A169),".",A162)</f>
        <v>2</v>
      </c>
      <c r="O162" s="23">
        <f t="shared" si="182"/>
        <v>19</v>
      </c>
      <c r="P162" s="23">
        <f t="shared" si="182"/>
        <v>2</v>
      </c>
      <c r="Q162" s="23">
        <f t="shared" si="182"/>
        <v>41</v>
      </c>
      <c r="R162" s="23">
        <f t="shared" si="182"/>
        <v>3225</v>
      </c>
      <c r="S162" s="23">
        <f t="shared" si="182"/>
        <v>3469</v>
      </c>
      <c r="T162" s="23">
        <f t="shared" si="182"/>
        <v>34</v>
      </c>
      <c r="U162" s="23">
        <f t="shared" si="182"/>
        <v>1530</v>
      </c>
      <c r="V162" s="23">
        <f t="shared" si="182"/>
        <v>1516</v>
      </c>
      <c r="W162" s="23">
        <f t="shared" si="182"/>
        <v>38</v>
      </c>
      <c r="X162" s="23">
        <f t="shared" si="182"/>
        <v>3445</v>
      </c>
      <c r="Y162" s="23">
        <f t="shared" si="182"/>
        <v>3255</v>
      </c>
      <c r="Z162" s="21"/>
      <c r="AA162" s="22">
        <f>AA149+3</f>
        <v>39</v>
      </c>
      <c r="AB162" s="34">
        <f>AVERAGE($X160:$Y167)</f>
        <v>3297</v>
      </c>
      <c r="AC162" s="34">
        <f>AVERAGE($P160:$P167)</f>
        <v>2.25</v>
      </c>
      <c r="AD162" s="34">
        <f>AVERAGE([3]buffer!E$36:E$43)</f>
        <v>17.5</v>
      </c>
      <c r="AE162" s="34">
        <f>((AB162-AD162)/AI162)-AC162</f>
        <v>1611.2021226415095</v>
      </c>
      <c r="AF162" s="34">
        <f>AVERAGE($W160:$W167)</f>
        <v>37.857142857142854</v>
      </c>
      <c r="AG162" s="34">
        <f>AVERAGE($O160:$O167)</f>
        <v>18.625</v>
      </c>
      <c r="AH162" s="34">
        <f>AG162/0.5</f>
        <v>37.25</v>
      </c>
      <c r="AI162" s="35">
        <f>AF162/AG162</f>
        <v>2.0325982742090125</v>
      </c>
      <c r="AJ162" s="57">
        <f xml:space="preserve"> 1.16*(1-COMPLETE!P51)</f>
        <v>1.0021007502679529</v>
      </c>
      <c r="AK162" s="37">
        <v>0.56527777777777777</v>
      </c>
      <c r="AL162" s="37">
        <v>0.74583333333333324</v>
      </c>
      <c r="AM162" s="38">
        <f>24*(AL162-AK162)</f>
        <v>4.3333333333333313</v>
      </c>
      <c r="AN162" s="34">
        <f>(AE162*120)/(AH162*0.2*AM162*AJ162)</f>
        <v>5976.425550569279</v>
      </c>
    </row>
    <row r="163" spans="1:40" ht="13.2">
      <c r="A163" s="4">
        <v>1</v>
      </c>
      <c r="B163" s="4">
        <v>20</v>
      </c>
      <c r="C163" s="4">
        <v>2</v>
      </c>
      <c r="D163" s="4">
        <v>41</v>
      </c>
      <c r="E163" s="12">
        <v>2739</v>
      </c>
      <c r="F163" s="7">
        <v>3206</v>
      </c>
      <c r="G163" s="4">
        <v>33</v>
      </c>
      <c r="H163" s="5">
        <v>1676</v>
      </c>
      <c r="I163" s="5">
        <v>1832</v>
      </c>
      <c r="J163" s="4">
        <v>40</v>
      </c>
      <c r="K163" s="14">
        <v>3421</v>
      </c>
      <c r="L163" s="7">
        <v>3220</v>
      </c>
      <c r="M163" s="21"/>
      <c r="N163" s="23">
        <f t="shared" ref="N163:Y163" si="183" xml:space="preserve"> IF(OR(A163&gt;A170, A163&lt;A169),".",A163)</f>
        <v>1</v>
      </c>
      <c r="O163" s="23">
        <f t="shared" si="183"/>
        <v>20</v>
      </c>
      <c r="P163" s="23">
        <f t="shared" si="183"/>
        <v>2</v>
      </c>
      <c r="Q163" s="23">
        <f t="shared" si="183"/>
        <v>41</v>
      </c>
      <c r="R163" s="23">
        <f t="shared" si="183"/>
        <v>2739</v>
      </c>
      <c r="S163" s="23">
        <f t="shared" si="183"/>
        <v>3206</v>
      </c>
      <c r="T163" s="23">
        <f t="shared" si="183"/>
        <v>33</v>
      </c>
      <c r="U163" s="23">
        <f t="shared" si="183"/>
        <v>1676</v>
      </c>
      <c r="V163" s="23">
        <f t="shared" si="183"/>
        <v>1832</v>
      </c>
      <c r="W163" s="23" t="str">
        <f t="shared" si="183"/>
        <v>.</v>
      </c>
      <c r="X163" s="23">
        <f t="shared" si="183"/>
        <v>3421</v>
      </c>
      <c r="Y163" s="23">
        <f t="shared" si="183"/>
        <v>3220</v>
      </c>
      <c r="Z163" s="21"/>
      <c r="AJ163" s="24"/>
    </row>
    <row r="164" spans="1:40" ht="13.2">
      <c r="A164" s="4">
        <v>1</v>
      </c>
      <c r="B164" s="4">
        <v>19</v>
      </c>
      <c r="C164" s="4">
        <v>1</v>
      </c>
      <c r="D164" s="4">
        <v>42</v>
      </c>
      <c r="E164" s="14">
        <v>3344</v>
      </c>
      <c r="F164" s="7">
        <v>3165</v>
      </c>
      <c r="G164" s="4">
        <v>34</v>
      </c>
      <c r="H164" s="5">
        <v>1720</v>
      </c>
      <c r="I164" s="5">
        <v>1670</v>
      </c>
      <c r="J164" s="4">
        <v>38</v>
      </c>
      <c r="K164" s="14">
        <v>3409</v>
      </c>
      <c r="L164" s="14">
        <v>3367</v>
      </c>
      <c r="M164" s="21"/>
      <c r="N164" s="23">
        <f t="shared" ref="N164:Y164" si="184" xml:space="preserve"> IF(OR(A164&gt;A170, A164&lt;A169),".",A164)</f>
        <v>1</v>
      </c>
      <c r="O164" s="23">
        <f t="shared" si="184"/>
        <v>19</v>
      </c>
      <c r="P164" s="23">
        <f t="shared" si="184"/>
        <v>1</v>
      </c>
      <c r="Q164" s="23">
        <f t="shared" si="184"/>
        <v>42</v>
      </c>
      <c r="R164" s="23">
        <f t="shared" si="184"/>
        <v>3344</v>
      </c>
      <c r="S164" s="23">
        <f t="shared" si="184"/>
        <v>3165</v>
      </c>
      <c r="T164" s="23">
        <f t="shared" si="184"/>
        <v>34</v>
      </c>
      <c r="U164" s="23">
        <f t="shared" si="184"/>
        <v>1720</v>
      </c>
      <c r="V164" s="23">
        <f t="shared" si="184"/>
        <v>1670</v>
      </c>
      <c r="W164" s="23">
        <f t="shared" si="184"/>
        <v>38</v>
      </c>
      <c r="X164" s="23">
        <f t="shared" si="184"/>
        <v>3409</v>
      </c>
      <c r="Y164" s="23">
        <f t="shared" si="184"/>
        <v>3367</v>
      </c>
      <c r="Z164" s="21"/>
      <c r="AJ164" s="24"/>
    </row>
    <row r="165" spans="1:40" ht="13.2">
      <c r="A165" s="4">
        <v>2</v>
      </c>
      <c r="B165" s="4">
        <v>20</v>
      </c>
      <c r="C165" s="4">
        <v>2</v>
      </c>
      <c r="D165" s="4">
        <v>41</v>
      </c>
      <c r="E165" s="14">
        <v>3557</v>
      </c>
      <c r="F165" s="13">
        <v>3571</v>
      </c>
      <c r="G165" s="4">
        <v>35</v>
      </c>
      <c r="H165" s="5">
        <v>1747</v>
      </c>
      <c r="I165" s="6">
        <v>1604</v>
      </c>
      <c r="J165" s="4">
        <v>38</v>
      </c>
      <c r="K165" s="14">
        <v>3425</v>
      </c>
      <c r="L165" s="7">
        <v>3255</v>
      </c>
      <c r="M165" s="21"/>
      <c r="N165" s="23">
        <f t="shared" ref="N165:Y165" si="185" xml:space="preserve"> IF(OR(A165&gt;A170, A165&lt;A169),".",A165)</f>
        <v>2</v>
      </c>
      <c r="O165" s="23">
        <f t="shared" si="185"/>
        <v>20</v>
      </c>
      <c r="P165" s="23">
        <f t="shared" si="185"/>
        <v>2</v>
      </c>
      <c r="Q165" s="23">
        <f t="shared" si="185"/>
        <v>41</v>
      </c>
      <c r="R165" s="23">
        <f t="shared" si="185"/>
        <v>3557</v>
      </c>
      <c r="S165" s="23">
        <f t="shared" si="185"/>
        <v>3571</v>
      </c>
      <c r="T165" s="23">
        <f t="shared" si="185"/>
        <v>35</v>
      </c>
      <c r="U165" s="23">
        <f t="shared" si="185"/>
        <v>1747</v>
      </c>
      <c r="V165" s="23">
        <f t="shared" si="185"/>
        <v>1604</v>
      </c>
      <c r="W165" s="23">
        <f t="shared" si="185"/>
        <v>38</v>
      </c>
      <c r="X165" s="23">
        <f t="shared" si="185"/>
        <v>3425</v>
      </c>
      <c r="Y165" s="23">
        <f t="shared" si="185"/>
        <v>3255</v>
      </c>
      <c r="Z165" s="21"/>
      <c r="AJ165" s="24"/>
    </row>
    <row r="166" spans="1:40" ht="13.2">
      <c r="A166" s="4">
        <v>0</v>
      </c>
      <c r="B166" s="4">
        <v>18</v>
      </c>
      <c r="C166" s="4">
        <v>2</v>
      </c>
      <c r="D166" s="4">
        <v>43</v>
      </c>
      <c r="E166" s="7">
        <v>3018</v>
      </c>
      <c r="F166" s="14">
        <v>3375</v>
      </c>
      <c r="G166" s="4">
        <v>34</v>
      </c>
      <c r="H166" s="6">
        <v>1562</v>
      </c>
      <c r="I166" s="11">
        <v>942</v>
      </c>
      <c r="J166" s="4">
        <v>37</v>
      </c>
      <c r="K166" s="13">
        <v>3836</v>
      </c>
      <c r="L166" s="7">
        <v>3217</v>
      </c>
      <c r="M166" s="21"/>
      <c r="N166" s="23">
        <f t="shared" ref="N166:Y166" si="186" xml:space="preserve"> IF(OR(A166&gt;A170, A166&lt;A169),".",A166)</f>
        <v>0</v>
      </c>
      <c r="O166" s="23">
        <f t="shared" si="186"/>
        <v>18</v>
      </c>
      <c r="P166" s="23">
        <f t="shared" si="186"/>
        <v>2</v>
      </c>
      <c r="Q166" s="23">
        <f t="shared" si="186"/>
        <v>43</v>
      </c>
      <c r="R166" s="23">
        <f t="shared" si="186"/>
        <v>3018</v>
      </c>
      <c r="S166" s="23">
        <f t="shared" si="186"/>
        <v>3375</v>
      </c>
      <c r="T166" s="23">
        <f t="shared" si="186"/>
        <v>34</v>
      </c>
      <c r="U166" s="23">
        <f t="shared" si="186"/>
        <v>1562</v>
      </c>
      <c r="V166" s="23">
        <f t="shared" si="186"/>
        <v>942</v>
      </c>
      <c r="W166" s="23">
        <f t="shared" si="186"/>
        <v>37</v>
      </c>
      <c r="X166" s="23">
        <f t="shared" si="186"/>
        <v>3836</v>
      </c>
      <c r="Y166" s="23">
        <f t="shared" si="186"/>
        <v>3217</v>
      </c>
      <c r="Z166" s="21"/>
      <c r="AJ166" s="24"/>
    </row>
    <row r="167" spans="1:40" ht="13.2">
      <c r="A167" s="4">
        <v>3</v>
      </c>
      <c r="B167" s="4">
        <v>18</v>
      </c>
      <c r="C167" s="4">
        <v>3</v>
      </c>
      <c r="D167" s="4">
        <v>41</v>
      </c>
      <c r="E167" s="7">
        <v>3165</v>
      </c>
      <c r="F167" s="15">
        <v>2795</v>
      </c>
      <c r="G167" s="4">
        <v>33</v>
      </c>
      <c r="H167" s="18">
        <v>1323</v>
      </c>
      <c r="I167" s="6">
        <v>1437</v>
      </c>
      <c r="J167" s="4">
        <v>38</v>
      </c>
      <c r="K167" s="15">
        <v>2765</v>
      </c>
      <c r="L167" s="7">
        <v>3261</v>
      </c>
      <c r="M167" s="21"/>
      <c r="N167" s="23">
        <f t="shared" ref="N167:Y167" si="187" xml:space="preserve"> IF(OR(A167&gt;A170, A167&lt;A169),".",A167)</f>
        <v>3</v>
      </c>
      <c r="O167" s="23">
        <f t="shared" si="187"/>
        <v>18</v>
      </c>
      <c r="P167" s="23">
        <f t="shared" si="187"/>
        <v>3</v>
      </c>
      <c r="Q167" s="23">
        <f t="shared" si="187"/>
        <v>41</v>
      </c>
      <c r="R167" s="23">
        <f t="shared" si="187"/>
        <v>3165</v>
      </c>
      <c r="S167" s="23">
        <f t="shared" si="187"/>
        <v>2795</v>
      </c>
      <c r="T167" s="23">
        <f t="shared" si="187"/>
        <v>33</v>
      </c>
      <c r="U167" s="23">
        <f t="shared" si="187"/>
        <v>1323</v>
      </c>
      <c r="V167" s="23">
        <f t="shared" si="187"/>
        <v>1437</v>
      </c>
      <c r="W167" s="23">
        <f t="shared" si="187"/>
        <v>38</v>
      </c>
      <c r="X167" s="23">
        <f t="shared" si="187"/>
        <v>2765</v>
      </c>
      <c r="Y167" s="23">
        <f t="shared" si="187"/>
        <v>3261</v>
      </c>
      <c r="Z167" s="21"/>
      <c r="AJ167" s="24"/>
    </row>
    <row r="168" spans="1:40">
      <c r="A168" s="39">
        <f>AVERAGE(A160:A167)</f>
        <v>1.5</v>
      </c>
      <c r="B168" s="39">
        <f>AVERAGE(B160:B167)</f>
        <v>18.625</v>
      </c>
      <c r="C168" s="39">
        <f t="shared" ref="C168:L168" si="188">AVERAGE(C160:C167)</f>
        <v>2.25</v>
      </c>
      <c r="D168" s="39">
        <f t="shared" si="188"/>
        <v>41.5</v>
      </c>
      <c r="E168" s="39">
        <f t="shared" si="188"/>
        <v>3115.625</v>
      </c>
      <c r="F168" s="39">
        <f t="shared" si="188"/>
        <v>3164.875</v>
      </c>
      <c r="G168" s="39">
        <f t="shared" si="188"/>
        <v>33.375</v>
      </c>
      <c r="H168" s="39">
        <f t="shared" si="188"/>
        <v>1556.875</v>
      </c>
      <c r="I168" s="39">
        <f t="shared" si="188"/>
        <v>1463.75</v>
      </c>
      <c r="J168" s="39">
        <f t="shared" si="188"/>
        <v>38.125</v>
      </c>
      <c r="K168" s="39">
        <f t="shared" si="188"/>
        <v>3340.25</v>
      </c>
      <c r="L168" s="39">
        <f t="shared" si="188"/>
        <v>3209.25</v>
      </c>
      <c r="M168" s="26" t="s">
        <v>60</v>
      </c>
      <c r="N168" s="39">
        <f>AVERAGE(N160:N167)</f>
        <v>1.5714285714285714</v>
      </c>
      <c r="O168" s="39">
        <f>AVERAGE(O160:O167)</f>
        <v>18.625</v>
      </c>
      <c r="P168" s="39">
        <f t="shared" ref="P168:Y168" si="189">AVERAGE(P160:P167)</f>
        <v>2.25</v>
      </c>
      <c r="Q168" s="39">
        <f t="shared" si="189"/>
        <v>41.5</v>
      </c>
      <c r="R168" s="39">
        <f t="shared" si="189"/>
        <v>3115.625</v>
      </c>
      <c r="S168" s="39">
        <f t="shared" si="189"/>
        <v>3164.875</v>
      </c>
      <c r="T168" s="39">
        <f t="shared" si="189"/>
        <v>33.375</v>
      </c>
      <c r="U168" s="39">
        <f t="shared" si="189"/>
        <v>1556.875</v>
      </c>
      <c r="V168" s="39">
        <f t="shared" si="189"/>
        <v>1463.75</v>
      </c>
      <c r="W168" s="39">
        <f t="shared" si="189"/>
        <v>37.857142857142854</v>
      </c>
      <c r="X168" s="39">
        <f t="shared" si="189"/>
        <v>3340.25</v>
      </c>
      <c r="Y168" s="39">
        <f t="shared" si="189"/>
        <v>3247.5714285714284</v>
      </c>
      <c r="Z168" s="26" t="s">
        <v>60</v>
      </c>
      <c r="AJ168" s="24"/>
    </row>
    <row r="169" spans="1:40">
      <c r="A169" s="39">
        <f>A168-2*STDEV(A160:A167)</f>
        <v>-0.35164019954510284</v>
      </c>
      <c r="B169" s="39">
        <f t="shared" ref="B169:L169" si="190">B168-2*STDEV(B160:B167)</f>
        <v>16.503679656440358</v>
      </c>
      <c r="C169" s="39">
        <f t="shared" si="190"/>
        <v>0.83578643762690485</v>
      </c>
      <c r="D169" s="39">
        <f t="shared" si="190"/>
        <v>39.988142107963093</v>
      </c>
      <c r="E169" s="39">
        <f t="shared" si="190"/>
        <v>2459.6616408316477</v>
      </c>
      <c r="F169" s="39">
        <f t="shared" si="190"/>
        <v>2458.0248946533493</v>
      </c>
      <c r="G169" s="39">
        <f t="shared" si="190"/>
        <v>30.99953012166916</v>
      </c>
      <c r="H169" s="39">
        <f t="shared" si="190"/>
        <v>1222.7536576278439</v>
      </c>
      <c r="I169" s="39">
        <f t="shared" si="190"/>
        <v>882.14163888894643</v>
      </c>
      <c r="J169" s="39">
        <f t="shared" si="190"/>
        <v>36.455954079207437</v>
      </c>
      <c r="K169" s="39">
        <f t="shared" si="190"/>
        <v>2631.1751500319992</v>
      </c>
      <c r="L169" s="39">
        <f t="shared" si="190"/>
        <v>2962.5465921828977</v>
      </c>
      <c r="M169" s="26" t="s">
        <v>61</v>
      </c>
      <c r="N169" s="39">
        <f>N168-2*STDEV(N160:N167)</f>
        <v>-0.38037157446849523</v>
      </c>
      <c r="O169" s="39">
        <f t="shared" ref="O169:Y169" si="191">O168-2*STDEV(O160:O167)</f>
        <v>16.503679656440358</v>
      </c>
      <c r="P169" s="39">
        <f t="shared" si="191"/>
        <v>0.83578643762690485</v>
      </c>
      <c r="Q169" s="39">
        <f t="shared" si="191"/>
        <v>39.988142107963093</v>
      </c>
      <c r="R169" s="39">
        <f t="shared" si="191"/>
        <v>2459.6616408316477</v>
      </c>
      <c r="S169" s="39">
        <f t="shared" si="191"/>
        <v>2458.0248946533493</v>
      </c>
      <c r="T169" s="39">
        <f t="shared" si="191"/>
        <v>30.99953012166916</v>
      </c>
      <c r="U169" s="39">
        <f t="shared" si="191"/>
        <v>1222.7536576278439</v>
      </c>
      <c r="V169" s="39">
        <f t="shared" si="191"/>
        <v>882.14163888894643</v>
      </c>
      <c r="W169" s="39">
        <f t="shared" si="191"/>
        <v>37.101213911124397</v>
      </c>
      <c r="X169" s="39">
        <f t="shared" si="191"/>
        <v>2631.1751500319992</v>
      </c>
      <c r="Y169" s="39">
        <f t="shared" si="191"/>
        <v>3120.3663073807197</v>
      </c>
      <c r="Z169" s="26" t="s">
        <v>61</v>
      </c>
      <c r="AJ169" s="24"/>
    </row>
    <row r="170" spans="1:40" ht="12.6" thickBot="1">
      <c r="A170" s="40">
        <f>A168+2*STDEV(A160:A167)</f>
        <v>3.3516401995451028</v>
      </c>
      <c r="B170" s="40">
        <f t="shared" ref="B170:L170" si="192">B168+2*STDEV(B160:B167)</f>
        <v>20.746320343559642</v>
      </c>
      <c r="C170" s="40">
        <f t="shared" si="192"/>
        <v>3.6642135623730949</v>
      </c>
      <c r="D170" s="40">
        <f t="shared" si="192"/>
        <v>43.011857892036907</v>
      </c>
      <c r="E170" s="40">
        <f t="shared" si="192"/>
        <v>3771.5883591683523</v>
      </c>
      <c r="F170" s="40">
        <f t="shared" si="192"/>
        <v>3871.7251053466507</v>
      </c>
      <c r="G170" s="40">
        <f t="shared" si="192"/>
        <v>35.75046987833084</v>
      </c>
      <c r="H170" s="40">
        <f t="shared" si="192"/>
        <v>1890.9963423721561</v>
      </c>
      <c r="I170" s="40">
        <f t="shared" si="192"/>
        <v>2045.3583611110535</v>
      </c>
      <c r="J170" s="40">
        <f t="shared" si="192"/>
        <v>39.794045920792563</v>
      </c>
      <c r="K170" s="40">
        <f t="shared" si="192"/>
        <v>4049.3248499680008</v>
      </c>
      <c r="L170" s="40">
        <f t="shared" si="192"/>
        <v>3455.9534078171023</v>
      </c>
      <c r="M170" s="41" t="s">
        <v>62</v>
      </c>
      <c r="N170" s="40">
        <f>N168+2*STDEV(N160:N167)</f>
        <v>3.523228717325638</v>
      </c>
      <c r="O170" s="40">
        <f t="shared" ref="O170:Y170" si="193">O168+2*STDEV(O160:O167)</f>
        <v>20.746320343559642</v>
      </c>
      <c r="P170" s="40">
        <f t="shared" si="193"/>
        <v>3.6642135623730949</v>
      </c>
      <c r="Q170" s="40">
        <f t="shared" si="193"/>
        <v>43.011857892036907</v>
      </c>
      <c r="R170" s="40">
        <f t="shared" si="193"/>
        <v>3771.5883591683523</v>
      </c>
      <c r="S170" s="40">
        <f t="shared" si="193"/>
        <v>3871.7251053466507</v>
      </c>
      <c r="T170" s="40">
        <f t="shared" si="193"/>
        <v>35.75046987833084</v>
      </c>
      <c r="U170" s="40">
        <f t="shared" si="193"/>
        <v>1890.9963423721561</v>
      </c>
      <c r="V170" s="40">
        <f t="shared" si="193"/>
        <v>2045.3583611110535</v>
      </c>
      <c r="W170" s="40">
        <f t="shared" si="193"/>
        <v>38.613071803161311</v>
      </c>
      <c r="X170" s="40">
        <f t="shared" si="193"/>
        <v>4049.3248499680008</v>
      </c>
      <c r="Y170" s="40">
        <f t="shared" si="193"/>
        <v>3374.7765497621372</v>
      </c>
      <c r="Z170" s="41" t="s">
        <v>62</v>
      </c>
      <c r="AJ170" s="24"/>
    </row>
    <row r="171" spans="1:40" ht="13.2">
      <c r="A171" s="20"/>
      <c r="B171" s="25"/>
      <c r="C171" s="20"/>
      <c r="D171" s="22">
        <f>D158+3</f>
        <v>40</v>
      </c>
      <c r="E171" s="22">
        <f t="shared" ref="E171:L171" si="194">E158+3</f>
        <v>40</v>
      </c>
      <c r="F171" s="22">
        <f t="shared" si="194"/>
        <v>40</v>
      </c>
      <c r="G171" s="22">
        <f t="shared" si="194"/>
        <v>41</v>
      </c>
      <c r="H171" s="22">
        <f t="shared" si="194"/>
        <v>41</v>
      </c>
      <c r="I171" s="22">
        <f t="shared" si="194"/>
        <v>41</v>
      </c>
      <c r="J171" s="22">
        <f t="shared" si="194"/>
        <v>42</v>
      </c>
      <c r="K171" s="22">
        <f t="shared" si="194"/>
        <v>42</v>
      </c>
      <c r="L171" s="22">
        <f t="shared" si="194"/>
        <v>42</v>
      </c>
      <c r="M171" s="26" t="s">
        <v>37</v>
      </c>
      <c r="N171" s="20"/>
      <c r="O171" s="25"/>
      <c r="P171" s="20"/>
      <c r="Q171" s="22">
        <f>Q158+3</f>
        <v>40</v>
      </c>
      <c r="R171" s="22">
        <f t="shared" ref="R171:Y171" si="195">R158+3</f>
        <v>40</v>
      </c>
      <c r="S171" s="22">
        <f t="shared" si="195"/>
        <v>40</v>
      </c>
      <c r="T171" s="22">
        <f t="shared" si="195"/>
        <v>41</v>
      </c>
      <c r="U171" s="22">
        <f t="shared" si="195"/>
        <v>41</v>
      </c>
      <c r="V171" s="22">
        <f t="shared" si="195"/>
        <v>41</v>
      </c>
      <c r="W171" s="22">
        <f t="shared" si="195"/>
        <v>42</v>
      </c>
      <c r="X171" s="22">
        <f t="shared" si="195"/>
        <v>42</v>
      </c>
      <c r="Y171" s="22">
        <f t="shared" si="195"/>
        <v>42</v>
      </c>
      <c r="Z171" s="26" t="s">
        <v>37</v>
      </c>
      <c r="AB171" s="27"/>
      <c r="AC171" s="27"/>
      <c r="AD171" s="27"/>
      <c r="AE171" s="27"/>
      <c r="AF171" s="27"/>
      <c r="AG171" s="27"/>
      <c r="AH171" s="27"/>
      <c r="AI171" s="27"/>
      <c r="AJ171" s="28"/>
      <c r="AM171" s="28"/>
      <c r="AN171" s="27"/>
    </row>
    <row r="172" spans="1:40" ht="13.8" thickBot="1">
      <c r="A172" s="30">
        <v>1</v>
      </c>
      <c r="B172" s="30">
        <v>2</v>
      </c>
      <c r="C172" s="30">
        <v>3</v>
      </c>
      <c r="D172" s="30">
        <v>4</v>
      </c>
      <c r="E172" s="30">
        <v>5</v>
      </c>
      <c r="F172" s="30">
        <v>6</v>
      </c>
      <c r="G172" s="30">
        <v>7</v>
      </c>
      <c r="H172" s="30">
        <v>8</v>
      </c>
      <c r="I172" s="30">
        <v>9</v>
      </c>
      <c r="J172" s="30">
        <v>10</v>
      </c>
      <c r="K172" s="30">
        <v>11</v>
      </c>
      <c r="L172" s="30">
        <v>12</v>
      </c>
      <c r="M172" s="26" t="s">
        <v>47</v>
      </c>
      <c r="N172" s="30">
        <v>1</v>
      </c>
      <c r="O172" s="30">
        <v>2</v>
      </c>
      <c r="P172" s="30">
        <v>3</v>
      </c>
      <c r="Q172" s="30">
        <v>4</v>
      </c>
      <c r="R172" s="30">
        <v>5</v>
      </c>
      <c r="S172" s="30">
        <v>6</v>
      </c>
      <c r="T172" s="30">
        <v>7</v>
      </c>
      <c r="U172" s="30">
        <v>8</v>
      </c>
      <c r="V172" s="30">
        <v>9</v>
      </c>
      <c r="W172" s="30">
        <v>10</v>
      </c>
      <c r="X172" s="30">
        <v>11</v>
      </c>
      <c r="Y172" s="30">
        <v>12</v>
      </c>
      <c r="Z172" s="26" t="s">
        <v>47</v>
      </c>
      <c r="AB172" s="27"/>
      <c r="AC172" s="27"/>
      <c r="AD172" s="27"/>
      <c r="AE172" s="27"/>
      <c r="AF172" s="27"/>
      <c r="AG172" s="27"/>
      <c r="AH172" s="27"/>
      <c r="AI172" s="27"/>
      <c r="AJ172" s="28"/>
      <c r="AM172" s="28"/>
      <c r="AN172" s="27"/>
    </row>
    <row r="173" spans="1:40" ht="13.8" thickBot="1">
      <c r="A173" s="4">
        <v>4</v>
      </c>
      <c r="B173" s="4">
        <v>21</v>
      </c>
      <c r="C173" s="4">
        <v>2</v>
      </c>
      <c r="D173" s="4">
        <v>39</v>
      </c>
      <c r="E173" s="11">
        <v>1347</v>
      </c>
      <c r="F173" s="16">
        <v>1041</v>
      </c>
      <c r="G173" s="4">
        <v>46</v>
      </c>
      <c r="H173" s="5">
        <v>2446</v>
      </c>
      <c r="I173" s="12">
        <v>3270</v>
      </c>
      <c r="J173" s="4">
        <v>36</v>
      </c>
      <c r="K173" s="11">
        <v>1383</v>
      </c>
      <c r="L173" s="18">
        <v>1491</v>
      </c>
      <c r="M173" s="21"/>
      <c r="N173" s="23">
        <f t="shared" ref="N173:Y173" si="196" xml:space="preserve"> IF(OR(A173&gt;A183, A173&lt;A182),".",A173)</f>
        <v>4</v>
      </c>
      <c r="O173" s="23">
        <f t="shared" si="196"/>
        <v>21</v>
      </c>
      <c r="P173" s="23">
        <f t="shared" si="196"/>
        <v>2</v>
      </c>
      <c r="Q173" s="23" t="str">
        <f t="shared" si="196"/>
        <v>.</v>
      </c>
      <c r="R173" s="23">
        <f t="shared" si="196"/>
        <v>1347</v>
      </c>
      <c r="S173" s="23">
        <f t="shared" si="196"/>
        <v>1041</v>
      </c>
      <c r="T173" s="23">
        <f t="shared" si="196"/>
        <v>46</v>
      </c>
      <c r="U173" s="23">
        <f t="shared" si="196"/>
        <v>2446</v>
      </c>
      <c r="V173" s="23">
        <f t="shared" si="196"/>
        <v>3270</v>
      </c>
      <c r="W173" s="23">
        <f t="shared" si="196"/>
        <v>36</v>
      </c>
      <c r="X173" s="23">
        <f t="shared" si="196"/>
        <v>1383</v>
      </c>
      <c r="Y173" s="23">
        <f t="shared" si="196"/>
        <v>1491</v>
      </c>
      <c r="Z173" s="21"/>
      <c r="AA173" s="22">
        <f>AA160+3</f>
        <v>40</v>
      </c>
      <c r="AB173" s="34">
        <f>AVERAGE($R173:$S180)</f>
        <v>2012.375</v>
      </c>
      <c r="AC173" s="34">
        <f>AVERAGE($P173:$P180)</f>
        <v>3.375</v>
      </c>
      <c r="AD173" s="34">
        <f>AVERAGE([3]buffer!F$36:F$43)</f>
        <v>16.625</v>
      </c>
      <c r="AE173" s="34">
        <f>((AB173-AD173)/AI173)-AC173</f>
        <v>1172.8144329896907</v>
      </c>
      <c r="AF173" s="34">
        <f>AVERAGE($Q173:$Q180)</f>
        <v>41.571428571428569</v>
      </c>
      <c r="AG173" s="34">
        <f>AVERAGE($O173:$O180)</f>
        <v>24.5</v>
      </c>
      <c r="AH173" s="34">
        <f>AG173/0.5</f>
        <v>49</v>
      </c>
      <c r="AI173" s="35">
        <f>AF173/AG173</f>
        <v>1.6967930029154519</v>
      </c>
      <c r="AJ173" s="56">
        <f xml:space="preserve"> 1.13*(1-COMPLETE!P53)</f>
        <v>0.94166666666666676</v>
      </c>
      <c r="AK173" s="37">
        <v>0.56527777777777777</v>
      </c>
      <c r="AL173" s="37">
        <v>0.74722222222222223</v>
      </c>
      <c r="AM173" s="38">
        <f>24*(AL173-AK173)</f>
        <v>4.3666666666666671</v>
      </c>
      <c r="AN173" s="34">
        <f>(AE173*120)/(AH173*0.2*AM173*AJ173)</f>
        <v>3492.5065868580573</v>
      </c>
    </row>
    <row r="174" spans="1:40" ht="13.8" thickBot="1">
      <c r="A174" s="4">
        <v>3</v>
      </c>
      <c r="B174" s="4">
        <v>27</v>
      </c>
      <c r="C174" s="4">
        <v>4</v>
      </c>
      <c r="D174" s="4">
        <v>42</v>
      </c>
      <c r="E174" s="11">
        <v>1326</v>
      </c>
      <c r="F174" s="6">
        <v>1779</v>
      </c>
      <c r="G174" s="4">
        <v>47</v>
      </c>
      <c r="H174" s="9">
        <v>3121</v>
      </c>
      <c r="I174" s="15">
        <v>3826</v>
      </c>
      <c r="J174" s="4">
        <v>38</v>
      </c>
      <c r="K174" s="11">
        <v>1298</v>
      </c>
      <c r="L174" s="18">
        <v>1427</v>
      </c>
      <c r="M174" s="21"/>
      <c r="N174" s="23">
        <f t="shared" ref="N174:Y174" si="197" xml:space="preserve"> IF(OR(A174&gt;A183, A174&lt;A182),".",A174)</f>
        <v>3</v>
      </c>
      <c r="O174" s="23">
        <f t="shared" si="197"/>
        <v>27</v>
      </c>
      <c r="P174" s="23">
        <f t="shared" si="197"/>
        <v>4</v>
      </c>
      <c r="Q174" s="23">
        <f t="shared" si="197"/>
        <v>42</v>
      </c>
      <c r="R174" s="23">
        <f t="shared" si="197"/>
        <v>1326</v>
      </c>
      <c r="S174" s="23">
        <f t="shared" si="197"/>
        <v>1779</v>
      </c>
      <c r="T174" s="23">
        <f t="shared" si="197"/>
        <v>47</v>
      </c>
      <c r="U174" s="23">
        <f t="shared" si="197"/>
        <v>3121</v>
      </c>
      <c r="V174" s="23">
        <f t="shared" si="197"/>
        <v>3826</v>
      </c>
      <c r="W174" s="23">
        <f t="shared" si="197"/>
        <v>38</v>
      </c>
      <c r="X174" s="23">
        <f t="shared" si="197"/>
        <v>1298</v>
      </c>
      <c r="Y174" s="23">
        <f t="shared" si="197"/>
        <v>1427</v>
      </c>
      <c r="Z174" s="21"/>
      <c r="AA174" s="22">
        <f>AA161+3</f>
        <v>41</v>
      </c>
      <c r="AB174" s="34">
        <f>AVERAGE($U173:$V180)</f>
        <v>3465.375</v>
      </c>
      <c r="AC174" s="34">
        <f>AVERAGE($P173:$P180)</f>
        <v>3.375</v>
      </c>
      <c r="AD174" s="34">
        <f>AVERAGE([3]buffer!G$36:G$43)</f>
        <v>18.125</v>
      </c>
      <c r="AE174" s="34">
        <f>((AB174-AD174)/AI174)-AC174</f>
        <v>1765.3710732984293</v>
      </c>
      <c r="AF174" s="34">
        <f>AVERAGE($T173:$T180)</f>
        <v>47.75</v>
      </c>
      <c r="AG174" s="34">
        <f>AVERAGE($O173:$O180)</f>
        <v>24.5</v>
      </c>
      <c r="AH174" s="34">
        <f>AG174/0.5</f>
        <v>49</v>
      </c>
      <c r="AI174" s="35">
        <f>AF174/AG174</f>
        <v>1.9489795918367347</v>
      </c>
      <c r="AJ174" s="57">
        <f xml:space="preserve"> 1.19*(1-COMPLETE!P55)</f>
        <v>1.0885795454545455</v>
      </c>
      <c r="AK174" s="37">
        <v>0.56527777777777777</v>
      </c>
      <c r="AL174" s="37">
        <v>0.74722222222222223</v>
      </c>
      <c r="AM174" s="38">
        <f>24*(AL174-AK174)</f>
        <v>4.3666666666666671</v>
      </c>
      <c r="AN174" s="34">
        <f>(AE174*120)/(AH174*0.2*AM174*AJ174)</f>
        <v>4547.5864724611347</v>
      </c>
    </row>
    <row r="175" spans="1:40" ht="13.8" thickBot="1">
      <c r="A175" s="4">
        <v>2</v>
      </c>
      <c r="B175" s="4">
        <v>25</v>
      </c>
      <c r="C175" s="4">
        <v>3</v>
      </c>
      <c r="D175" s="4">
        <v>42</v>
      </c>
      <c r="E175" s="6">
        <v>2039</v>
      </c>
      <c r="F175" s="5">
        <v>2183</v>
      </c>
      <c r="G175" s="4">
        <v>51</v>
      </c>
      <c r="H175" s="6">
        <v>2011</v>
      </c>
      <c r="I175" s="5">
        <v>2386</v>
      </c>
      <c r="J175" s="4">
        <v>37</v>
      </c>
      <c r="K175" s="18">
        <v>1527</v>
      </c>
      <c r="L175" s="18">
        <v>1524</v>
      </c>
      <c r="M175" s="21"/>
      <c r="N175" s="23">
        <f t="shared" ref="N175:Y175" si="198" xml:space="preserve"> IF(OR(A175&gt;A183, A175&lt;A182),".",A175)</f>
        <v>2</v>
      </c>
      <c r="O175" s="23">
        <f t="shared" si="198"/>
        <v>25</v>
      </c>
      <c r="P175" s="23">
        <f t="shared" si="198"/>
        <v>3</v>
      </c>
      <c r="Q175" s="23">
        <f t="shared" si="198"/>
        <v>42</v>
      </c>
      <c r="R175" s="23">
        <f t="shared" si="198"/>
        <v>2039</v>
      </c>
      <c r="S175" s="23">
        <f t="shared" si="198"/>
        <v>2183</v>
      </c>
      <c r="T175" s="23">
        <f t="shared" si="198"/>
        <v>51</v>
      </c>
      <c r="U175" s="23">
        <f t="shared" si="198"/>
        <v>2011</v>
      </c>
      <c r="V175" s="23">
        <f t="shared" si="198"/>
        <v>2386</v>
      </c>
      <c r="W175" s="23">
        <f t="shared" si="198"/>
        <v>37</v>
      </c>
      <c r="X175" s="23">
        <f t="shared" si="198"/>
        <v>1527</v>
      </c>
      <c r="Y175" s="23">
        <f t="shared" si="198"/>
        <v>1524</v>
      </c>
      <c r="Z175" s="21"/>
      <c r="AA175" s="22">
        <f>AA162+3</f>
        <v>42</v>
      </c>
      <c r="AB175" s="34">
        <f>AVERAGE($X173:$Y180)</f>
        <v>1619.7333333333333</v>
      </c>
      <c r="AC175" s="34">
        <f>AVERAGE($P173:$P180)</f>
        <v>3.375</v>
      </c>
      <c r="AD175" s="34">
        <f>AVERAGE([3]buffer!H$36:H$43)</f>
        <v>15.375</v>
      </c>
      <c r="AE175" s="34">
        <f>((AB175-AD175)/AI175)-AC175</f>
        <v>1041.323449612403</v>
      </c>
      <c r="AF175" s="34">
        <f>AVERAGE($W173:$W180)</f>
        <v>37.625</v>
      </c>
      <c r="AG175" s="34">
        <f>AVERAGE($O173:$O180)</f>
        <v>24.5</v>
      </c>
      <c r="AH175" s="34">
        <f>AG175/0.5</f>
        <v>49</v>
      </c>
      <c r="AI175" s="35">
        <f>AF175/AG175</f>
        <v>1.5357142857142858</v>
      </c>
      <c r="AJ175" s="57">
        <f xml:space="preserve"> 1.13*(1-COMPLETE!P57)</f>
        <v>0.9420927601809953</v>
      </c>
      <c r="AK175" s="37">
        <v>0.56527777777777777</v>
      </c>
      <c r="AL175" s="37">
        <v>0.74722222222222223</v>
      </c>
      <c r="AM175" s="38">
        <f>24*(AL175-AK175)</f>
        <v>4.3666666666666671</v>
      </c>
      <c r="AN175" s="34">
        <f>(AE175*120)/(AH175*0.2*AM175*AJ175)</f>
        <v>3099.5390446030556</v>
      </c>
    </row>
    <row r="176" spans="1:40" ht="13.2">
      <c r="A176" s="4">
        <v>3</v>
      </c>
      <c r="B176" s="4">
        <v>26</v>
      </c>
      <c r="C176" s="4">
        <v>4</v>
      </c>
      <c r="D176" s="4">
        <v>41</v>
      </c>
      <c r="E176" s="5">
        <v>2348</v>
      </c>
      <c r="F176" s="5">
        <v>2273</v>
      </c>
      <c r="G176" s="4">
        <v>48</v>
      </c>
      <c r="H176" s="14">
        <v>4578</v>
      </c>
      <c r="I176" s="12">
        <v>3204</v>
      </c>
      <c r="J176" s="4">
        <v>39</v>
      </c>
      <c r="K176" s="16">
        <v>1035</v>
      </c>
      <c r="L176" s="17">
        <v>590</v>
      </c>
      <c r="M176" s="21"/>
      <c r="N176" s="23">
        <f t="shared" ref="N176:Y176" si="199" xml:space="preserve"> IF(OR(A176&gt;A183, A176&lt;A182),".",A176)</f>
        <v>3</v>
      </c>
      <c r="O176" s="23">
        <f t="shared" si="199"/>
        <v>26</v>
      </c>
      <c r="P176" s="23">
        <f t="shared" si="199"/>
        <v>4</v>
      </c>
      <c r="Q176" s="23">
        <f t="shared" si="199"/>
        <v>41</v>
      </c>
      <c r="R176" s="23">
        <f t="shared" si="199"/>
        <v>2348</v>
      </c>
      <c r="S176" s="23">
        <f t="shared" si="199"/>
        <v>2273</v>
      </c>
      <c r="T176" s="23">
        <f t="shared" si="199"/>
        <v>48</v>
      </c>
      <c r="U176" s="23">
        <f t="shared" si="199"/>
        <v>4578</v>
      </c>
      <c r="V176" s="23">
        <f t="shared" si="199"/>
        <v>3204</v>
      </c>
      <c r="W176" s="23">
        <f t="shared" si="199"/>
        <v>39</v>
      </c>
      <c r="X176" s="23">
        <f t="shared" si="199"/>
        <v>1035</v>
      </c>
      <c r="Y176" s="23" t="str">
        <f t="shared" si="199"/>
        <v>.</v>
      </c>
      <c r="Z176" s="21"/>
      <c r="AJ176" s="24"/>
    </row>
    <row r="177" spans="1:40" ht="13.2">
      <c r="A177" s="4">
        <v>1</v>
      </c>
      <c r="B177" s="4">
        <v>23</v>
      </c>
      <c r="C177" s="4">
        <v>3</v>
      </c>
      <c r="D177" s="4">
        <v>42</v>
      </c>
      <c r="E177" s="6">
        <v>2068</v>
      </c>
      <c r="F177" s="8">
        <v>2730</v>
      </c>
      <c r="G177" s="4">
        <v>46</v>
      </c>
      <c r="H177" s="13">
        <v>4742</v>
      </c>
      <c r="I177" s="9">
        <v>2943</v>
      </c>
      <c r="J177" s="4">
        <v>40</v>
      </c>
      <c r="K177" s="5">
        <v>2447</v>
      </c>
      <c r="L177" s="6">
        <v>1855</v>
      </c>
      <c r="M177" s="21"/>
      <c r="N177" s="23">
        <f t="shared" ref="N177:Y177" si="200" xml:space="preserve"> IF(OR(A177&gt;A183, A177&lt;A182),".",A177)</f>
        <v>1</v>
      </c>
      <c r="O177" s="23">
        <f t="shared" si="200"/>
        <v>23</v>
      </c>
      <c r="P177" s="23">
        <f t="shared" si="200"/>
        <v>3</v>
      </c>
      <c r="Q177" s="23">
        <f t="shared" si="200"/>
        <v>42</v>
      </c>
      <c r="R177" s="23">
        <f t="shared" si="200"/>
        <v>2068</v>
      </c>
      <c r="S177" s="23">
        <f t="shared" si="200"/>
        <v>2730</v>
      </c>
      <c r="T177" s="23">
        <f t="shared" si="200"/>
        <v>46</v>
      </c>
      <c r="U177" s="23">
        <f t="shared" si="200"/>
        <v>4742</v>
      </c>
      <c r="V177" s="23">
        <f t="shared" si="200"/>
        <v>2943</v>
      </c>
      <c r="W177" s="23">
        <f t="shared" si="200"/>
        <v>40</v>
      </c>
      <c r="X177" s="23">
        <f t="shared" si="200"/>
        <v>2447</v>
      </c>
      <c r="Y177" s="23">
        <f t="shared" si="200"/>
        <v>1855</v>
      </c>
      <c r="Z177" s="21"/>
      <c r="AJ177" s="24"/>
    </row>
    <row r="178" spans="1:40" ht="13.2">
      <c r="A178" s="4">
        <v>2</v>
      </c>
      <c r="B178" s="4">
        <v>24</v>
      </c>
      <c r="C178" s="4">
        <v>3</v>
      </c>
      <c r="D178" s="4">
        <v>41</v>
      </c>
      <c r="E178" s="6">
        <v>2028</v>
      </c>
      <c r="F178" s="8">
        <v>2503</v>
      </c>
      <c r="G178" s="4">
        <v>49</v>
      </c>
      <c r="H178" s="13">
        <v>4749</v>
      </c>
      <c r="I178" s="7">
        <v>4080</v>
      </c>
      <c r="J178" s="4">
        <v>38</v>
      </c>
      <c r="K178" s="8">
        <v>2508</v>
      </c>
      <c r="L178" s="18">
        <v>1459</v>
      </c>
      <c r="M178" s="21"/>
      <c r="N178" s="23">
        <f t="shared" ref="N178:Y178" si="201" xml:space="preserve"> IF(OR(A178&gt;A183, A178&lt;A182),".",A178)</f>
        <v>2</v>
      </c>
      <c r="O178" s="23">
        <f t="shared" si="201"/>
        <v>24</v>
      </c>
      <c r="P178" s="23">
        <f t="shared" si="201"/>
        <v>3</v>
      </c>
      <c r="Q178" s="23">
        <f t="shared" si="201"/>
        <v>41</v>
      </c>
      <c r="R178" s="23">
        <f t="shared" si="201"/>
        <v>2028</v>
      </c>
      <c r="S178" s="23">
        <f t="shared" si="201"/>
        <v>2503</v>
      </c>
      <c r="T178" s="23">
        <f t="shared" si="201"/>
        <v>49</v>
      </c>
      <c r="U178" s="23">
        <f t="shared" si="201"/>
        <v>4749</v>
      </c>
      <c r="V178" s="23">
        <f t="shared" si="201"/>
        <v>4080</v>
      </c>
      <c r="W178" s="23">
        <f t="shared" si="201"/>
        <v>38</v>
      </c>
      <c r="X178" s="23">
        <f t="shared" si="201"/>
        <v>2508</v>
      </c>
      <c r="Y178" s="23">
        <f t="shared" si="201"/>
        <v>1459</v>
      </c>
      <c r="Z178" s="21"/>
      <c r="AJ178" s="24"/>
    </row>
    <row r="179" spans="1:40" ht="13.2">
      <c r="A179" s="4">
        <v>2</v>
      </c>
      <c r="B179" s="4">
        <v>23</v>
      </c>
      <c r="C179" s="4">
        <v>4</v>
      </c>
      <c r="D179" s="4">
        <v>42</v>
      </c>
      <c r="E179" s="5">
        <v>2447</v>
      </c>
      <c r="F179" s="8">
        <v>2714</v>
      </c>
      <c r="G179" s="4">
        <v>48</v>
      </c>
      <c r="H179" s="13">
        <v>4970</v>
      </c>
      <c r="I179" s="15">
        <v>3692</v>
      </c>
      <c r="J179" s="4">
        <v>37</v>
      </c>
      <c r="K179" s="18">
        <v>1689</v>
      </c>
      <c r="L179" s="18">
        <v>1631</v>
      </c>
      <c r="M179" s="21"/>
      <c r="N179" s="23">
        <f t="shared" ref="N179:Y179" si="202" xml:space="preserve"> IF(OR(A179&gt;A183, A179&lt;A182),".",A179)</f>
        <v>2</v>
      </c>
      <c r="O179" s="23">
        <f t="shared" si="202"/>
        <v>23</v>
      </c>
      <c r="P179" s="23">
        <f t="shared" si="202"/>
        <v>4</v>
      </c>
      <c r="Q179" s="23">
        <f t="shared" si="202"/>
        <v>42</v>
      </c>
      <c r="R179" s="23">
        <f t="shared" si="202"/>
        <v>2447</v>
      </c>
      <c r="S179" s="23">
        <f t="shared" si="202"/>
        <v>2714</v>
      </c>
      <c r="T179" s="23">
        <f t="shared" si="202"/>
        <v>48</v>
      </c>
      <c r="U179" s="23">
        <f t="shared" si="202"/>
        <v>4970</v>
      </c>
      <c r="V179" s="23">
        <f t="shared" si="202"/>
        <v>3692</v>
      </c>
      <c r="W179" s="23">
        <f t="shared" si="202"/>
        <v>37</v>
      </c>
      <c r="X179" s="23">
        <f t="shared" si="202"/>
        <v>1689</v>
      </c>
      <c r="Y179" s="23">
        <f t="shared" si="202"/>
        <v>1631</v>
      </c>
      <c r="Z179" s="21"/>
      <c r="AJ179" s="24"/>
    </row>
    <row r="180" spans="1:40" ht="13.2">
      <c r="A180" s="4">
        <v>2</v>
      </c>
      <c r="B180" s="4">
        <v>27</v>
      </c>
      <c r="C180" s="4">
        <v>4</v>
      </c>
      <c r="D180" s="4">
        <v>41</v>
      </c>
      <c r="E180" s="18">
        <v>1753</v>
      </c>
      <c r="F180" s="18">
        <v>1619</v>
      </c>
      <c r="G180" s="4">
        <v>47</v>
      </c>
      <c r="H180" s="8">
        <v>2672</v>
      </c>
      <c r="I180" s="8">
        <v>2756</v>
      </c>
      <c r="J180" s="4">
        <v>36</v>
      </c>
      <c r="K180" s="18">
        <v>1636</v>
      </c>
      <c r="L180" s="11">
        <v>1386</v>
      </c>
      <c r="M180" s="21"/>
      <c r="N180" s="23">
        <f t="shared" ref="N180:Y180" si="203" xml:space="preserve"> IF(OR(A180&gt;A183, A180&lt;A182),".",A180)</f>
        <v>2</v>
      </c>
      <c r="O180" s="23">
        <f t="shared" si="203"/>
        <v>27</v>
      </c>
      <c r="P180" s="23">
        <f t="shared" si="203"/>
        <v>4</v>
      </c>
      <c r="Q180" s="23">
        <f t="shared" si="203"/>
        <v>41</v>
      </c>
      <c r="R180" s="23">
        <f t="shared" si="203"/>
        <v>1753</v>
      </c>
      <c r="S180" s="23">
        <f t="shared" si="203"/>
        <v>1619</v>
      </c>
      <c r="T180" s="23">
        <f t="shared" si="203"/>
        <v>47</v>
      </c>
      <c r="U180" s="23">
        <f t="shared" si="203"/>
        <v>2672</v>
      </c>
      <c r="V180" s="23">
        <f t="shared" si="203"/>
        <v>2756</v>
      </c>
      <c r="W180" s="23">
        <f t="shared" si="203"/>
        <v>36</v>
      </c>
      <c r="X180" s="23">
        <f t="shared" si="203"/>
        <v>1636</v>
      </c>
      <c r="Y180" s="23">
        <f t="shared" si="203"/>
        <v>1386</v>
      </c>
      <c r="Z180" s="21"/>
      <c r="AJ180" s="24"/>
    </row>
    <row r="181" spans="1:40">
      <c r="A181" s="39">
        <f>AVERAGE(A173:A180)</f>
        <v>2.375</v>
      </c>
      <c r="B181" s="39">
        <f>AVERAGE(B173:B180)</f>
        <v>24.5</v>
      </c>
      <c r="C181" s="39">
        <f t="shared" ref="C181:L181" si="204">AVERAGE(C173:C180)</f>
        <v>3.375</v>
      </c>
      <c r="D181" s="39">
        <f t="shared" si="204"/>
        <v>41.25</v>
      </c>
      <c r="E181" s="39">
        <f t="shared" si="204"/>
        <v>1919.5</v>
      </c>
      <c r="F181" s="39">
        <f t="shared" si="204"/>
        <v>2105.25</v>
      </c>
      <c r="G181" s="39">
        <f t="shared" si="204"/>
        <v>47.75</v>
      </c>
      <c r="H181" s="39">
        <f t="shared" si="204"/>
        <v>3661.125</v>
      </c>
      <c r="I181" s="39">
        <f t="shared" si="204"/>
        <v>3269.625</v>
      </c>
      <c r="J181" s="39">
        <f t="shared" si="204"/>
        <v>37.625</v>
      </c>
      <c r="K181" s="39">
        <f t="shared" si="204"/>
        <v>1690.375</v>
      </c>
      <c r="L181" s="39">
        <f t="shared" si="204"/>
        <v>1420.375</v>
      </c>
      <c r="M181" s="26" t="s">
        <v>60</v>
      </c>
      <c r="N181" s="39">
        <f>AVERAGE(N173:N180)</f>
        <v>2.375</v>
      </c>
      <c r="O181" s="39">
        <f>AVERAGE(O173:O180)</f>
        <v>24.5</v>
      </c>
      <c r="P181" s="39">
        <f t="shared" ref="P181:Y181" si="205">AVERAGE(P173:P180)</f>
        <v>3.375</v>
      </c>
      <c r="Q181" s="39">
        <f t="shared" si="205"/>
        <v>41.571428571428569</v>
      </c>
      <c r="R181" s="39">
        <f t="shared" si="205"/>
        <v>1919.5</v>
      </c>
      <c r="S181" s="39">
        <f t="shared" si="205"/>
        <v>2105.25</v>
      </c>
      <c r="T181" s="39">
        <f t="shared" si="205"/>
        <v>47.75</v>
      </c>
      <c r="U181" s="39">
        <f t="shared" si="205"/>
        <v>3661.125</v>
      </c>
      <c r="V181" s="39">
        <f t="shared" si="205"/>
        <v>3269.625</v>
      </c>
      <c r="W181" s="39">
        <f t="shared" si="205"/>
        <v>37.625</v>
      </c>
      <c r="X181" s="39">
        <f t="shared" si="205"/>
        <v>1690.375</v>
      </c>
      <c r="Y181" s="39">
        <f t="shared" si="205"/>
        <v>1539</v>
      </c>
      <c r="Z181" s="26" t="s">
        <v>60</v>
      </c>
      <c r="AJ181" s="24"/>
    </row>
    <row r="182" spans="1:40">
      <c r="A182" s="39">
        <f>A181-2*STDEV(A173:A180)</f>
        <v>0.54274923737419134</v>
      </c>
      <c r="B182" s="39">
        <f t="shared" ref="B182:L182" si="206">B181-2*STDEV(B173:B180)</f>
        <v>20.223820129401211</v>
      </c>
      <c r="C182" s="39">
        <f t="shared" si="206"/>
        <v>1.8869523817143101</v>
      </c>
      <c r="D182" s="39">
        <f t="shared" si="206"/>
        <v>39.17980332197294</v>
      </c>
      <c r="E182" s="39">
        <f t="shared" si="206"/>
        <v>1085.338658977088</v>
      </c>
      <c r="F182" s="39">
        <f t="shared" si="206"/>
        <v>927.16790244846311</v>
      </c>
      <c r="G182" s="39">
        <f t="shared" si="206"/>
        <v>44.411908158414882</v>
      </c>
      <c r="H182" s="39">
        <f t="shared" si="206"/>
        <v>1226.2450234919174</v>
      </c>
      <c r="I182" s="39">
        <f t="shared" si="206"/>
        <v>2123.138223551432</v>
      </c>
      <c r="J182" s="39">
        <f t="shared" si="206"/>
        <v>34.809228093653282</v>
      </c>
      <c r="K182" s="39">
        <f t="shared" si="206"/>
        <v>635.15779148657884</v>
      </c>
      <c r="L182" s="39">
        <f t="shared" si="206"/>
        <v>686.99617565340077</v>
      </c>
      <c r="M182" s="26" t="s">
        <v>61</v>
      </c>
      <c r="N182" s="39">
        <f>N181-2*STDEV(N173:N180)</f>
        <v>0.54274923737419134</v>
      </c>
      <c r="O182" s="39">
        <f t="shared" ref="O182:Y182" si="207">O181-2*STDEV(O173:O180)</f>
        <v>20.223820129401211</v>
      </c>
      <c r="P182" s="39">
        <f t="shared" si="207"/>
        <v>1.8869523817143101</v>
      </c>
      <c r="Q182" s="39">
        <f t="shared" si="207"/>
        <v>40.502383603778874</v>
      </c>
      <c r="R182" s="39">
        <f t="shared" si="207"/>
        <v>1085.338658977088</v>
      </c>
      <c r="S182" s="39">
        <f t="shared" si="207"/>
        <v>927.16790244846311</v>
      </c>
      <c r="T182" s="39">
        <f t="shared" si="207"/>
        <v>44.411908158414882</v>
      </c>
      <c r="U182" s="39">
        <f t="shared" si="207"/>
        <v>1226.2450234919174</v>
      </c>
      <c r="V182" s="39">
        <f t="shared" si="207"/>
        <v>2123.138223551432</v>
      </c>
      <c r="W182" s="39">
        <f t="shared" si="207"/>
        <v>34.809228093653282</v>
      </c>
      <c r="X182" s="39">
        <f t="shared" si="207"/>
        <v>635.15779148657884</v>
      </c>
      <c r="Y182" s="39">
        <f t="shared" si="207"/>
        <v>1219.4148522433079</v>
      </c>
      <c r="Z182" s="26" t="s">
        <v>61</v>
      </c>
      <c r="AJ182" s="24"/>
    </row>
    <row r="183" spans="1:40" ht="12.6" thickBot="1">
      <c r="A183" s="40">
        <f>A181+2*STDEV(A173:A180)</f>
        <v>4.2072507626258089</v>
      </c>
      <c r="B183" s="40">
        <f t="shared" ref="B183:L183" si="208">B181+2*STDEV(B173:B180)</f>
        <v>28.776179870598789</v>
      </c>
      <c r="C183" s="40">
        <f t="shared" si="208"/>
        <v>4.8630476182856901</v>
      </c>
      <c r="D183" s="40">
        <f t="shared" si="208"/>
        <v>43.32019667802706</v>
      </c>
      <c r="E183" s="40">
        <f t="shared" si="208"/>
        <v>2753.661341022912</v>
      </c>
      <c r="F183" s="40">
        <f t="shared" si="208"/>
        <v>3283.3320975515371</v>
      </c>
      <c r="G183" s="40">
        <f t="shared" si="208"/>
        <v>51.088091841585118</v>
      </c>
      <c r="H183" s="40">
        <f t="shared" si="208"/>
        <v>6096.0049765080821</v>
      </c>
      <c r="I183" s="40">
        <f t="shared" si="208"/>
        <v>4416.111776448568</v>
      </c>
      <c r="J183" s="40">
        <f t="shared" si="208"/>
        <v>40.440771906346718</v>
      </c>
      <c r="K183" s="40">
        <f t="shared" si="208"/>
        <v>2745.5922085134212</v>
      </c>
      <c r="L183" s="40">
        <f t="shared" si="208"/>
        <v>2153.7538243465992</v>
      </c>
      <c r="M183" s="41" t="s">
        <v>62</v>
      </c>
      <c r="N183" s="40">
        <f>N181+2*STDEV(N173:N180)</f>
        <v>4.2072507626258089</v>
      </c>
      <c r="O183" s="40">
        <f t="shared" ref="O183:Y183" si="209">O181+2*STDEV(O173:O180)</f>
        <v>28.776179870598789</v>
      </c>
      <c r="P183" s="40">
        <f t="shared" si="209"/>
        <v>4.8630476182856901</v>
      </c>
      <c r="Q183" s="40">
        <f t="shared" si="209"/>
        <v>42.640473539078265</v>
      </c>
      <c r="R183" s="40">
        <f t="shared" si="209"/>
        <v>2753.661341022912</v>
      </c>
      <c r="S183" s="40">
        <f t="shared" si="209"/>
        <v>3283.3320975515371</v>
      </c>
      <c r="T183" s="40">
        <f t="shared" si="209"/>
        <v>51.088091841585118</v>
      </c>
      <c r="U183" s="40">
        <f t="shared" si="209"/>
        <v>6096.0049765080821</v>
      </c>
      <c r="V183" s="40">
        <f t="shared" si="209"/>
        <v>4416.111776448568</v>
      </c>
      <c r="W183" s="40">
        <f t="shared" si="209"/>
        <v>40.440771906346718</v>
      </c>
      <c r="X183" s="40">
        <f t="shared" si="209"/>
        <v>2745.5922085134212</v>
      </c>
      <c r="Y183" s="40">
        <f t="shared" si="209"/>
        <v>1858.5851477566921</v>
      </c>
      <c r="Z183" s="41" t="s">
        <v>62</v>
      </c>
      <c r="AJ183" s="24"/>
    </row>
    <row r="184" spans="1:40" ht="13.2">
      <c r="A184" s="20"/>
      <c r="B184" s="25"/>
      <c r="C184" s="20"/>
      <c r="D184" s="22">
        <f>D171+3</f>
        <v>43</v>
      </c>
      <c r="E184" s="22">
        <f t="shared" ref="E184:L184" si="210">E171+3</f>
        <v>43</v>
      </c>
      <c r="F184" s="22">
        <f t="shared" si="210"/>
        <v>43</v>
      </c>
      <c r="G184" s="22">
        <f t="shared" si="210"/>
        <v>44</v>
      </c>
      <c r="H184" s="22">
        <f t="shared" si="210"/>
        <v>44</v>
      </c>
      <c r="I184" s="22">
        <f t="shared" si="210"/>
        <v>44</v>
      </c>
      <c r="J184" s="22">
        <f t="shared" si="210"/>
        <v>45</v>
      </c>
      <c r="K184" s="22">
        <f t="shared" si="210"/>
        <v>45</v>
      </c>
      <c r="L184" s="22">
        <f t="shared" si="210"/>
        <v>45</v>
      </c>
      <c r="M184" s="26" t="s">
        <v>37</v>
      </c>
      <c r="N184" s="20"/>
      <c r="O184" s="25"/>
      <c r="P184" s="20"/>
      <c r="Q184" s="22">
        <f>Q171+3</f>
        <v>43</v>
      </c>
      <c r="R184" s="22">
        <f t="shared" ref="R184:Y184" si="211">R171+3</f>
        <v>43</v>
      </c>
      <c r="S184" s="22">
        <f t="shared" si="211"/>
        <v>43</v>
      </c>
      <c r="T184" s="22">
        <f t="shared" si="211"/>
        <v>44</v>
      </c>
      <c r="U184" s="22">
        <f t="shared" si="211"/>
        <v>44</v>
      </c>
      <c r="V184" s="22">
        <f t="shared" si="211"/>
        <v>44</v>
      </c>
      <c r="W184" s="22">
        <f t="shared" si="211"/>
        <v>45</v>
      </c>
      <c r="X184" s="22">
        <f t="shared" si="211"/>
        <v>45</v>
      </c>
      <c r="Y184" s="22">
        <f t="shared" si="211"/>
        <v>45</v>
      </c>
      <c r="Z184" s="26" t="s">
        <v>37</v>
      </c>
      <c r="AB184" s="27"/>
      <c r="AC184" s="27"/>
      <c r="AD184" s="27"/>
      <c r="AE184" s="27"/>
      <c r="AF184" s="27"/>
      <c r="AG184" s="27"/>
      <c r="AH184" s="27"/>
      <c r="AI184" s="27"/>
      <c r="AJ184" s="28"/>
      <c r="AM184" s="28"/>
      <c r="AN184" s="27"/>
    </row>
    <row r="185" spans="1:40" ht="13.8" thickBot="1">
      <c r="A185" s="30">
        <v>1</v>
      </c>
      <c r="B185" s="30">
        <v>2</v>
      </c>
      <c r="C185" s="30">
        <v>3</v>
      </c>
      <c r="D185" s="30">
        <v>4</v>
      </c>
      <c r="E185" s="30">
        <v>5</v>
      </c>
      <c r="F185" s="30">
        <v>6</v>
      </c>
      <c r="G185" s="30">
        <v>7</v>
      </c>
      <c r="H185" s="30">
        <v>8</v>
      </c>
      <c r="I185" s="30">
        <v>9</v>
      </c>
      <c r="J185" s="30">
        <v>10</v>
      </c>
      <c r="K185" s="30">
        <v>11</v>
      </c>
      <c r="L185" s="30">
        <v>12</v>
      </c>
      <c r="M185" s="26" t="s">
        <v>47</v>
      </c>
      <c r="N185" s="30">
        <v>1</v>
      </c>
      <c r="O185" s="30">
        <v>2</v>
      </c>
      <c r="P185" s="30">
        <v>3</v>
      </c>
      <c r="Q185" s="30">
        <v>4</v>
      </c>
      <c r="R185" s="30">
        <v>5</v>
      </c>
      <c r="S185" s="30">
        <v>6</v>
      </c>
      <c r="T185" s="30">
        <v>7</v>
      </c>
      <c r="U185" s="30">
        <v>8</v>
      </c>
      <c r="V185" s="30">
        <v>9</v>
      </c>
      <c r="W185" s="30">
        <v>10</v>
      </c>
      <c r="X185" s="30">
        <v>11</v>
      </c>
      <c r="Y185" s="30">
        <v>12</v>
      </c>
      <c r="Z185" s="26" t="s">
        <v>47</v>
      </c>
      <c r="AB185" s="27"/>
      <c r="AC185" s="27"/>
      <c r="AD185" s="27"/>
      <c r="AE185" s="27"/>
      <c r="AF185" s="27"/>
      <c r="AG185" s="27"/>
      <c r="AH185" s="27"/>
      <c r="AI185" s="27"/>
      <c r="AJ185" s="28"/>
      <c r="AM185" s="28"/>
      <c r="AN185" s="27"/>
    </row>
    <row r="186" spans="1:40" ht="13.8" thickBot="1">
      <c r="A186" s="4">
        <v>3</v>
      </c>
      <c r="B186" s="4">
        <v>24</v>
      </c>
      <c r="C186" s="4">
        <v>3</v>
      </c>
      <c r="D186" s="4">
        <v>38</v>
      </c>
      <c r="E186" s="5">
        <v>1741</v>
      </c>
      <c r="F186" s="5">
        <v>1718</v>
      </c>
      <c r="G186" s="4">
        <v>35</v>
      </c>
      <c r="H186" s="6">
        <v>1528</v>
      </c>
      <c r="I186" s="6">
        <v>1493</v>
      </c>
      <c r="J186" s="4">
        <v>40</v>
      </c>
      <c r="K186" s="5">
        <v>1941</v>
      </c>
      <c r="L186" s="5">
        <v>1849</v>
      </c>
      <c r="M186" s="21"/>
      <c r="N186" s="23">
        <f t="shared" ref="N186:Y186" si="212" xml:space="preserve"> IF(OR(A186&gt;A196, A186&lt;A195),".",A186)</f>
        <v>3</v>
      </c>
      <c r="O186" s="23">
        <f t="shared" si="212"/>
        <v>24</v>
      </c>
      <c r="P186" s="23">
        <f t="shared" si="212"/>
        <v>3</v>
      </c>
      <c r="Q186" s="23">
        <f t="shared" si="212"/>
        <v>38</v>
      </c>
      <c r="R186" s="23">
        <f t="shared" si="212"/>
        <v>1741</v>
      </c>
      <c r="S186" s="23">
        <f t="shared" si="212"/>
        <v>1718</v>
      </c>
      <c r="T186" s="23">
        <f t="shared" si="212"/>
        <v>35</v>
      </c>
      <c r="U186" s="23">
        <f t="shared" si="212"/>
        <v>1528</v>
      </c>
      <c r="V186" s="23">
        <f t="shared" si="212"/>
        <v>1493</v>
      </c>
      <c r="W186" s="23">
        <f t="shared" si="212"/>
        <v>40</v>
      </c>
      <c r="X186" s="23">
        <f t="shared" si="212"/>
        <v>1941</v>
      </c>
      <c r="Y186" s="23">
        <f t="shared" si="212"/>
        <v>1849</v>
      </c>
      <c r="Z186" s="21"/>
      <c r="AA186" s="22">
        <f>AA173+3</f>
        <v>43</v>
      </c>
      <c r="AB186" s="34">
        <f>AVERAGE($R186:$S193)</f>
        <v>2762.75</v>
      </c>
      <c r="AC186" s="34">
        <f>AVERAGE($P186:$P193)</f>
        <v>4</v>
      </c>
      <c r="AD186" s="34">
        <f>AVERAGE([3]buffer!I$36:I$43)</f>
        <v>19.125</v>
      </c>
      <c r="AE186" s="34">
        <f>((AB186-AD186)/AI186)-AC186</f>
        <v>1733.5459508644221</v>
      </c>
      <c r="AF186" s="34">
        <f>AVERAGE($Q186:$Q193)</f>
        <v>39.25</v>
      </c>
      <c r="AG186" s="34">
        <f>AVERAGE($O186:$O193)</f>
        <v>24.857142857142858</v>
      </c>
      <c r="AH186" s="34">
        <f>AG186/0.5</f>
        <v>49.714285714285715</v>
      </c>
      <c r="AI186" s="35">
        <f>AF186/AG186</f>
        <v>1.5790229885057472</v>
      </c>
      <c r="AJ186" s="56">
        <f xml:space="preserve"> 1.19*(1-COMPLETE!P59)</f>
        <v>0.99979020979020983</v>
      </c>
      <c r="AK186" s="37">
        <v>0.56527777777777777</v>
      </c>
      <c r="AL186" s="37">
        <v>0.74791666666666667</v>
      </c>
      <c r="AM186" s="38">
        <f>24*(AL186-AK186)</f>
        <v>4.3833333333333337</v>
      </c>
      <c r="AN186" s="34">
        <f>(AE186*120)/(AH186*0.2*AM186*AJ186)</f>
        <v>4774.1056602940698</v>
      </c>
    </row>
    <row r="187" spans="1:40" ht="13.8" thickBot="1">
      <c r="A187" s="4">
        <v>2</v>
      </c>
      <c r="B187" s="4">
        <v>24</v>
      </c>
      <c r="C187" s="4">
        <v>3</v>
      </c>
      <c r="D187" s="4">
        <v>40</v>
      </c>
      <c r="E187" s="8">
        <v>2015</v>
      </c>
      <c r="F187" s="6">
        <v>1611</v>
      </c>
      <c r="G187" s="4">
        <v>37</v>
      </c>
      <c r="H187" s="6">
        <v>1505</v>
      </c>
      <c r="I187" s="5">
        <v>1713</v>
      </c>
      <c r="J187" s="4">
        <v>40</v>
      </c>
      <c r="K187" s="5">
        <v>1696</v>
      </c>
      <c r="L187" s="5">
        <v>1765</v>
      </c>
      <c r="M187" s="21"/>
      <c r="N187" s="23">
        <f t="shared" ref="N187:Y187" si="213" xml:space="preserve"> IF(OR(A187&gt;A196, A187&lt;A195),".",A187)</f>
        <v>2</v>
      </c>
      <c r="O187" s="23">
        <f t="shared" si="213"/>
        <v>24</v>
      </c>
      <c r="P187" s="23">
        <f t="shared" si="213"/>
        <v>3</v>
      </c>
      <c r="Q187" s="23">
        <f t="shared" si="213"/>
        <v>40</v>
      </c>
      <c r="R187" s="23">
        <f t="shared" si="213"/>
        <v>2015</v>
      </c>
      <c r="S187" s="23">
        <f t="shared" si="213"/>
        <v>1611</v>
      </c>
      <c r="T187" s="23">
        <f t="shared" si="213"/>
        <v>37</v>
      </c>
      <c r="U187" s="23">
        <f t="shared" si="213"/>
        <v>1505</v>
      </c>
      <c r="V187" s="23">
        <f t="shared" si="213"/>
        <v>1713</v>
      </c>
      <c r="W187" s="23">
        <f t="shared" si="213"/>
        <v>40</v>
      </c>
      <c r="X187" s="23">
        <f t="shared" si="213"/>
        <v>1696</v>
      </c>
      <c r="Y187" s="23">
        <f t="shared" si="213"/>
        <v>1765</v>
      </c>
      <c r="Z187" s="21"/>
      <c r="AA187" s="22">
        <f>AA174+3</f>
        <v>44</v>
      </c>
      <c r="AB187" s="34">
        <f>AVERAGE($U186:$V193)</f>
        <v>1971.9375</v>
      </c>
      <c r="AC187" s="34">
        <f>AVERAGE($P186:$P193)</f>
        <v>4</v>
      </c>
      <c r="AD187" s="34">
        <f>AVERAGE([3]buffer!J$36:J$43)</f>
        <v>16.375</v>
      </c>
      <c r="AE187" s="34">
        <f>((AB187-AD187)/AI187)-AC187</f>
        <v>1314.2290556900728</v>
      </c>
      <c r="AF187" s="34">
        <f>AVERAGE($T186:$T193)</f>
        <v>36.875</v>
      </c>
      <c r="AG187" s="34">
        <f>AVERAGE($O186:$O193)</f>
        <v>24.857142857142858</v>
      </c>
      <c r="AH187" s="34">
        <f>AG187/0.5</f>
        <v>49.714285714285715</v>
      </c>
      <c r="AI187" s="35">
        <f>AF187/AG187</f>
        <v>1.4834770114942528</v>
      </c>
      <c r="AJ187" s="57">
        <f xml:space="preserve"> 1.23*(1-COMPLETE!P61)</f>
        <v>1.1358673469387754</v>
      </c>
      <c r="AK187" s="37">
        <v>0.56527777777777777</v>
      </c>
      <c r="AL187" s="37">
        <v>0.74791666666666667</v>
      </c>
      <c r="AM187" s="38">
        <f>24*(AL187-AK187)</f>
        <v>4.3833333333333337</v>
      </c>
      <c r="AN187" s="34">
        <f>(AE187*120)/(AH187*0.2*AM187*AJ187)</f>
        <v>3185.7302397486901</v>
      </c>
    </row>
    <row r="188" spans="1:40" ht="13.8" thickBot="1">
      <c r="A188" s="4">
        <v>2</v>
      </c>
      <c r="B188" s="4">
        <v>25</v>
      </c>
      <c r="C188" s="4">
        <v>4</v>
      </c>
      <c r="D188" s="4">
        <v>40</v>
      </c>
      <c r="E188" s="7">
        <v>3210</v>
      </c>
      <c r="F188" s="12">
        <v>2620</v>
      </c>
      <c r="G188" s="4">
        <v>38</v>
      </c>
      <c r="H188" s="18">
        <v>1149</v>
      </c>
      <c r="I188" s="5">
        <v>1867</v>
      </c>
      <c r="J188" s="4">
        <v>42</v>
      </c>
      <c r="K188" s="9">
        <v>2485</v>
      </c>
      <c r="L188" s="5">
        <v>1816</v>
      </c>
      <c r="M188" s="21"/>
      <c r="N188" s="23">
        <f xml:space="preserve"> IF(OR(A188&gt;A196, A188&lt;A195),".",A188)</f>
        <v>2</v>
      </c>
      <c r="O188" s="23">
        <f t="shared" ref="O188:Y188" si="214" xml:space="preserve"> IF(OR(B188&gt;B196, B188&lt;B195),".",B188)</f>
        <v>25</v>
      </c>
      <c r="P188" s="23">
        <f t="shared" si="214"/>
        <v>4</v>
      </c>
      <c r="Q188" s="23">
        <f t="shared" si="214"/>
        <v>40</v>
      </c>
      <c r="R188" s="23">
        <f t="shared" si="214"/>
        <v>3210</v>
      </c>
      <c r="S188" s="23">
        <f t="shared" si="214"/>
        <v>2620</v>
      </c>
      <c r="T188" s="23">
        <f t="shared" si="214"/>
        <v>38</v>
      </c>
      <c r="U188" s="23">
        <f t="shared" si="214"/>
        <v>1149</v>
      </c>
      <c r="V188" s="23">
        <f t="shared" si="214"/>
        <v>1867</v>
      </c>
      <c r="W188" s="23">
        <f t="shared" si="214"/>
        <v>42</v>
      </c>
      <c r="X188" s="23">
        <f t="shared" si="214"/>
        <v>2485</v>
      </c>
      <c r="Y188" s="23">
        <f t="shared" si="214"/>
        <v>1816</v>
      </c>
      <c r="Z188" s="21"/>
      <c r="AA188" s="22">
        <f>AA175+3</f>
        <v>45</v>
      </c>
      <c r="AB188" s="34">
        <f>AVERAGE($X186:$Y193)</f>
        <v>2269.875</v>
      </c>
      <c r="AC188" s="34">
        <f>AVERAGE($P186:$P193)</f>
        <v>4</v>
      </c>
      <c r="AD188" s="34">
        <f>AVERAGE([3]buffer!K$36:K$43)</f>
        <v>18.25</v>
      </c>
      <c r="AE188" s="34">
        <f>((AB188-AD188)/AI188)-AC188</f>
        <v>1377.9497354497355</v>
      </c>
      <c r="AF188" s="34">
        <f>AVERAGE($W186:$W193)</f>
        <v>40.5</v>
      </c>
      <c r="AG188" s="34">
        <f>AVERAGE($O186:$O193)</f>
        <v>24.857142857142858</v>
      </c>
      <c r="AH188" s="34">
        <f>AG188/0.5</f>
        <v>49.714285714285715</v>
      </c>
      <c r="AI188" s="35">
        <f>AF188/AG188</f>
        <v>1.6293103448275861</v>
      </c>
      <c r="AJ188" s="57">
        <f xml:space="preserve"> 1.17*(1-COMPLETE!P63)</f>
        <v>1.040718232044199</v>
      </c>
      <c r="AK188" s="37">
        <v>0.56527777777777777</v>
      </c>
      <c r="AL188" s="37">
        <v>0.74791666666666667</v>
      </c>
      <c r="AM188" s="38">
        <f>24*(AL188-AK188)</f>
        <v>4.3833333333333337</v>
      </c>
      <c r="AN188" s="34">
        <f>(AE188*120)/(AH188*0.2*AM188*AJ188)</f>
        <v>3645.5726818720218</v>
      </c>
    </row>
    <row r="189" spans="1:40" ht="13.2">
      <c r="A189" s="4">
        <v>3</v>
      </c>
      <c r="B189" s="4">
        <v>26</v>
      </c>
      <c r="C189" s="4">
        <v>4</v>
      </c>
      <c r="D189" s="4">
        <v>39</v>
      </c>
      <c r="E189" s="14">
        <v>3529</v>
      </c>
      <c r="F189" s="15">
        <v>3060</v>
      </c>
      <c r="G189" s="4">
        <v>37</v>
      </c>
      <c r="H189" s="5">
        <v>1851</v>
      </c>
      <c r="I189" s="8">
        <v>2247</v>
      </c>
      <c r="J189" s="4">
        <v>38</v>
      </c>
      <c r="K189" s="15">
        <v>2875</v>
      </c>
      <c r="L189" s="5">
        <v>1882</v>
      </c>
      <c r="M189" s="21"/>
      <c r="N189" s="23">
        <f t="shared" ref="N189:Y189" si="215" xml:space="preserve"> IF(OR(A189&gt;A196, A189&lt;A195),".",A189)</f>
        <v>3</v>
      </c>
      <c r="O189" s="23">
        <f t="shared" si="215"/>
        <v>26</v>
      </c>
      <c r="P189" s="23">
        <f t="shared" si="215"/>
        <v>4</v>
      </c>
      <c r="Q189" s="23">
        <f t="shared" si="215"/>
        <v>39</v>
      </c>
      <c r="R189" s="23">
        <f t="shared" si="215"/>
        <v>3529</v>
      </c>
      <c r="S189" s="23">
        <f t="shared" si="215"/>
        <v>3060</v>
      </c>
      <c r="T189" s="23">
        <f t="shared" si="215"/>
        <v>37</v>
      </c>
      <c r="U189" s="23">
        <f t="shared" si="215"/>
        <v>1851</v>
      </c>
      <c r="V189" s="23">
        <f t="shared" si="215"/>
        <v>2247</v>
      </c>
      <c r="W189" s="23">
        <f t="shared" si="215"/>
        <v>38</v>
      </c>
      <c r="X189" s="23">
        <f t="shared" si="215"/>
        <v>2875</v>
      </c>
      <c r="Y189" s="23">
        <f t="shared" si="215"/>
        <v>1882</v>
      </c>
      <c r="Z189" s="21"/>
      <c r="AJ189" s="24"/>
    </row>
    <row r="190" spans="1:40" ht="13.2">
      <c r="A190" s="4">
        <v>4</v>
      </c>
      <c r="B190" s="4">
        <v>25</v>
      </c>
      <c r="C190" s="4">
        <v>5</v>
      </c>
      <c r="D190" s="4">
        <v>39</v>
      </c>
      <c r="E190" s="13">
        <v>3955</v>
      </c>
      <c r="F190" s="12">
        <v>2801</v>
      </c>
      <c r="G190" s="4">
        <v>36</v>
      </c>
      <c r="H190" s="9">
        <v>2539</v>
      </c>
      <c r="I190" s="12">
        <v>2705</v>
      </c>
      <c r="J190" s="4">
        <v>40</v>
      </c>
      <c r="K190" s="7">
        <v>3119</v>
      </c>
      <c r="L190" s="8">
        <v>2208</v>
      </c>
      <c r="M190" s="21"/>
      <c r="N190" s="23">
        <f t="shared" ref="N190:Y190" si="216" xml:space="preserve"> IF(OR(A190&gt;A196, A190&lt;A195),".",A190)</f>
        <v>4</v>
      </c>
      <c r="O190" s="23">
        <f t="shared" si="216"/>
        <v>25</v>
      </c>
      <c r="P190" s="23">
        <f t="shared" si="216"/>
        <v>5</v>
      </c>
      <c r="Q190" s="23">
        <f t="shared" si="216"/>
        <v>39</v>
      </c>
      <c r="R190" s="23">
        <f t="shared" si="216"/>
        <v>3955</v>
      </c>
      <c r="S190" s="23">
        <f t="shared" si="216"/>
        <v>2801</v>
      </c>
      <c r="T190" s="23">
        <f t="shared" si="216"/>
        <v>36</v>
      </c>
      <c r="U190" s="23">
        <f t="shared" si="216"/>
        <v>2539</v>
      </c>
      <c r="V190" s="23">
        <f t="shared" si="216"/>
        <v>2705</v>
      </c>
      <c r="W190" s="23">
        <f t="shared" si="216"/>
        <v>40</v>
      </c>
      <c r="X190" s="23">
        <f t="shared" si="216"/>
        <v>3119</v>
      </c>
      <c r="Y190" s="23">
        <f t="shared" si="216"/>
        <v>2208</v>
      </c>
      <c r="Z190" s="21"/>
      <c r="AJ190" s="24"/>
    </row>
    <row r="191" spans="1:40" ht="13.2">
      <c r="A191" s="4">
        <v>4</v>
      </c>
      <c r="B191" s="4">
        <v>25</v>
      </c>
      <c r="C191" s="4">
        <v>4</v>
      </c>
      <c r="D191" s="4">
        <v>39</v>
      </c>
      <c r="E191" s="13">
        <v>3700</v>
      </c>
      <c r="F191" s="15">
        <v>2838</v>
      </c>
      <c r="G191" s="4">
        <v>36</v>
      </c>
      <c r="H191" s="15">
        <v>3059</v>
      </c>
      <c r="I191" s="8">
        <v>2238</v>
      </c>
      <c r="J191" s="4">
        <v>41</v>
      </c>
      <c r="K191" s="15">
        <v>2926</v>
      </c>
      <c r="L191" s="9">
        <v>2268</v>
      </c>
      <c r="M191" s="21"/>
      <c r="N191" s="23">
        <f t="shared" ref="N191:Y191" si="217" xml:space="preserve"> IF(OR(A191&gt;A196, A191&lt;A195),".",A191)</f>
        <v>4</v>
      </c>
      <c r="O191" s="23">
        <f t="shared" si="217"/>
        <v>25</v>
      </c>
      <c r="P191" s="23">
        <f t="shared" si="217"/>
        <v>4</v>
      </c>
      <c r="Q191" s="23">
        <f t="shared" si="217"/>
        <v>39</v>
      </c>
      <c r="R191" s="23">
        <f t="shared" si="217"/>
        <v>3700</v>
      </c>
      <c r="S191" s="23">
        <f t="shared" si="217"/>
        <v>2838</v>
      </c>
      <c r="T191" s="23">
        <f t="shared" si="217"/>
        <v>36</v>
      </c>
      <c r="U191" s="23">
        <f t="shared" si="217"/>
        <v>3059</v>
      </c>
      <c r="V191" s="23">
        <f t="shared" si="217"/>
        <v>2238</v>
      </c>
      <c r="W191" s="23">
        <f t="shared" si="217"/>
        <v>41</v>
      </c>
      <c r="X191" s="23">
        <f t="shared" si="217"/>
        <v>2926</v>
      </c>
      <c r="Y191" s="23">
        <f t="shared" si="217"/>
        <v>2268</v>
      </c>
      <c r="Z191" s="21"/>
      <c r="AJ191" s="24"/>
    </row>
    <row r="192" spans="1:40" ht="13.2">
      <c r="A192" s="4">
        <v>2</v>
      </c>
      <c r="B192" s="4">
        <v>25</v>
      </c>
      <c r="C192" s="4">
        <v>6</v>
      </c>
      <c r="D192" s="4">
        <v>38</v>
      </c>
      <c r="E192" s="14">
        <v>3540</v>
      </c>
      <c r="F192" s="14">
        <v>3425</v>
      </c>
      <c r="G192" s="4">
        <v>38</v>
      </c>
      <c r="H192" s="8">
        <v>2142</v>
      </c>
      <c r="I192" s="9">
        <v>2386</v>
      </c>
      <c r="J192" s="4">
        <v>42</v>
      </c>
      <c r="K192" s="12">
        <v>2720</v>
      </c>
      <c r="L192" s="9">
        <v>2398</v>
      </c>
      <c r="M192" s="21"/>
      <c r="N192" s="23">
        <f t="shared" ref="N192:Y192" si="218" xml:space="preserve"> IF(OR(A192&gt;A196, A192&lt;A195),".",A192)</f>
        <v>2</v>
      </c>
      <c r="O192" s="23">
        <f t="shared" si="218"/>
        <v>25</v>
      </c>
      <c r="P192" s="23">
        <f t="shared" si="218"/>
        <v>6</v>
      </c>
      <c r="Q192" s="23">
        <f t="shared" si="218"/>
        <v>38</v>
      </c>
      <c r="R192" s="23">
        <f t="shared" si="218"/>
        <v>3540</v>
      </c>
      <c r="S192" s="23">
        <f t="shared" si="218"/>
        <v>3425</v>
      </c>
      <c r="T192" s="23">
        <f t="shared" si="218"/>
        <v>38</v>
      </c>
      <c r="U192" s="23">
        <f t="shared" si="218"/>
        <v>2142</v>
      </c>
      <c r="V192" s="23">
        <f t="shared" si="218"/>
        <v>2386</v>
      </c>
      <c r="W192" s="23">
        <f t="shared" si="218"/>
        <v>42</v>
      </c>
      <c r="X192" s="23">
        <f t="shared" si="218"/>
        <v>2720</v>
      </c>
      <c r="Y192" s="23">
        <f t="shared" si="218"/>
        <v>2398</v>
      </c>
      <c r="Z192" s="21"/>
      <c r="AJ192" s="24"/>
    </row>
    <row r="193" spans="1:40" ht="13.2">
      <c r="A193" s="4">
        <v>1</v>
      </c>
      <c r="B193" s="4">
        <v>29</v>
      </c>
      <c r="C193" s="4">
        <v>3</v>
      </c>
      <c r="D193" s="4">
        <v>41</v>
      </c>
      <c r="E193" s="8">
        <v>2161</v>
      </c>
      <c r="F193" s="9">
        <v>2280</v>
      </c>
      <c r="G193" s="4">
        <v>38</v>
      </c>
      <c r="H193" s="6">
        <v>1632</v>
      </c>
      <c r="I193" s="6">
        <v>1497</v>
      </c>
      <c r="J193" s="4">
        <v>41</v>
      </c>
      <c r="K193" s="8">
        <v>2255</v>
      </c>
      <c r="L193" s="8">
        <v>2115</v>
      </c>
      <c r="M193" s="21"/>
      <c r="N193" s="23">
        <f t="shared" ref="N193:Y193" si="219" xml:space="preserve"> IF(OR(A193&gt;A196, A193&lt;A195),".",A193)</f>
        <v>1</v>
      </c>
      <c r="O193" s="23" t="str">
        <f t="shared" si="219"/>
        <v>.</v>
      </c>
      <c r="P193" s="23">
        <f t="shared" si="219"/>
        <v>3</v>
      </c>
      <c r="Q193" s="23">
        <f t="shared" si="219"/>
        <v>41</v>
      </c>
      <c r="R193" s="23">
        <f t="shared" si="219"/>
        <v>2161</v>
      </c>
      <c r="S193" s="23">
        <f t="shared" si="219"/>
        <v>2280</v>
      </c>
      <c r="T193" s="23">
        <f t="shared" si="219"/>
        <v>38</v>
      </c>
      <c r="U193" s="23">
        <f t="shared" si="219"/>
        <v>1632</v>
      </c>
      <c r="V193" s="23">
        <f t="shared" si="219"/>
        <v>1497</v>
      </c>
      <c r="W193" s="23">
        <f t="shared" si="219"/>
        <v>41</v>
      </c>
      <c r="X193" s="23">
        <f t="shared" si="219"/>
        <v>2255</v>
      </c>
      <c r="Y193" s="23">
        <f t="shared" si="219"/>
        <v>2115</v>
      </c>
      <c r="Z193" s="21"/>
      <c r="AJ193" s="24"/>
    </row>
    <row r="194" spans="1:40">
      <c r="A194" s="39">
        <f>AVERAGE(A186:A193)</f>
        <v>2.625</v>
      </c>
      <c r="B194" s="39">
        <f>AVERAGE(B186:B193)</f>
        <v>25.375</v>
      </c>
      <c r="C194" s="39">
        <f t="shared" ref="C194:L194" si="220">AVERAGE(C186:C193)</f>
        <v>4</v>
      </c>
      <c r="D194" s="39">
        <f t="shared" si="220"/>
        <v>39.25</v>
      </c>
      <c r="E194" s="39">
        <f t="shared" si="220"/>
        <v>2981.375</v>
      </c>
      <c r="F194" s="39">
        <f t="shared" si="220"/>
        <v>2544.125</v>
      </c>
      <c r="G194" s="39">
        <f t="shared" si="220"/>
        <v>36.875</v>
      </c>
      <c r="H194" s="39">
        <f t="shared" si="220"/>
        <v>1925.625</v>
      </c>
      <c r="I194" s="39">
        <f t="shared" si="220"/>
        <v>2018.25</v>
      </c>
      <c r="J194" s="39">
        <f t="shared" si="220"/>
        <v>40.5</v>
      </c>
      <c r="K194" s="39">
        <f t="shared" si="220"/>
        <v>2502.125</v>
      </c>
      <c r="L194" s="39">
        <f t="shared" si="220"/>
        <v>2037.625</v>
      </c>
      <c r="M194" s="26" t="s">
        <v>60</v>
      </c>
      <c r="N194" s="39">
        <f>AVERAGE(N186:N193)</f>
        <v>2.625</v>
      </c>
      <c r="O194" s="39">
        <f>AVERAGE(O186:O193)</f>
        <v>24.857142857142858</v>
      </c>
      <c r="P194" s="39">
        <f t="shared" ref="P194:Y194" si="221">AVERAGE(P186:P193)</f>
        <v>4</v>
      </c>
      <c r="Q194" s="39">
        <f t="shared" si="221"/>
        <v>39.25</v>
      </c>
      <c r="R194" s="39">
        <f t="shared" si="221"/>
        <v>2981.375</v>
      </c>
      <c r="S194" s="39">
        <f t="shared" si="221"/>
        <v>2544.125</v>
      </c>
      <c r="T194" s="39">
        <f t="shared" si="221"/>
        <v>36.875</v>
      </c>
      <c r="U194" s="39">
        <f t="shared" si="221"/>
        <v>1925.625</v>
      </c>
      <c r="V194" s="39">
        <f t="shared" si="221"/>
        <v>2018.25</v>
      </c>
      <c r="W194" s="39">
        <f t="shared" si="221"/>
        <v>40.5</v>
      </c>
      <c r="X194" s="39">
        <f t="shared" si="221"/>
        <v>2502.125</v>
      </c>
      <c r="Y194" s="39">
        <f t="shared" si="221"/>
        <v>2037.625</v>
      </c>
      <c r="Z194" s="26" t="s">
        <v>60</v>
      </c>
      <c r="AJ194" s="24"/>
    </row>
    <row r="195" spans="1:40">
      <c r="A195" s="39">
        <f>A194-2*STDEV(A186:A193)</f>
        <v>0.50367965644035761</v>
      </c>
      <c r="B195" s="39">
        <f t="shared" ref="B195:L195" si="222">B194-2*STDEV(B186:B193)</f>
        <v>22.179020382686129</v>
      </c>
      <c r="C195" s="39">
        <f t="shared" si="222"/>
        <v>1.8619100647006048</v>
      </c>
      <c r="D195" s="39">
        <f t="shared" si="222"/>
        <v>37.17980332197294</v>
      </c>
      <c r="E195" s="39">
        <f t="shared" si="222"/>
        <v>1245.3667914940609</v>
      </c>
      <c r="F195" s="39">
        <f t="shared" si="222"/>
        <v>1273.9981503169795</v>
      </c>
      <c r="G195" s="39">
        <f t="shared" si="222"/>
        <v>34.623016747080797</v>
      </c>
      <c r="H195" s="39">
        <f t="shared" si="222"/>
        <v>674.89998168919192</v>
      </c>
      <c r="I195" s="39">
        <f t="shared" si="222"/>
        <v>1133.094485011653</v>
      </c>
      <c r="J195" s="39">
        <f t="shared" si="222"/>
        <v>37.881385317168089</v>
      </c>
      <c r="K195" s="39">
        <f t="shared" si="222"/>
        <v>1495.6394951721504</v>
      </c>
      <c r="L195" s="39">
        <f t="shared" si="222"/>
        <v>1558.8182241797026</v>
      </c>
      <c r="M195" s="26" t="s">
        <v>61</v>
      </c>
      <c r="N195" s="39">
        <f>N194-2*STDEV(N186:N193)</f>
        <v>0.50367965644035761</v>
      </c>
      <c r="O195" s="39">
        <f t="shared" ref="O195:Y195" si="223">O194-2*STDEV(O186:O193)</f>
        <v>23.477011738458149</v>
      </c>
      <c r="P195" s="39">
        <f t="shared" si="223"/>
        <v>1.8619100647006048</v>
      </c>
      <c r="Q195" s="39">
        <f t="shared" si="223"/>
        <v>37.17980332197294</v>
      </c>
      <c r="R195" s="39">
        <f t="shared" si="223"/>
        <v>1245.3667914940609</v>
      </c>
      <c r="S195" s="39">
        <f t="shared" si="223"/>
        <v>1273.9981503169795</v>
      </c>
      <c r="T195" s="39">
        <f t="shared" si="223"/>
        <v>34.623016747080797</v>
      </c>
      <c r="U195" s="39">
        <f t="shared" si="223"/>
        <v>674.89998168919192</v>
      </c>
      <c r="V195" s="39">
        <f t="shared" si="223"/>
        <v>1133.094485011653</v>
      </c>
      <c r="W195" s="39">
        <f t="shared" si="223"/>
        <v>37.881385317168089</v>
      </c>
      <c r="X195" s="39">
        <f t="shared" si="223"/>
        <v>1495.6394951721504</v>
      </c>
      <c r="Y195" s="39">
        <f t="shared" si="223"/>
        <v>1558.8182241797026</v>
      </c>
      <c r="Z195" s="26" t="s">
        <v>61</v>
      </c>
      <c r="AJ195" s="24"/>
    </row>
    <row r="196" spans="1:40" ht="12.6" thickBot="1">
      <c r="A196" s="40">
        <f>A194+2*STDEV(A186:A193)</f>
        <v>4.7463203435596419</v>
      </c>
      <c r="B196" s="40">
        <f t="shared" ref="B196:L196" si="224">B194+2*STDEV(B186:B193)</f>
        <v>28.570979617313871</v>
      </c>
      <c r="C196" s="40">
        <f t="shared" si="224"/>
        <v>6.1380899352993952</v>
      </c>
      <c r="D196" s="40">
        <f t="shared" si="224"/>
        <v>41.32019667802706</v>
      </c>
      <c r="E196" s="40">
        <f t="shared" si="224"/>
        <v>4717.3832085059394</v>
      </c>
      <c r="F196" s="40">
        <f t="shared" si="224"/>
        <v>3814.2518496830207</v>
      </c>
      <c r="G196" s="40">
        <f t="shared" si="224"/>
        <v>39.126983252919203</v>
      </c>
      <c r="H196" s="40">
        <f t="shared" si="224"/>
        <v>3176.3500183108081</v>
      </c>
      <c r="I196" s="40">
        <f t="shared" si="224"/>
        <v>2903.405514988347</v>
      </c>
      <c r="J196" s="40">
        <f t="shared" si="224"/>
        <v>43.118614682831911</v>
      </c>
      <c r="K196" s="40">
        <f t="shared" si="224"/>
        <v>3508.6105048278496</v>
      </c>
      <c r="L196" s="40">
        <f t="shared" si="224"/>
        <v>2516.4317758202974</v>
      </c>
      <c r="M196" s="41" t="s">
        <v>62</v>
      </c>
      <c r="N196" s="40">
        <f>N194+2*STDEV(N186:N193)</f>
        <v>4.7463203435596419</v>
      </c>
      <c r="O196" s="40">
        <f t="shared" ref="O196:Y196" si="225">O194+2*STDEV(O186:O193)</f>
        <v>26.237273975827566</v>
      </c>
      <c r="P196" s="40">
        <f t="shared" si="225"/>
        <v>6.1380899352993952</v>
      </c>
      <c r="Q196" s="40">
        <f t="shared" si="225"/>
        <v>41.32019667802706</v>
      </c>
      <c r="R196" s="40">
        <f t="shared" si="225"/>
        <v>4717.3832085059394</v>
      </c>
      <c r="S196" s="40">
        <f t="shared" si="225"/>
        <v>3814.2518496830207</v>
      </c>
      <c r="T196" s="40">
        <f t="shared" si="225"/>
        <v>39.126983252919203</v>
      </c>
      <c r="U196" s="40">
        <f t="shared" si="225"/>
        <v>3176.3500183108081</v>
      </c>
      <c r="V196" s="40">
        <f t="shared" si="225"/>
        <v>2903.405514988347</v>
      </c>
      <c r="W196" s="40">
        <f t="shared" si="225"/>
        <v>43.118614682831911</v>
      </c>
      <c r="X196" s="40">
        <f t="shared" si="225"/>
        <v>3508.6105048278496</v>
      </c>
      <c r="Y196" s="40">
        <f t="shared" si="225"/>
        <v>2516.4317758202974</v>
      </c>
      <c r="Z196" s="41" t="s">
        <v>62</v>
      </c>
      <c r="AJ196" s="24"/>
    </row>
    <row r="197" spans="1:40" ht="13.2">
      <c r="A197" s="20"/>
      <c r="B197" s="25"/>
      <c r="C197" s="20"/>
      <c r="D197" s="22">
        <f>D184+3</f>
        <v>46</v>
      </c>
      <c r="E197" s="22">
        <f t="shared" ref="E197:L197" si="226">E184+3</f>
        <v>46</v>
      </c>
      <c r="F197" s="22">
        <f t="shared" si="226"/>
        <v>46</v>
      </c>
      <c r="G197" s="22">
        <f t="shared" si="226"/>
        <v>47</v>
      </c>
      <c r="H197" s="22">
        <f t="shared" si="226"/>
        <v>47</v>
      </c>
      <c r="I197" s="22">
        <f t="shared" si="226"/>
        <v>47</v>
      </c>
      <c r="J197" s="22">
        <f t="shared" si="226"/>
        <v>48</v>
      </c>
      <c r="K197" s="22">
        <f t="shared" si="226"/>
        <v>48</v>
      </c>
      <c r="L197" s="22">
        <f t="shared" si="226"/>
        <v>48</v>
      </c>
      <c r="M197" s="26" t="s">
        <v>37</v>
      </c>
      <c r="N197" s="20"/>
      <c r="O197" s="25"/>
      <c r="P197" s="20"/>
      <c r="Q197" s="22">
        <f>Q184+3</f>
        <v>46</v>
      </c>
      <c r="R197" s="22">
        <f t="shared" ref="R197:Y197" si="227">R184+3</f>
        <v>46</v>
      </c>
      <c r="S197" s="22">
        <f t="shared" si="227"/>
        <v>46</v>
      </c>
      <c r="T197" s="22">
        <f t="shared" si="227"/>
        <v>47</v>
      </c>
      <c r="U197" s="22">
        <f t="shared" si="227"/>
        <v>47</v>
      </c>
      <c r="V197" s="22">
        <f t="shared" si="227"/>
        <v>47</v>
      </c>
      <c r="W197" s="22">
        <f t="shared" si="227"/>
        <v>48</v>
      </c>
      <c r="X197" s="22">
        <f t="shared" si="227"/>
        <v>48</v>
      </c>
      <c r="Y197" s="22">
        <f t="shared" si="227"/>
        <v>48</v>
      </c>
      <c r="Z197" s="26" t="s">
        <v>37</v>
      </c>
      <c r="AB197" s="27"/>
      <c r="AC197" s="27"/>
      <c r="AD197" s="27"/>
      <c r="AE197" s="27"/>
      <c r="AF197" s="27"/>
      <c r="AG197" s="27"/>
      <c r="AH197" s="27"/>
      <c r="AI197" s="27"/>
      <c r="AJ197" s="28"/>
      <c r="AK197" s="23"/>
      <c r="AL197" s="23"/>
      <c r="AM197" s="23"/>
    </row>
    <row r="198" spans="1:40" ht="13.8" thickBot="1">
      <c r="A198" s="30">
        <v>1</v>
      </c>
      <c r="B198" s="30">
        <v>2</v>
      </c>
      <c r="C198" s="30">
        <v>3</v>
      </c>
      <c r="D198" s="30">
        <v>4</v>
      </c>
      <c r="E198" s="30">
        <v>5</v>
      </c>
      <c r="F198" s="30">
        <v>6</v>
      </c>
      <c r="G198" s="30">
        <v>7</v>
      </c>
      <c r="H198" s="30">
        <v>8</v>
      </c>
      <c r="I198" s="30">
        <v>9</v>
      </c>
      <c r="J198" s="30">
        <v>10</v>
      </c>
      <c r="K198" s="30">
        <v>11</v>
      </c>
      <c r="L198" s="30">
        <v>12</v>
      </c>
      <c r="M198" s="26" t="s">
        <v>47</v>
      </c>
      <c r="N198" s="30">
        <v>1</v>
      </c>
      <c r="O198" s="30">
        <v>2</v>
      </c>
      <c r="P198" s="30">
        <v>3</v>
      </c>
      <c r="Q198" s="30">
        <v>4</v>
      </c>
      <c r="R198" s="30">
        <v>5</v>
      </c>
      <c r="S198" s="30">
        <v>6</v>
      </c>
      <c r="T198" s="30">
        <v>7</v>
      </c>
      <c r="U198" s="30">
        <v>8</v>
      </c>
      <c r="V198" s="30">
        <v>9</v>
      </c>
      <c r="W198" s="30">
        <v>10</v>
      </c>
      <c r="X198" s="30">
        <v>11</v>
      </c>
      <c r="Y198" s="30">
        <v>12</v>
      </c>
      <c r="Z198" s="26" t="s">
        <v>47</v>
      </c>
      <c r="AB198" s="27"/>
      <c r="AC198" s="27"/>
      <c r="AD198" s="27"/>
      <c r="AE198" s="27"/>
      <c r="AF198" s="27"/>
      <c r="AG198" s="27"/>
      <c r="AH198" s="27"/>
      <c r="AI198" s="27"/>
      <c r="AJ198" s="28"/>
      <c r="AK198" s="23"/>
      <c r="AL198" s="23"/>
      <c r="AM198" s="23"/>
    </row>
    <row r="199" spans="1:40" ht="13.8" thickBot="1">
      <c r="A199" s="4">
        <v>1</v>
      </c>
      <c r="B199" s="4">
        <v>24</v>
      </c>
      <c r="C199" s="4">
        <v>5</v>
      </c>
      <c r="D199" s="4">
        <v>37</v>
      </c>
      <c r="E199" s="6">
        <v>1150</v>
      </c>
      <c r="F199" s="5">
        <v>1306</v>
      </c>
      <c r="G199" s="4">
        <v>37</v>
      </c>
      <c r="H199" s="18">
        <v>1033</v>
      </c>
      <c r="I199" s="6">
        <v>1261</v>
      </c>
      <c r="J199" s="4">
        <v>36</v>
      </c>
      <c r="K199" s="6">
        <v>1198</v>
      </c>
      <c r="L199" s="8">
        <v>1668</v>
      </c>
      <c r="M199" s="21"/>
      <c r="N199" s="23">
        <f t="shared" ref="N199:Y199" si="228" xml:space="preserve"> IF(OR(A199&gt;A209, A199&lt;A208),".",A199)</f>
        <v>1</v>
      </c>
      <c r="O199" s="23">
        <f t="shared" si="228"/>
        <v>24</v>
      </c>
      <c r="P199" s="23">
        <f t="shared" si="228"/>
        <v>5</v>
      </c>
      <c r="Q199" s="23">
        <f t="shared" si="228"/>
        <v>37</v>
      </c>
      <c r="R199" s="23">
        <f t="shared" si="228"/>
        <v>1150</v>
      </c>
      <c r="S199" s="23">
        <f t="shared" si="228"/>
        <v>1306</v>
      </c>
      <c r="T199" s="23">
        <f t="shared" si="228"/>
        <v>37</v>
      </c>
      <c r="U199" s="23">
        <f t="shared" si="228"/>
        <v>1033</v>
      </c>
      <c r="V199" s="23">
        <f t="shared" si="228"/>
        <v>1261</v>
      </c>
      <c r="W199" s="23">
        <f t="shared" si="228"/>
        <v>36</v>
      </c>
      <c r="X199" s="23">
        <f t="shared" si="228"/>
        <v>1198</v>
      </c>
      <c r="Y199" s="23">
        <f t="shared" si="228"/>
        <v>1668</v>
      </c>
      <c r="Z199" s="21"/>
      <c r="AA199" s="22">
        <f>AA186+3</f>
        <v>46</v>
      </c>
      <c r="AB199" s="34">
        <f>AVERAGE($R199:$S206)</f>
        <v>1992.3125</v>
      </c>
      <c r="AC199" s="34">
        <f>AVERAGE($P199:$P206)</f>
        <v>3.75</v>
      </c>
      <c r="AD199" s="34">
        <f>AVERAGE([3]buffer!I$36:I$43)</f>
        <v>19.125</v>
      </c>
      <c r="AE199" s="34">
        <f>((AB199-AD199)/AI199)-AC199</f>
        <v>1322.8186233108108</v>
      </c>
      <c r="AF199" s="34">
        <f>AVERAGE($Q199:$Q206)</f>
        <v>37</v>
      </c>
      <c r="AG199" s="34">
        <f>AVERAGE($O199:$O206)</f>
        <v>24.875</v>
      </c>
      <c r="AH199" s="34">
        <f>AG199/0.5</f>
        <v>49.75</v>
      </c>
      <c r="AI199" s="35">
        <f>AF199/AG199</f>
        <v>1.4874371859296482</v>
      </c>
      <c r="AJ199" s="56">
        <f xml:space="preserve"> 1.14*(1-COMPLETE!P65)</f>
        <v>0.97921527041357359</v>
      </c>
      <c r="AK199" s="37">
        <v>0.56527777777777777</v>
      </c>
      <c r="AL199" s="53">
        <v>0.74930555555555556</v>
      </c>
      <c r="AM199" s="38">
        <f>24*(AL199-AK199)</f>
        <v>4.416666666666667</v>
      </c>
      <c r="AN199" s="34">
        <f>(AE199*120)/(AH199*0.2*AM199*AJ199)</f>
        <v>3688.8047188226087</v>
      </c>
    </row>
    <row r="200" spans="1:40" ht="13.8" thickBot="1">
      <c r="A200" s="4">
        <v>3</v>
      </c>
      <c r="B200" s="4">
        <v>25</v>
      </c>
      <c r="C200" s="4">
        <v>2</v>
      </c>
      <c r="D200" s="4">
        <v>36</v>
      </c>
      <c r="E200" s="9">
        <v>1715</v>
      </c>
      <c r="F200" s="9">
        <v>1761</v>
      </c>
      <c r="G200" s="4">
        <v>38</v>
      </c>
      <c r="H200" s="18">
        <v>975</v>
      </c>
      <c r="I200" s="15">
        <v>2182</v>
      </c>
      <c r="J200" s="4">
        <v>37</v>
      </c>
      <c r="K200" s="6">
        <v>1216</v>
      </c>
      <c r="L200" s="5">
        <v>1379</v>
      </c>
      <c r="M200" s="21"/>
      <c r="N200" s="23">
        <f t="shared" ref="N200:Y200" si="229" xml:space="preserve"> IF(OR(A200&gt;A209, A200&lt;A208),".",A200)</f>
        <v>3</v>
      </c>
      <c r="O200" s="23">
        <f t="shared" si="229"/>
        <v>25</v>
      </c>
      <c r="P200" s="23">
        <f t="shared" si="229"/>
        <v>2</v>
      </c>
      <c r="Q200" s="23">
        <f t="shared" si="229"/>
        <v>36</v>
      </c>
      <c r="R200" s="23">
        <f t="shared" si="229"/>
        <v>1715</v>
      </c>
      <c r="S200" s="23">
        <f t="shared" si="229"/>
        <v>1761</v>
      </c>
      <c r="T200" s="23">
        <f t="shared" si="229"/>
        <v>38</v>
      </c>
      <c r="U200" s="23">
        <f t="shared" si="229"/>
        <v>975</v>
      </c>
      <c r="V200" s="23">
        <f t="shared" si="229"/>
        <v>2182</v>
      </c>
      <c r="W200" s="23">
        <f t="shared" si="229"/>
        <v>37</v>
      </c>
      <c r="X200" s="23">
        <f t="shared" si="229"/>
        <v>1216</v>
      </c>
      <c r="Y200" s="23">
        <f t="shared" si="229"/>
        <v>1379</v>
      </c>
      <c r="Z200" s="21"/>
      <c r="AA200" s="22">
        <f>AA187+3</f>
        <v>47</v>
      </c>
      <c r="AB200" s="34">
        <f>AVERAGE($U199:$V206)</f>
        <v>1769.5</v>
      </c>
      <c r="AC200" s="34">
        <f>AVERAGE($P199:$P206)</f>
        <v>3.75</v>
      </c>
      <c r="AD200" s="34">
        <f>AVERAGE([3]buffer!J$36:J$43)</f>
        <v>16.375</v>
      </c>
      <c r="AE200" s="34">
        <f>((AB200-AD200)/AI200)-AC200</f>
        <v>1147.6423267326732</v>
      </c>
      <c r="AF200" s="34">
        <f>AVERAGE($T199:$T206)</f>
        <v>37.875</v>
      </c>
      <c r="AG200" s="34">
        <f>AVERAGE($O199:$O206)</f>
        <v>24.875</v>
      </c>
      <c r="AH200" s="34">
        <f>AG200/0.5</f>
        <v>49.75</v>
      </c>
      <c r="AI200" s="35">
        <f>AF200/AG200</f>
        <v>1.5226130653266332</v>
      </c>
      <c r="AJ200" s="57">
        <f xml:space="preserve"> 1.1*(1-COMPLETE!P67)</f>
        <v>0.96211412535079521</v>
      </c>
      <c r="AK200" s="37">
        <v>0.56527777777777777</v>
      </c>
      <c r="AL200" s="53">
        <v>0.74930555555555556</v>
      </c>
      <c r="AM200" s="38">
        <f>24*(AL200-AK200)</f>
        <v>4.416666666666667</v>
      </c>
      <c r="AN200" s="34">
        <f>(AE200*120)/(AH200*0.2*AM200*AJ200)</f>
        <v>3257.1931157225436</v>
      </c>
    </row>
    <row r="201" spans="1:40" ht="13.8" thickBot="1">
      <c r="A201" s="4">
        <v>1</v>
      </c>
      <c r="B201" s="4">
        <v>24</v>
      </c>
      <c r="C201" s="4">
        <v>3</v>
      </c>
      <c r="D201" s="4">
        <v>36</v>
      </c>
      <c r="E201" s="7">
        <v>2419</v>
      </c>
      <c r="F201" s="15">
        <v>2114</v>
      </c>
      <c r="G201" s="4">
        <v>37</v>
      </c>
      <c r="H201" s="5">
        <v>1268</v>
      </c>
      <c r="I201" s="9">
        <v>1768</v>
      </c>
      <c r="J201" s="4">
        <v>38</v>
      </c>
      <c r="K201" s="5">
        <v>1467</v>
      </c>
      <c r="L201" s="8">
        <v>1651</v>
      </c>
      <c r="M201" s="21"/>
      <c r="N201" s="23">
        <f t="shared" ref="N201:Y201" si="230" xml:space="preserve"> IF(OR(A201&gt;A209, A201&lt;A208),".",A201)</f>
        <v>1</v>
      </c>
      <c r="O201" s="23">
        <f t="shared" si="230"/>
        <v>24</v>
      </c>
      <c r="P201" s="23">
        <f t="shared" si="230"/>
        <v>3</v>
      </c>
      <c r="Q201" s="23">
        <f t="shared" si="230"/>
        <v>36</v>
      </c>
      <c r="R201" s="23">
        <f t="shared" si="230"/>
        <v>2419</v>
      </c>
      <c r="S201" s="23">
        <f t="shared" si="230"/>
        <v>2114</v>
      </c>
      <c r="T201" s="23">
        <f t="shared" si="230"/>
        <v>37</v>
      </c>
      <c r="U201" s="23">
        <f t="shared" si="230"/>
        <v>1268</v>
      </c>
      <c r="V201" s="23">
        <f t="shared" si="230"/>
        <v>1768</v>
      </c>
      <c r="W201" s="23">
        <f t="shared" si="230"/>
        <v>38</v>
      </c>
      <c r="X201" s="23">
        <f t="shared" si="230"/>
        <v>1467</v>
      </c>
      <c r="Y201" s="23">
        <f t="shared" si="230"/>
        <v>1651</v>
      </c>
      <c r="Z201" s="21"/>
      <c r="AA201" s="22">
        <f>AA188+3</f>
        <v>48</v>
      </c>
      <c r="AB201" s="34">
        <f>AVERAGE($X199:$Y206)</f>
        <v>1634.75</v>
      </c>
      <c r="AC201" s="34">
        <f>AVERAGE($P199:$P206)</f>
        <v>3.75</v>
      </c>
      <c r="AD201" s="34">
        <f>AVERAGE([3]buffer!K$36:K$43)</f>
        <v>18.25</v>
      </c>
      <c r="AE201" s="34">
        <f>((AB201-AD201)/AI201)-AC201</f>
        <v>1061.4271523178809</v>
      </c>
      <c r="AF201" s="34">
        <f>AVERAGE($W199:$W206)</f>
        <v>37.75</v>
      </c>
      <c r="AG201" s="34">
        <f>AVERAGE($O199:$O206)</f>
        <v>24.875</v>
      </c>
      <c r="AH201" s="34">
        <f>AG201/0.5</f>
        <v>49.75</v>
      </c>
      <c r="AI201" s="35">
        <f>AF201/AG201</f>
        <v>1.5175879396984924</v>
      </c>
      <c r="AJ201" s="57">
        <f xml:space="preserve"> 1.21*(1-COMPLETE!P69)</f>
        <v>1.0298665297741272</v>
      </c>
      <c r="AK201" s="37">
        <v>0.56527777777777777</v>
      </c>
      <c r="AL201" s="53">
        <v>0.74930555555555556</v>
      </c>
      <c r="AM201" s="38">
        <f>24*(AL201-AK201)</f>
        <v>4.416666666666667</v>
      </c>
      <c r="AN201" s="34">
        <f>(AE201*120)/(AH201*0.2*AM201*AJ201)</f>
        <v>2814.3155536090494</v>
      </c>
    </row>
    <row r="202" spans="1:40" ht="13.2">
      <c r="A202" s="4">
        <v>1</v>
      </c>
      <c r="B202" s="4">
        <v>24</v>
      </c>
      <c r="C202" s="4">
        <v>3</v>
      </c>
      <c r="D202" s="4">
        <v>36</v>
      </c>
      <c r="E202" s="15">
        <v>2147</v>
      </c>
      <c r="F202" s="9">
        <v>1868</v>
      </c>
      <c r="G202" s="4">
        <v>39</v>
      </c>
      <c r="H202" s="6">
        <v>1173</v>
      </c>
      <c r="I202" s="15">
        <v>2305</v>
      </c>
      <c r="J202" s="4">
        <v>38</v>
      </c>
      <c r="K202" s="5">
        <v>1450</v>
      </c>
      <c r="L202" s="8">
        <v>1616</v>
      </c>
      <c r="M202" s="21"/>
      <c r="N202" s="23">
        <f t="shared" ref="N202:Y202" si="231" xml:space="preserve"> IF(OR(A202&gt;A209, A202&lt;A208),".",A202)</f>
        <v>1</v>
      </c>
      <c r="O202" s="23">
        <f t="shared" si="231"/>
        <v>24</v>
      </c>
      <c r="P202" s="23">
        <f t="shared" si="231"/>
        <v>3</v>
      </c>
      <c r="Q202" s="23">
        <f t="shared" si="231"/>
        <v>36</v>
      </c>
      <c r="R202" s="23">
        <f t="shared" si="231"/>
        <v>2147</v>
      </c>
      <c r="S202" s="23">
        <f t="shared" si="231"/>
        <v>1868</v>
      </c>
      <c r="T202" s="23">
        <f t="shared" si="231"/>
        <v>39</v>
      </c>
      <c r="U202" s="23">
        <f t="shared" si="231"/>
        <v>1173</v>
      </c>
      <c r="V202" s="23">
        <f t="shared" si="231"/>
        <v>2305</v>
      </c>
      <c r="W202" s="23">
        <f t="shared" si="231"/>
        <v>38</v>
      </c>
      <c r="X202" s="23">
        <f t="shared" si="231"/>
        <v>1450</v>
      </c>
      <c r="Y202" s="23">
        <f t="shared" si="231"/>
        <v>1616</v>
      </c>
      <c r="Z202" s="21"/>
      <c r="AJ202" s="24"/>
      <c r="AK202" s="23"/>
      <c r="AL202" s="23"/>
      <c r="AM202" s="23"/>
    </row>
    <row r="203" spans="1:40" ht="13.2">
      <c r="A203" s="4">
        <v>1</v>
      </c>
      <c r="B203" s="4">
        <v>24</v>
      </c>
      <c r="C203" s="4">
        <v>5</v>
      </c>
      <c r="D203" s="4">
        <v>39</v>
      </c>
      <c r="E203" s="7">
        <v>2413</v>
      </c>
      <c r="F203" s="7">
        <v>2338</v>
      </c>
      <c r="G203" s="4">
        <v>37</v>
      </c>
      <c r="H203" s="13">
        <v>2749</v>
      </c>
      <c r="I203" s="14">
        <v>2609</v>
      </c>
      <c r="J203" s="4">
        <v>39</v>
      </c>
      <c r="K203" s="7">
        <v>2512</v>
      </c>
      <c r="L203" s="8">
        <v>1585</v>
      </c>
      <c r="M203" s="21"/>
      <c r="N203" s="23">
        <f t="shared" ref="N203:Y203" si="232" xml:space="preserve"> IF(OR(A203&gt;A209, A203&lt;A208),".",A203)</f>
        <v>1</v>
      </c>
      <c r="O203" s="23">
        <f t="shared" si="232"/>
        <v>24</v>
      </c>
      <c r="P203" s="23">
        <f t="shared" si="232"/>
        <v>5</v>
      </c>
      <c r="Q203" s="23">
        <f t="shared" si="232"/>
        <v>39</v>
      </c>
      <c r="R203" s="23">
        <f t="shared" si="232"/>
        <v>2413</v>
      </c>
      <c r="S203" s="23">
        <f t="shared" si="232"/>
        <v>2338</v>
      </c>
      <c r="T203" s="23">
        <f t="shared" si="232"/>
        <v>37</v>
      </c>
      <c r="U203" s="23">
        <f t="shared" si="232"/>
        <v>2749</v>
      </c>
      <c r="V203" s="23">
        <f t="shared" si="232"/>
        <v>2609</v>
      </c>
      <c r="W203" s="23">
        <f t="shared" si="232"/>
        <v>39</v>
      </c>
      <c r="X203" s="23">
        <f t="shared" si="232"/>
        <v>2512</v>
      </c>
      <c r="Y203" s="23">
        <f t="shared" si="232"/>
        <v>1585</v>
      </c>
      <c r="Z203" s="21"/>
      <c r="AJ203" s="24"/>
    </row>
    <row r="204" spans="1:40" ht="13.2">
      <c r="A204" s="4">
        <v>2</v>
      </c>
      <c r="B204" s="4">
        <v>26</v>
      </c>
      <c r="C204" s="4">
        <v>3</v>
      </c>
      <c r="D204" s="4">
        <v>37</v>
      </c>
      <c r="E204" s="7">
        <v>2489</v>
      </c>
      <c r="F204" s="13">
        <v>2954</v>
      </c>
      <c r="G204" s="4">
        <v>37</v>
      </c>
      <c r="H204" s="15">
        <v>2293</v>
      </c>
      <c r="I204" s="7">
        <v>2404</v>
      </c>
      <c r="J204" s="4">
        <v>38</v>
      </c>
      <c r="K204" s="15">
        <v>2271</v>
      </c>
      <c r="L204" s="8">
        <v>1511</v>
      </c>
      <c r="M204" s="21"/>
      <c r="N204" s="23">
        <f t="shared" ref="N204:Y204" si="233" xml:space="preserve"> IF(OR(A204&gt;A209, A204&lt;A208),".",A204)</f>
        <v>2</v>
      </c>
      <c r="O204" s="23">
        <f t="shared" si="233"/>
        <v>26</v>
      </c>
      <c r="P204" s="23">
        <f t="shared" si="233"/>
        <v>3</v>
      </c>
      <c r="Q204" s="23">
        <f t="shared" si="233"/>
        <v>37</v>
      </c>
      <c r="R204" s="23">
        <f t="shared" si="233"/>
        <v>2489</v>
      </c>
      <c r="S204" s="23">
        <f t="shared" si="233"/>
        <v>2954</v>
      </c>
      <c r="T204" s="23">
        <f t="shared" si="233"/>
        <v>37</v>
      </c>
      <c r="U204" s="23">
        <f t="shared" si="233"/>
        <v>2293</v>
      </c>
      <c r="V204" s="23">
        <f t="shared" si="233"/>
        <v>2404</v>
      </c>
      <c r="W204" s="23">
        <f t="shared" si="233"/>
        <v>38</v>
      </c>
      <c r="X204" s="23">
        <f t="shared" si="233"/>
        <v>2271</v>
      </c>
      <c r="Y204" s="23">
        <f t="shared" si="233"/>
        <v>1511</v>
      </c>
      <c r="Z204" s="21"/>
      <c r="AJ204" s="24"/>
    </row>
    <row r="205" spans="1:40" ht="13.2">
      <c r="A205" s="4">
        <v>2</v>
      </c>
      <c r="B205" s="4">
        <v>25</v>
      </c>
      <c r="C205" s="4">
        <v>4</v>
      </c>
      <c r="D205" s="4">
        <v>38</v>
      </c>
      <c r="E205" s="8">
        <v>1622</v>
      </c>
      <c r="F205" s="15">
        <v>2151</v>
      </c>
      <c r="G205" s="4">
        <v>39</v>
      </c>
      <c r="H205" s="8">
        <v>1565</v>
      </c>
      <c r="I205" s="8">
        <v>1627</v>
      </c>
      <c r="J205" s="4">
        <v>38</v>
      </c>
      <c r="K205" s="9">
        <v>1773</v>
      </c>
      <c r="L205" s="8">
        <v>1687</v>
      </c>
      <c r="M205" s="21"/>
      <c r="N205" s="23">
        <f t="shared" ref="N205:Y205" si="234" xml:space="preserve"> IF(OR(A205&gt;A209, A205&lt;A208),".",A205)</f>
        <v>2</v>
      </c>
      <c r="O205" s="23">
        <f t="shared" si="234"/>
        <v>25</v>
      </c>
      <c r="P205" s="23">
        <f t="shared" si="234"/>
        <v>4</v>
      </c>
      <c r="Q205" s="23">
        <f t="shared" si="234"/>
        <v>38</v>
      </c>
      <c r="R205" s="23">
        <f t="shared" si="234"/>
        <v>1622</v>
      </c>
      <c r="S205" s="23">
        <f t="shared" si="234"/>
        <v>2151</v>
      </c>
      <c r="T205" s="23">
        <f t="shared" si="234"/>
        <v>39</v>
      </c>
      <c r="U205" s="23">
        <f t="shared" si="234"/>
        <v>1565</v>
      </c>
      <c r="V205" s="23">
        <f t="shared" si="234"/>
        <v>1627</v>
      </c>
      <c r="W205" s="23">
        <f t="shared" si="234"/>
        <v>38</v>
      </c>
      <c r="X205" s="23">
        <f t="shared" si="234"/>
        <v>1773</v>
      </c>
      <c r="Y205" s="23">
        <f t="shared" si="234"/>
        <v>1687</v>
      </c>
      <c r="Z205" s="21"/>
      <c r="AJ205" s="24"/>
    </row>
    <row r="206" spans="1:40" ht="13.2">
      <c r="A206" s="4">
        <v>3</v>
      </c>
      <c r="B206" s="4">
        <v>27</v>
      </c>
      <c r="C206" s="4">
        <v>5</v>
      </c>
      <c r="D206" s="4">
        <v>37</v>
      </c>
      <c r="E206" s="9">
        <v>1791</v>
      </c>
      <c r="F206" s="8">
        <v>1639</v>
      </c>
      <c r="G206" s="4">
        <v>39</v>
      </c>
      <c r="H206" s="8">
        <v>1567</v>
      </c>
      <c r="I206" s="8">
        <v>1533</v>
      </c>
      <c r="J206" s="4">
        <v>38</v>
      </c>
      <c r="K206" s="8">
        <v>1626</v>
      </c>
      <c r="L206" s="8">
        <v>1546</v>
      </c>
      <c r="M206" s="21"/>
      <c r="N206" s="23">
        <f t="shared" ref="N206:Y206" si="235" xml:space="preserve"> IF(OR(A206&gt;A209, A206&lt;A208),".",A206)</f>
        <v>3</v>
      </c>
      <c r="O206" s="23">
        <f t="shared" si="235"/>
        <v>27</v>
      </c>
      <c r="P206" s="23">
        <f t="shared" si="235"/>
        <v>5</v>
      </c>
      <c r="Q206" s="23">
        <f t="shared" si="235"/>
        <v>37</v>
      </c>
      <c r="R206" s="23">
        <f t="shared" si="235"/>
        <v>1791</v>
      </c>
      <c r="S206" s="23">
        <f t="shared" si="235"/>
        <v>1639</v>
      </c>
      <c r="T206" s="23">
        <f t="shared" si="235"/>
        <v>39</v>
      </c>
      <c r="U206" s="23">
        <f t="shared" si="235"/>
        <v>1567</v>
      </c>
      <c r="V206" s="23">
        <f t="shared" si="235"/>
        <v>1533</v>
      </c>
      <c r="W206" s="23">
        <f t="shared" si="235"/>
        <v>38</v>
      </c>
      <c r="X206" s="23">
        <f t="shared" si="235"/>
        <v>1626</v>
      </c>
      <c r="Y206" s="23">
        <f t="shared" si="235"/>
        <v>1546</v>
      </c>
      <c r="Z206" s="21"/>
      <c r="AJ206" s="24"/>
    </row>
    <row r="207" spans="1:40">
      <c r="A207" s="39">
        <f>AVERAGE(A199:A206)</f>
        <v>1.75</v>
      </c>
      <c r="B207" s="39">
        <f>AVERAGE(B199:B206)</f>
        <v>24.875</v>
      </c>
      <c r="C207" s="39">
        <f t="shared" ref="C207:L207" si="236">AVERAGE(C199:C206)</f>
        <v>3.75</v>
      </c>
      <c r="D207" s="39">
        <f t="shared" si="236"/>
        <v>37</v>
      </c>
      <c r="E207" s="39">
        <f t="shared" si="236"/>
        <v>1968.25</v>
      </c>
      <c r="F207" s="39">
        <f t="shared" si="236"/>
        <v>2016.375</v>
      </c>
      <c r="G207" s="39">
        <f t="shared" si="236"/>
        <v>37.875</v>
      </c>
      <c r="H207" s="39">
        <f t="shared" si="236"/>
        <v>1577.875</v>
      </c>
      <c r="I207" s="39">
        <f t="shared" si="236"/>
        <v>1961.125</v>
      </c>
      <c r="J207" s="39">
        <f t="shared" si="236"/>
        <v>37.75</v>
      </c>
      <c r="K207" s="39">
        <f t="shared" si="236"/>
        <v>1689.125</v>
      </c>
      <c r="L207" s="39">
        <f t="shared" si="236"/>
        <v>1580.375</v>
      </c>
      <c r="M207" s="26" t="s">
        <v>60</v>
      </c>
      <c r="N207" s="39">
        <f>AVERAGE(N199:N206)</f>
        <v>1.75</v>
      </c>
      <c r="O207" s="39">
        <f>AVERAGE(O199:O206)</f>
        <v>24.875</v>
      </c>
      <c r="P207" s="39">
        <f t="shared" ref="P207:Y207" si="237">AVERAGE(P199:P206)</f>
        <v>3.75</v>
      </c>
      <c r="Q207" s="39">
        <f t="shared" si="237"/>
        <v>37</v>
      </c>
      <c r="R207" s="39">
        <f t="shared" si="237"/>
        <v>1968.25</v>
      </c>
      <c r="S207" s="39">
        <f t="shared" si="237"/>
        <v>2016.375</v>
      </c>
      <c r="T207" s="39">
        <f t="shared" si="237"/>
        <v>37.875</v>
      </c>
      <c r="U207" s="39">
        <f t="shared" si="237"/>
        <v>1577.875</v>
      </c>
      <c r="V207" s="39">
        <f t="shared" si="237"/>
        <v>1961.125</v>
      </c>
      <c r="W207" s="39">
        <f t="shared" si="237"/>
        <v>37.75</v>
      </c>
      <c r="X207" s="39">
        <f t="shared" si="237"/>
        <v>1689.125</v>
      </c>
      <c r="Y207" s="39">
        <f t="shared" si="237"/>
        <v>1580.375</v>
      </c>
      <c r="Z207" s="26" t="s">
        <v>60</v>
      </c>
      <c r="AJ207" s="24"/>
    </row>
    <row r="208" spans="1:40">
      <c r="A208" s="39">
        <f>A207-2*STDEV(A199:A206)</f>
        <v>-2.281052085583668E-2</v>
      </c>
      <c r="B208" s="39">
        <f t="shared" ref="B208:L208" si="238">B207-2*STDEV(B199:B206)</f>
        <v>22.623016747080793</v>
      </c>
      <c r="C208" s="39">
        <f t="shared" si="238"/>
        <v>1.4200705099571298</v>
      </c>
      <c r="D208" s="39">
        <f t="shared" si="238"/>
        <v>34.861910064700602</v>
      </c>
      <c r="E208" s="39">
        <f t="shared" si="238"/>
        <v>1015.334024090866</v>
      </c>
      <c r="F208" s="39">
        <f t="shared" si="238"/>
        <v>1017.9436946872252</v>
      </c>
      <c r="G208" s="39">
        <f t="shared" si="238"/>
        <v>35.89293758206977</v>
      </c>
      <c r="H208" s="39">
        <f t="shared" si="238"/>
        <v>312.17025559868421</v>
      </c>
      <c r="I208" s="39">
        <f t="shared" si="238"/>
        <v>1003.3541132903592</v>
      </c>
      <c r="J208" s="39">
        <f t="shared" si="238"/>
        <v>35.977189479144165</v>
      </c>
      <c r="K208" s="39">
        <f t="shared" si="238"/>
        <v>733.45234982855436</v>
      </c>
      <c r="L208" s="39">
        <f t="shared" si="238"/>
        <v>1377.7185348745497</v>
      </c>
      <c r="M208" s="26" t="s">
        <v>61</v>
      </c>
      <c r="N208" s="39">
        <f>N207-2*STDEV(N199:N206)</f>
        <v>-2.281052085583668E-2</v>
      </c>
      <c r="O208" s="39">
        <f t="shared" ref="O208:Y208" si="239">O207-2*STDEV(O199:O206)</f>
        <v>22.623016747080793</v>
      </c>
      <c r="P208" s="39">
        <f t="shared" si="239"/>
        <v>1.4200705099571298</v>
      </c>
      <c r="Q208" s="39">
        <f t="shared" si="239"/>
        <v>34.861910064700602</v>
      </c>
      <c r="R208" s="39">
        <f t="shared" si="239"/>
        <v>1015.334024090866</v>
      </c>
      <c r="S208" s="39">
        <f t="shared" si="239"/>
        <v>1017.9436946872252</v>
      </c>
      <c r="T208" s="39">
        <f t="shared" si="239"/>
        <v>35.89293758206977</v>
      </c>
      <c r="U208" s="39">
        <f t="shared" si="239"/>
        <v>312.17025559868421</v>
      </c>
      <c r="V208" s="39">
        <f t="shared" si="239"/>
        <v>1003.3541132903592</v>
      </c>
      <c r="W208" s="39">
        <f t="shared" si="239"/>
        <v>35.977189479144165</v>
      </c>
      <c r="X208" s="39">
        <f t="shared" si="239"/>
        <v>733.45234982855436</v>
      </c>
      <c r="Y208" s="39">
        <f t="shared" si="239"/>
        <v>1377.7185348745497</v>
      </c>
      <c r="Z208" s="26" t="s">
        <v>61</v>
      </c>
      <c r="AJ208" s="24"/>
    </row>
    <row r="209" spans="1:40" ht="12.6" thickBot="1">
      <c r="A209" s="40">
        <f>A207+2*STDEV(A199:A206)</f>
        <v>3.5228105208558365</v>
      </c>
      <c r="B209" s="40">
        <f t="shared" ref="B209:L209" si="240">B207+2*STDEV(B199:B206)</f>
        <v>27.126983252919207</v>
      </c>
      <c r="C209" s="40">
        <f t="shared" si="240"/>
        <v>6.0799294900428702</v>
      </c>
      <c r="D209" s="40">
        <f t="shared" si="240"/>
        <v>39.138089935299398</v>
      </c>
      <c r="E209" s="40">
        <f t="shared" si="240"/>
        <v>2921.165975909134</v>
      </c>
      <c r="F209" s="40">
        <f t="shared" si="240"/>
        <v>3014.8063053127748</v>
      </c>
      <c r="G209" s="40">
        <f t="shared" si="240"/>
        <v>39.85706241793023</v>
      </c>
      <c r="H209" s="40">
        <f t="shared" si="240"/>
        <v>2843.579744401316</v>
      </c>
      <c r="I209" s="40">
        <f t="shared" si="240"/>
        <v>2918.8958867096408</v>
      </c>
      <c r="J209" s="40">
        <f t="shared" si="240"/>
        <v>39.522810520855835</v>
      </c>
      <c r="K209" s="40">
        <f t="shared" si="240"/>
        <v>2644.7976501714456</v>
      </c>
      <c r="L209" s="40">
        <f t="shared" si="240"/>
        <v>1783.0314651254503</v>
      </c>
      <c r="M209" s="41" t="s">
        <v>62</v>
      </c>
      <c r="N209" s="40">
        <f>N207+2*STDEV(N199:N206)</f>
        <v>3.5228105208558365</v>
      </c>
      <c r="O209" s="40">
        <f t="shared" ref="O209:Y209" si="241">O207+2*STDEV(O199:O206)</f>
        <v>27.126983252919207</v>
      </c>
      <c r="P209" s="40">
        <f t="shared" si="241"/>
        <v>6.0799294900428702</v>
      </c>
      <c r="Q209" s="40">
        <f t="shared" si="241"/>
        <v>39.138089935299398</v>
      </c>
      <c r="R209" s="40">
        <f t="shared" si="241"/>
        <v>2921.165975909134</v>
      </c>
      <c r="S209" s="40">
        <f t="shared" si="241"/>
        <v>3014.8063053127748</v>
      </c>
      <c r="T209" s="40">
        <f t="shared" si="241"/>
        <v>39.85706241793023</v>
      </c>
      <c r="U209" s="40">
        <f t="shared" si="241"/>
        <v>2843.579744401316</v>
      </c>
      <c r="V209" s="40">
        <f t="shared" si="241"/>
        <v>2918.8958867096408</v>
      </c>
      <c r="W209" s="40">
        <f t="shared" si="241"/>
        <v>39.522810520855835</v>
      </c>
      <c r="X209" s="40">
        <f t="shared" si="241"/>
        <v>2644.7976501714456</v>
      </c>
      <c r="Y209" s="40">
        <f t="shared" si="241"/>
        <v>1783.0314651254503</v>
      </c>
      <c r="Z209" s="41" t="s">
        <v>62</v>
      </c>
      <c r="AJ209" s="24"/>
      <c r="AK209" s="23"/>
      <c r="AL209" s="23"/>
      <c r="AM209" s="23"/>
    </row>
    <row r="210" spans="1:40" ht="13.2">
      <c r="A210" s="20"/>
      <c r="B210" s="25"/>
      <c r="C210" s="20"/>
      <c r="D210" s="22">
        <f>D197+3</f>
        <v>49</v>
      </c>
      <c r="E210" s="22">
        <f t="shared" ref="E210:L210" si="242">E197+3</f>
        <v>49</v>
      </c>
      <c r="F210" s="22">
        <f t="shared" si="242"/>
        <v>49</v>
      </c>
      <c r="G210" s="22">
        <f t="shared" si="242"/>
        <v>50</v>
      </c>
      <c r="H210" s="22">
        <f t="shared" si="242"/>
        <v>50</v>
      </c>
      <c r="I210" s="22">
        <f t="shared" si="242"/>
        <v>50</v>
      </c>
      <c r="J210" s="22">
        <f t="shared" si="242"/>
        <v>51</v>
      </c>
      <c r="K210" s="22">
        <f t="shared" si="242"/>
        <v>51</v>
      </c>
      <c r="L210" s="22">
        <f t="shared" si="242"/>
        <v>51</v>
      </c>
      <c r="M210" s="26" t="s">
        <v>37</v>
      </c>
      <c r="N210" s="20"/>
      <c r="O210" s="25"/>
      <c r="P210" s="20"/>
      <c r="Q210" s="22">
        <f>Q197+3</f>
        <v>49</v>
      </c>
      <c r="R210" s="22">
        <f t="shared" ref="R210:Y210" si="243">R197+3</f>
        <v>49</v>
      </c>
      <c r="S210" s="22">
        <f t="shared" si="243"/>
        <v>49</v>
      </c>
      <c r="T210" s="22">
        <f t="shared" si="243"/>
        <v>50</v>
      </c>
      <c r="U210" s="22">
        <f t="shared" si="243"/>
        <v>50</v>
      </c>
      <c r="V210" s="22">
        <f t="shared" si="243"/>
        <v>50</v>
      </c>
      <c r="W210" s="22">
        <f t="shared" si="243"/>
        <v>51</v>
      </c>
      <c r="X210" s="22">
        <f t="shared" si="243"/>
        <v>51</v>
      </c>
      <c r="Y210" s="22">
        <f t="shared" si="243"/>
        <v>51</v>
      </c>
      <c r="Z210" s="26" t="s">
        <v>37</v>
      </c>
      <c r="AB210" s="27"/>
      <c r="AC210" s="27"/>
      <c r="AD210" s="27"/>
      <c r="AE210" s="27"/>
      <c r="AF210" s="27"/>
      <c r="AG210" s="27"/>
      <c r="AH210" s="27"/>
      <c r="AI210" s="27"/>
    </row>
    <row r="211" spans="1:40" ht="13.8" thickBot="1">
      <c r="A211" s="30">
        <v>1</v>
      </c>
      <c r="B211" s="30">
        <v>2</v>
      </c>
      <c r="C211" s="30">
        <v>3</v>
      </c>
      <c r="D211" s="30">
        <v>4</v>
      </c>
      <c r="E211" s="30">
        <v>5</v>
      </c>
      <c r="F211" s="30">
        <v>6</v>
      </c>
      <c r="G211" s="30">
        <v>7</v>
      </c>
      <c r="H211" s="30">
        <v>8</v>
      </c>
      <c r="I211" s="30">
        <v>9</v>
      </c>
      <c r="J211" s="30">
        <v>10</v>
      </c>
      <c r="K211" s="30">
        <v>11</v>
      </c>
      <c r="L211" s="30">
        <v>12</v>
      </c>
      <c r="M211" s="26" t="s">
        <v>47</v>
      </c>
      <c r="N211" s="30">
        <v>1</v>
      </c>
      <c r="O211" s="30">
        <v>2</v>
      </c>
      <c r="P211" s="30">
        <v>3</v>
      </c>
      <c r="Q211" s="30">
        <v>4</v>
      </c>
      <c r="R211" s="30">
        <v>5</v>
      </c>
      <c r="S211" s="30">
        <v>6</v>
      </c>
      <c r="T211" s="30">
        <v>7</v>
      </c>
      <c r="U211" s="30">
        <v>8</v>
      </c>
      <c r="V211" s="30">
        <v>9</v>
      </c>
      <c r="W211" s="30">
        <v>10</v>
      </c>
      <c r="X211" s="30">
        <v>11</v>
      </c>
      <c r="Y211" s="30">
        <v>12</v>
      </c>
      <c r="Z211" s="26" t="s">
        <v>47</v>
      </c>
      <c r="AB211" s="27"/>
      <c r="AC211" s="27"/>
      <c r="AD211" s="27"/>
      <c r="AE211" s="27"/>
      <c r="AF211" s="27"/>
      <c r="AG211" s="27"/>
      <c r="AH211" s="27"/>
      <c r="AI211" s="27"/>
    </row>
    <row r="212" spans="1:40" ht="13.8" thickBot="1">
      <c r="A212" s="4">
        <v>3</v>
      </c>
      <c r="B212" s="4">
        <v>27</v>
      </c>
      <c r="C212" s="4">
        <v>5</v>
      </c>
      <c r="D212" s="4">
        <v>38</v>
      </c>
      <c r="E212" s="9">
        <v>1776</v>
      </c>
      <c r="F212" s="8">
        <v>1598</v>
      </c>
      <c r="G212" s="4">
        <v>37</v>
      </c>
      <c r="H212" s="7">
        <v>2318</v>
      </c>
      <c r="I212" s="7">
        <v>2302</v>
      </c>
      <c r="J212" s="4">
        <v>39</v>
      </c>
      <c r="K212" s="8">
        <v>1590</v>
      </c>
      <c r="L212" s="9">
        <v>1682</v>
      </c>
      <c r="M212" s="21"/>
      <c r="N212" s="23">
        <f t="shared" ref="N212:Y212" si="244" xml:space="preserve"> IF(OR(A212&gt;A222, A212&lt;A221),".",A212)</f>
        <v>3</v>
      </c>
      <c r="O212" s="23">
        <f t="shared" si="244"/>
        <v>27</v>
      </c>
      <c r="P212" s="23">
        <f t="shared" si="244"/>
        <v>5</v>
      </c>
      <c r="Q212" s="23">
        <f t="shared" si="244"/>
        <v>38</v>
      </c>
      <c r="R212" s="23">
        <f t="shared" si="244"/>
        <v>1776</v>
      </c>
      <c r="S212" s="23">
        <f t="shared" si="244"/>
        <v>1598</v>
      </c>
      <c r="T212" s="23">
        <f t="shared" si="244"/>
        <v>37</v>
      </c>
      <c r="U212" s="23">
        <f t="shared" si="244"/>
        <v>2318</v>
      </c>
      <c r="V212" s="23">
        <f t="shared" si="244"/>
        <v>2302</v>
      </c>
      <c r="W212" s="23">
        <f t="shared" si="244"/>
        <v>39</v>
      </c>
      <c r="X212" s="23">
        <f t="shared" si="244"/>
        <v>1590</v>
      </c>
      <c r="Y212" s="23">
        <f t="shared" si="244"/>
        <v>1682</v>
      </c>
      <c r="Z212" s="21"/>
      <c r="AA212" s="22">
        <f>AA199+3</f>
        <v>49</v>
      </c>
      <c r="AB212" s="34">
        <f>AVERAGE($R212:$S219)</f>
        <v>1866.7333333333333</v>
      </c>
      <c r="AC212" s="34">
        <f>AVERAGE($P212:$P219)</f>
        <v>4.5</v>
      </c>
      <c r="AD212" s="34">
        <f>AVERAGE([3]buffer!I$36:I$43)</f>
        <v>19.125</v>
      </c>
      <c r="AE212" s="34">
        <f>((AB212-AD212)/AI212)-AC212</f>
        <v>1266.3417107583775</v>
      </c>
      <c r="AF212" s="34">
        <f>AVERAGE($Q212:$Q219)</f>
        <v>40.5</v>
      </c>
      <c r="AG212" s="34">
        <f>AVERAGE($O212:$O219)</f>
        <v>27.857142857142858</v>
      </c>
      <c r="AH212" s="34">
        <f>AG212/0.5</f>
        <v>55.714285714285715</v>
      </c>
      <c r="AI212" s="35">
        <f>AF212/AG212</f>
        <v>1.4538461538461538</v>
      </c>
      <c r="AJ212" s="58">
        <f xml:space="preserve"> 1.1*(1-COMPLETE!P47)</f>
        <v>0.9803590285110878</v>
      </c>
      <c r="AK212" s="37">
        <v>0.75277777777777777</v>
      </c>
      <c r="AL212" s="37">
        <v>0.92986111111111114</v>
      </c>
      <c r="AM212" s="38">
        <f>24*(AL212-AK212)</f>
        <v>4.2500000000000009</v>
      </c>
      <c r="AN212" s="34">
        <f>(AE212*120)/(AH212*0.2*AM212*AJ212)</f>
        <v>3273.116869432266</v>
      </c>
    </row>
    <row r="213" spans="1:40" ht="13.8" thickBot="1">
      <c r="A213" s="4">
        <v>2</v>
      </c>
      <c r="B213" s="4">
        <v>26</v>
      </c>
      <c r="C213" s="4">
        <v>4</v>
      </c>
      <c r="D213" s="4">
        <v>41</v>
      </c>
      <c r="E213" s="8">
        <v>1567</v>
      </c>
      <c r="F213" s="9">
        <v>1749</v>
      </c>
      <c r="G213" s="4">
        <v>38</v>
      </c>
      <c r="H213" s="7">
        <v>2390</v>
      </c>
      <c r="I213" s="15">
        <v>2193</v>
      </c>
      <c r="J213" s="4">
        <v>39</v>
      </c>
      <c r="K213" s="8">
        <v>1587</v>
      </c>
      <c r="L213" s="8">
        <v>1527</v>
      </c>
      <c r="M213" s="21"/>
      <c r="N213" s="23">
        <f t="shared" ref="N213:Y213" si="245" xml:space="preserve"> IF(OR(A213&gt;A222, A213&lt;A221),".",A213)</f>
        <v>2</v>
      </c>
      <c r="O213" s="23">
        <f t="shared" si="245"/>
        <v>26</v>
      </c>
      <c r="P213" s="23">
        <f t="shared" si="245"/>
        <v>4</v>
      </c>
      <c r="Q213" s="23">
        <f t="shared" si="245"/>
        <v>41</v>
      </c>
      <c r="R213" s="23">
        <f t="shared" si="245"/>
        <v>1567</v>
      </c>
      <c r="S213" s="23">
        <f t="shared" si="245"/>
        <v>1749</v>
      </c>
      <c r="T213" s="23">
        <f t="shared" si="245"/>
        <v>38</v>
      </c>
      <c r="U213" s="23">
        <f t="shared" si="245"/>
        <v>2390</v>
      </c>
      <c r="V213" s="23">
        <f t="shared" si="245"/>
        <v>2193</v>
      </c>
      <c r="W213" s="23">
        <f t="shared" si="245"/>
        <v>39</v>
      </c>
      <c r="X213" s="23">
        <f t="shared" si="245"/>
        <v>1587</v>
      </c>
      <c r="Y213" s="23">
        <f t="shared" si="245"/>
        <v>1527</v>
      </c>
      <c r="Z213" s="21"/>
      <c r="AA213" s="22">
        <f>AA200+3</f>
        <v>50</v>
      </c>
      <c r="AB213" s="34">
        <f>AVERAGE($U212:$V219)</f>
        <v>2329.4375</v>
      </c>
      <c r="AC213" s="34">
        <f>AVERAGE($P212:$P219)</f>
        <v>4.5</v>
      </c>
      <c r="AD213" s="34">
        <f>AVERAGE([3]buffer!J$36:J$43)</f>
        <v>16.375</v>
      </c>
      <c r="AE213" s="34">
        <f>((AB213-AD213)/AI213)-AC213</f>
        <v>1674.5960912052117</v>
      </c>
      <c r="AF213" s="34">
        <f>AVERAGE($T212:$T219)</f>
        <v>38.375</v>
      </c>
      <c r="AG213" s="34">
        <f>AVERAGE($O212:$O219)</f>
        <v>27.857142857142858</v>
      </c>
      <c r="AH213" s="34">
        <f>AG213/0.5</f>
        <v>55.714285714285715</v>
      </c>
      <c r="AI213" s="35">
        <f>AF213/AG213</f>
        <v>1.3775641025641026</v>
      </c>
      <c r="AJ213" s="57">
        <f xml:space="preserve"> 1.22*(1-COMPLETE!P49)</f>
        <v>1.0937565217391303</v>
      </c>
      <c r="AK213" s="37">
        <v>0.75277777777777777</v>
      </c>
      <c r="AL213" s="37">
        <v>0.92986111111111114</v>
      </c>
      <c r="AM213" s="38">
        <f>24*(AL213-AK213)</f>
        <v>4.2500000000000009</v>
      </c>
      <c r="AN213" s="34">
        <f>(AE213*120)/(AH213*0.2*AM213*AJ213)</f>
        <v>3879.5841009995538</v>
      </c>
    </row>
    <row r="214" spans="1:40" ht="13.8" thickBot="1">
      <c r="A214" s="4">
        <v>2</v>
      </c>
      <c r="B214" s="4">
        <v>29</v>
      </c>
      <c r="C214" s="4">
        <v>4</v>
      </c>
      <c r="D214" s="4">
        <v>41</v>
      </c>
      <c r="E214" s="9">
        <v>1761</v>
      </c>
      <c r="F214" s="12">
        <v>1893</v>
      </c>
      <c r="G214" s="4">
        <v>37</v>
      </c>
      <c r="H214" s="12">
        <v>1989</v>
      </c>
      <c r="I214" s="12">
        <v>2043</v>
      </c>
      <c r="J214" s="4">
        <v>41</v>
      </c>
      <c r="K214" s="8">
        <v>1535</v>
      </c>
      <c r="L214" s="8">
        <v>1618</v>
      </c>
      <c r="M214" s="21"/>
      <c r="N214" s="23">
        <f t="shared" ref="N214:Y214" si="246" xml:space="preserve"> IF(OR(A214&gt;A222, A214&lt;A221),".",A214)</f>
        <v>2</v>
      </c>
      <c r="O214" s="23">
        <f t="shared" si="246"/>
        <v>29</v>
      </c>
      <c r="P214" s="23">
        <f t="shared" si="246"/>
        <v>4</v>
      </c>
      <c r="Q214" s="23">
        <f t="shared" si="246"/>
        <v>41</v>
      </c>
      <c r="R214" s="23">
        <f t="shared" si="246"/>
        <v>1761</v>
      </c>
      <c r="S214" s="23">
        <f t="shared" si="246"/>
        <v>1893</v>
      </c>
      <c r="T214" s="23">
        <f t="shared" si="246"/>
        <v>37</v>
      </c>
      <c r="U214" s="23">
        <f t="shared" si="246"/>
        <v>1989</v>
      </c>
      <c r="V214" s="23">
        <f t="shared" si="246"/>
        <v>2043</v>
      </c>
      <c r="W214" s="23">
        <f t="shared" si="246"/>
        <v>41</v>
      </c>
      <c r="X214" s="23">
        <f t="shared" si="246"/>
        <v>1535</v>
      </c>
      <c r="Y214" s="23">
        <f t="shared" si="246"/>
        <v>1618</v>
      </c>
      <c r="Z214" s="21"/>
      <c r="AA214" s="22">
        <f>AA201+3</f>
        <v>51</v>
      </c>
      <c r="AB214" s="34">
        <f>AVERAGE($X212:$Y219)</f>
        <v>1617.5333333333333</v>
      </c>
      <c r="AC214" s="34">
        <f>AVERAGE($P212:$P219)</f>
        <v>4.5</v>
      </c>
      <c r="AD214" s="34">
        <f>AVERAGE([3]buffer!K$36:K$43)</f>
        <v>18.25</v>
      </c>
      <c r="AE214" s="34">
        <f>((AB214-AD214)/AI214)-AC214</f>
        <v>1082.1210801393729</v>
      </c>
      <c r="AF214" s="34">
        <f>AVERAGE($W212:$W219)</f>
        <v>41</v>
      </c>
      <c r="AG214" s="34">
        <f>AVERAGE($O212:$O219)</f>
        <v>27.857142857142858</v>
      </c>
      <c r="AH214" s="34">
        <f>AG214/0.5</f>
        <v>55.714285714285715</v>
      </c>
      <c r="AI214" s="35">
        <f>AF214/AG214</f>
        <v>1.4717948717948717</v>
      </c>
      <c r="AJ214" s="57">
        <f>1.14*(1-COMPLETE!P51)</f>
        <v>0.98482315112540197</v>
      </c>
      <c r="AK214" s="37">
        <v>0.75277777777777777</v>
      </c>
      <c r="AL214" s="37">
        <v>0.92986111111111114</v>
      </c>
      <c r="AM214" s="38">
        <f>24*(AL214-AK214)</f>
        <v>4.2500000000000009</v>
      </c>
      <c r="AN214" s="34">
        <f>(AE214*120)/(AH214*0.2*AM214*AJ214)</f>
        <v>2784.2829073251087</v>
      </c>
    </row>
    <row r="215" spans="1:40" ht="13.2">
      <c r="A215" s="4">
        <v>3</v>
      </c>
      <c r="B215" s="4">
        <v>28</v>
      </c>
      <c r="C215" s="4">
        <v>4</v>
      </c>
      <c r="D215" s="4">
        <v>42</v>
      </c>
      <c r="E215" s="9">
        <v>1799</v>
      </c>
      <c r="F215" s="9">
        <v>1657</v>
      </c>
      <c r="G215" s="4">
        <v>40</v>
      </c>
      <c r="H215" s="14">
        <v>2649</v>
      </c>
      <c r="I215" s="13">
        <v>2677</v>
      </c>
      <c r="J215" s="4">
        <v>43</v>
      </c>
      <c r="K215" s="9">
        <v>1775</v>
      </c>
      <c r="L215" s="9">
        <v>1671</v>
      </c>
      <c r="M215" s="21"/>
      <c r="N215" s="23">
        <f t="shared" ref="N215:Y215" si="247" xml:space="preserve"> IF(OR(A215&gt;A222, A215&lt;A221),".",A215)</f>
        <v>3</v>
      </c>
      <c r="O215" s="23">
        <f t="shared" si="247"/>
        <v>28</v>
      </c>
      <c r="P215" s="23">
        <f t="shared" si="247"/>
        <v>4</v>
      </c>
      <c r="Q215" s="23">
        <f t="shared" si="247"/>
        <v>42</v>
      </c>
      <c r="R215" s="23">
        <f t="shared" si="247"/>
        <v>1799</v>
      </c>
      <c r="S215" s="23">
        <f t="shared" si="247"/>
        <v>1657</v>
      </c>
      <c r="T215" s="23">
        <f t="shared" si="247"/>
        <v>40</v>
      </c>
      <c r="U215" s="23">
        <f t="shared" si="247"/>
        <v>2649</v>
      </c>
      <c r="V215" s="23">
        <f t="shared" si="247"/>
        <v>2677</v>
      </c>
      <c r="W215" s="23">
        <f t="shared" si="247"/>
        <v>43</v>
      </c>
      <c r="X215" s="23">
        <f t="shared" si="247"/>
        <v>1775</v>
      </c>
      <c r="Y215" s="23">
        <f t="shared" si="247"/>
        <v>1671</v>
      </c>
      <c r="Z215" s="21"/>
    </row>
    <row r="216" spans="1:40" ht="13.2">
      <c r="A216" s="4">
        <v>1</v>
      </c>
      <c r="B216" s="4">
        <v>28</v>
      </c>
      <c r="C216" s="4">
        <v>5</v>
      </c>
      <c r="D216" s="4">
        <v>39</v>
      </c>
      <c r="E216" s="9">
        <v>1751</v>
      </c>
      <c r="F216" s="14">
        <v>2470</v>
      </c>
      <c r="G216" s="4">
        <v>40</v>
      </c>
      <c r="H216" s="14">
        <v>2559</v>
      </c>
      <c r="I216" s="13">
        <v>2866</v>
      </c>
      <c r="J216" s="4">
        <v>43</v>
      </c>
      <c r="K216" s="9">
        <v>1705</v>
      </c>
      <c r="L216" s="12">
        <v>1896</v>
      </c>
      <c r="M216" s="21"/>
      <c r="N216" s="23">
        <f t="shared" ref="N216:Y216" si="248" xml:space="preserve"> IF(OR(A216&gt;A222, A216&lt;A221),".",A216)</f>
        <v>1</v>
      </c>
      <c r="O216" s="23">
        <f t="shared" si="248"/>
        <v>28</v>
      </c>
      <c r="P216" s="23">
        <f t="shared" si="248"/>
        <v>5</v>
      </c>
      <c r="Q216" s="23">
        <f t="shared" si="248"/>
        <v>39</v>
      </c>
      <c r="R216" s="23">
        <f t="shared" si="248"/>
        <v>1751</v>
      </c>
      <c r="S216" s="23">
        <f t="shared" si="248"/>
        <v>2470</v>
      </c>
      <c r="T216" s="23">
        <f t="shared" si="248"/>
        <v>40</v>
      </c>
      <c r="U216" s="23">
        <f t="shared" si="248"/>
        <v>2559</v>
      </c>
      <c r="V216" s="23">
        <f t="shared" si="248"/>
        <v>2866</v>
      </c>
      <c r="W216" s="23">
        <f t="shared" si="248"/>
        <v>43</v>
      </c>
      <c r="X216" s="23">
        <f t="shared" si="248"/>
        <v>1705</v>
      </c>
      <c r="Y216" s="23" t="str">
        <f t="shared" si="248"/>
        <v>.</v>
      </c>
      <c r="Z216" s="21"/>
    </row>
    <row r="217" spans="1:40" ht="13.2">
      <c r="A217" s="4">
        <v>2</v>
      </c>
      <c r="B217" s="4">
        <v>28</v>
      </c>
      <c r="C217" s="4">
        <v>5</v>
      </c>
      <c r="D217" s="4">
        <v>41</v>
      </c>
      <c r="E217" s="12">
        <v>1866</v>
      </c>
      <c r="F217" s="8">
        <v>1544</v>
      </c>
      <c r="G217" s="4">
        <v>38</v>
      </c>
      <c r="H217" s="12">
        <v>1936</v>
      </c>
      <c r="I217" s="15">
        <v>2246</v>
      </c>
      <c r="J217" s="4">
        <v>42</v>
      </c>
      <c r="K217" s="8">
        <v>1450</v>
      </c>
      <c r="L217" s="8">
        <v>1520</v>
      </c>
      <c r="M217" s="21"/>
      <c r="N217" s="23">
        <f t="shared" ref="N217:Y217" si="249" xml:space="preserve"> IF(OR(A217&gt;A222, A217&lt;A221),".",A217)</f>
        <v>2</v>
      </c>
      <c r="O217" s="23">
        <f t="shared" si="249"/>
        <v>28</v>
      </c>
      <c r="P217" s="23">
        <f t="shared" si="249"/>
        <v>5</v>
      </c>
      <c r="Q217" s="23">
        <f t="shared" si="249"/>
        <v>41</v>
      </c>
      <c r="R217" s="23">
        <f t="shared" si="249"/>
        <v>1866</v>
      </c>
      <c r="S217" s="23">
        <f t="shared" si="249"/>
        <v>1544</v>
      </c>
      <c r="T217" s="23">
        <f t="shared" si="249"/>
        <v>38</v>
      </c>
      <c r="U217" s="23">
        <f t="shared" si="249"/>
        <v>1936</v>
      </c>
      <c r="V217" s="23">
        <f t="shared" si="249"/>
        <v>2246</v>
      </c>
      <c r="W217" s="23">
        <f t="shared" si="249"/>
        <v>42</v>
      </c>
      <c r="X217" s="23">
        <f t="shared" si="249"/>
        <v>1450</v>
      </c>
      <c r="Y217" s="23">
        <f t="shared" si="249"/>
        <v>1520</v>
      </c>
      <c r="Z217" s="21"/>
    </row>
    <row r="218" spans="1:40" ht="13.2">
      <c r="A218" s="4">
        <v>2</v>
      </c>
      <c r="B218" s="4">
        <v>32</v>
      </c>
      <c r="C218" s="4">
        <v>4</v>
      </c>
      <c r="D218" s="4">
        <v>41</v>
      </c>
      <c r="E218" s="15">
        <v>2154</v>
      </c>
      <c r="F218" s="12">
        <v>1904</v>
      </c>
      <c r="G218" s="4">
        <v>39</v>
      </c>
      <c r="H218" s="7">
        <v>2253</v>
      </c>
      <c r="I218" s="12">
        <v>1921</v>
      </c>
      <c r="J218" s="4">
        <v>42</v>
      </c>
      <c r="K218" s="12">
        <v>1866</v>
      </c>
      <c r="L218" s="8">
        <v>1465</v>
      </c>
      <c r="M218" s="21"/>
      <c r="N218" s="23">
        <f t="shared" ref="N218:Y218" si="250" xml:space="preserve"> IF(OR(A218&gt;A222, A218&lt;A221),".",A218)</f>
        <v>2</v>
      </c>
      <c r="O218" s="23" t="str">
        <f t="shared" si="250"/>
        <v>.</v>
      </c>
      <c r="P218" s="23">
        <f t="shared" si="250"/>
        <v>4</v>
      </c>
      <c r="Q218" s="23">
        <f t="shared" si="250"/>
        <v>41</v>
      </c>
      <c r="R218" s="23">
        <f t="shared" si="250"/>
        <v>2154</v>
      </c>
      <c r="S218" s="23">
        <f t="shared" si="250"/>
        <v>1904</v>
      </c>
      <c r="T218" s="23">
        <f t="shared" si="250"/>
        <v>39</v>
      </c>
      <c r="U218" s="23">
        <f t="shared" si="250"/>
        <v>2253</v>
      </c>
      <c r="V218" s="23">
        <f t="shared" si="250"/>
        <v>1921</v>
      </c>
      <c r="W218" s="23">
        <f t="shared" si="250"/>
        <v>42</v>
      </c>
      <c r="X218" s="23">
        <f t="shared" si="250"/>
        <v>1866</v>
      </c>
      <c r="Y218" s="23">
        <f t="shared" si="250"/>
        <v>1465</v>
      </c>
      <c r="Z218" s="21"/>
    </row>
    <row r="219" spans="1:40" ht="13.2">
      <c r="A219" s="4">
        <v>3</v>
      </c>
      <c r="B219" s="4">
        <v>29</v>
      </c>
      <c r="C219" s="4">
        <v>5</v>
      </c>
      <c r="D219" s="4">
        <v>41</v>
      </c>
      <c r="E219" s="13">
        <v>2732</v>
      </c>
      <c r="F219" s="14">
        <v>2512</v>
      </c>
      <c r="G219" s="4">
        <v>38</v>
      </c>
      <c r="H219" s="7">
        <v>2395</v>
      </c>
      <c r="I219" s="14">
        <v>2534</v>
      </c>
      <c r="J219" s="4">
        <v>39</v>
      </c>
      <c r="K219" s="9">
        <v>1730</v>
      </c>
      <c r="L219" s="8">
        <v>1542</v>
      </c>
      <c r="M219" s="21"/>
      <c r="N219" s="23">
        <f t="shared" ref="N219:Y219" si="251" xml:space="preserve"> IF(OR(A219&gt;A222, A219&lt;A221),".",A219)</f>
        <v>3</v>
      </c>
      <c r="O219" s="23">
        <f t="shared" si="251"/>
        <v>29</v>
      </c>
      <c r="P219" s="23">
        <f t="shared" si="251"/>
        <v>5</v>
      </c>
      <c r="Q219" s="23">
        <f t="shared" si="251"/>
        <v>41</v>
      </c>
      <c r="R219" s="23" t="str">
        <f t="shared" si="251"/>
        <v>.</v>
      </c>
      <c r="S219" s="23">
        <f t="shared" si="251"/>
        <v>2512</v>
      </c>
      <c r="T219" s="23">
        <f t="shared" si="251"/>
        <v>38</v>
      </c>
      <c r="U219" s="23">
        <f t="shared" si="251"/>
        <v>2395</v>
      </c>
      <c r="V219" s="23">
        <f t="shared" si="251"/>
        <v>2534</v>
      </c>
      <c r="W219" s="23">
        <f t="shared" si="251"/>
        <v>39</v>
      </c>
      <c r="X219" s="23">
        <f t="shared" si="251"/>
        <v>1730</v>
      </c>
      <c r="Y219" s="23">
        <f t="shared" si="251"/>
        <v>1542</v>
      </c>
      <c r="Z219" s="21"/>
    </row>
    <row r="220" spans="1:40">
      <c r="A220" s="39">
        <f>AVERAGE(A212:A219)</f>
        <v>2.25</v>
      </c>
      <c r="B220" s="39">
        <f>AVERAGE(B212:B219)</f>
        <v>28.375</v>
      </c>
      <c r="C220" s="39">
        <f t="shared" ref="C220:L220" si="252">AVERAGE(C212:C219)</f>
        <v>4.5</v>
      </c>
      <c r="D220" s="39">
        <f t="shared" si="252"/>
        <v>40.5</v>
      </c>
      <c r="E220" s="39">
        <f t="shared" si="252"/>
        <v>1925.75</v>
      </c>
      <c r="F220" s="39">
        <f t="shared" si="252"/>
        <v>1915.875</v>
      </c>
      <c r="G220" s="39">
        <f t="shared" si="252"/>
        <v>38.375</v>
      </c>
      <c r="H220" s="39">
        <f t="shared" si="252"/>
        <v>2311.125</v>
      </c>
      <c r="I220" s="39">
        <f t="shared" si="252"/>
        <v>2347.75</v>
      </c>
      <c r="J220" s="39">
        <f t="shared" si="252"/>
        <v>41</v>
      </c>
      <c r="K220" s="39">
        <f t="shared" si="252"/>
        <v>1654.75</v>
      </c>
      <c r="L220" s="39">
        <f t="shared" si="252"/>
        <v>1615.125</v>
      </c>
      <c r="M220" s="26" t="s">
        <v>60</v>
      </c>
      <c r="N220" s="39">
        <f>AVERAGE(N212:N219)</f>
        <v>2.25</v>
      </c>
      <c r="O220" s="39">
        <f>AVERAGE(O212:O219)</f>
        <v>27.857142857142858</v>
      </c>
      <c r="P220" s="39">
        <f t="shared" ref="P220:Y220" si="253">AVERAGE(P212:P219)</f>
        <v>4.5</v>
      </c>
      <c r="Q220" s="39">
        <f t="shared" si="253"/>
        <v>40.5</v>
      </c>
      <c r="R220" s="39">
        <f t="shared" si="253"/>
        <v>1810.5714285714287</v>
      </c>
      <c r="S220" s="39">
        <f t="shared" si="253"/>
        <v>1915.875</v>
      </c>
      <c r="T220" s="39">
        <f t="shared" si="253"/>
        <v>38.375</v>
      </c>
      <c r="U220" s="39">
        <f t="shared" si="253"/>
        <v>2311.125</v>
      </c>
      <c r="V220" s="39">
        <f t="shared" si="253"/>
        <v>2347.75</v>
      </c>
      <c r="W220" s="39">
        <f t="shared" si="253"/>
        <v>41</v>
      </c>
      <c r="X220" s="39">
        <f t="shared" si="253"/>
        <v>1654.75</v>
      </c>
      <c r="Y220" s="39">
        <f t="shared" si="253"/>
        <v>1575</v>
      </c>
      <c r="Z220" s="26" t="s">
        <v>60</v>
      </c>
    </row>
    <row r="221" spans="1:40">
      <c r="A221" s="39">
        <f>A220-2*STDEV(A212:A219)</f>
        <v>0.83578643762690485</v>
      </c>
      <c r="B221" s="39">
        <f t="shared" ref="B221:L221" si="254">B220-2*STDEV(B212:B219)</f>
        <v>24.839466094067262</v>
      </c>
      <c r="C221" s="39">
        <f t="shared" si="254"/>
        <v>3.4309550323503024</v>
      </c>
      <c r="D221" s="39">
        <f t="shared" si="254"/>
        <v>37.881385317168089</v>
      </c>
      <c r="E221" s="39">
        <f t="shared" si="254"/>
        <v>1196.5314358604724</v>
      </c>
      <c r="F221" s="39">
        <f t="shared" si="254"/>
        <v>1160.9737292556538</v>
      </c>
      <c r="G221" s="39">
        <f t="shared" si="254"/>
        <v>35.99953012166916</v>
      </c>
      <c r="H221" s="39">
        <f t="shared" si="254"/>
        <v>1811.5441042197756</v>
      </c>
      <c r="I221" s="39">
        <f t="shared" si="254"/>
        <v>1704.9616544749297</v>
      </c>
      <c r="J221" s="39">
        <f t="shared" si="254"/>
        <v>37.454378958288324</v>
      </c>
      <c r="K221" s="39">
        <f t="shared" si="254"/>
        <v>1379.7751959594427</v>
      </c>
      <c r="L221" s="39">
        <f t="shared" si="254"/>
        <v>1341.3233251642584</v>
      </c>
      <c r="M221" s="26" t="s">
        <v>61</v>
      </c>
      <c r="N221" s="39">
        <f>N220-2*STDEV(N212:N219)</f>
        <v>0.83578643762690485</v>
      </c>
      <c r="O221" s="39">
        <f t="shared" ref="O221:Y221" si="255">O220-2*STDEV(O212:O219)</f>
        <v>25.719052921843463</v>
      </c>
      <c r="P221" s="39">
        <f t="shared" si="255"/>
        <v>3.4309550323503024</v>
      </c>
      <c r="Q221" s="39">
        <f t="shared" si="255"/>
        <v>37.881385317168089</v>
      </c>
      <c r="R221" s="39">
        <f t="shared" si="255"/>
        <v>1456.8505270254836</v>
      </c>
      <c r="S221" s="39">
        <f t="shared" si="255"/>
        <v>1160.9737292556538</v>
      </c>
      <c r="T221" s="39">
        <f t="shared" si="255"/>
        <v>35.99953012166916</v>
      </c>
      <c r="U221" s="39">
        <f t="shared" si="255"/>
        <v>1811.5441042197756</v>
      </c>
      <c r="V221" s="39">
        <f t="shared" si="255"/>
        <v>1704.9616544749297</v>
      </c>
      <c r="W221" s="39">
        <f t="shared" si="255"/>
        <v>37.454378958288324</v>
      </c>
      <c r="X221" s="39">
        <f t="shared" si="255"/>
        <v>1379.7751959594427</v>
      </c>
      <c r="Y221" s="39">
        <f t="shared" si="255"/>
        <v>1409.6075374550985</v>
      </c>
      <c r="Z221" s="26" t="s">
        <v>61</v>
      </c>
    </row>
    <row r="222" spans="1:40" ht="12.6" thickBot="1">
      <c r="A222" s="40">
        <f>A220+2*STDEV(A212:A219)</f>
        <v>3.6642135623730949</v>
      </c>
      <c r="B222" s="40">
        <f t="shared" ref="B222:L222" si="256">B220+2*STDEV(B212:B219)</f>
        <v>31.910533905932738</v>
      </c>
      <c r="C222" s="40">
        <f t="shared" si="256"/>
        <v>5.5690449676496971</v>
      </c>
      <c r="D222" s="40">
        <f t="shared" si="256"/>
        <v>43.118614682831911</v>
      </c>
      <c r="E222" s="40">
        <f t="shared" si="256"/>
        <v>2654.9685641395276</v>
      </c>
      <c r="F222" s="40">
        <f t="shared" si="256"/>
        <v>2670.7762707443462</v>
      </c>
      <c r="G222" s="40">
        <f t="shared" si="256"/>
        <v>40.75046987833084</v>
      </c>
      <c r="H222" s="40">
        <f t="shared" si="256"/>
        <v>2810.7058957802246</v>
      </c>
      <c r="I222" s="40">
        <f t="shared" si="256"/>
        <v>2990.5383455250703</v>
      </c>
      <c r="J222" s="40">
        <f t="shared" si="256"/>
        <v>44.545621041711676</v>
      </c>
      <c r="K222" s="40">
        <f t="shared" si="256"/>
        <v>1929.7248040405573</v>
      </c>
      <c r="L222" s="40">
        <f t="shared" si="256"/>
        <v>1888.9266748357416</v>
      </c>
      <c r="M222" s="41" t="s">
        <v>62</v>
      </c>
      <c r="N222" s="40">
        <f>N220+2*STDEV(N212:N219)</f>
        <v>3.6642135623730949</v>
      </c>
      <c r="O222" s="40">
        <f t="shared" ref="O222:Y222" si="257">O220+2*STDEV(O212:O219)</f>
        <v>29.995232792442252</v>
      </c>
      <c r="P222" s="40">
        <f t="shared" si="257"/>
        <v>5.5690449676496971</v>
      </c>
      <c r="Q222" s="40">
        <f t="shared" si="257"/>
        <v>43.118614682831911</v>
      </c>
      <c r="R222" s="40">
        <f t="shared" si="257"/>
        <v>2164.2923301173737</v>
      </c>
      <c r="S222" s="40">
        <f t="shared" si="257"/>
        <v>2670.7762707443462</v>
      </c>
      <c r="T222" s="40">
        <f t="shared" si="257"/>
        <v>40.75046987833084</v>
      </c>
      <c r="U222" s="40">
        <f t="shared" si="257"/>
        <v>2810.7058957802246</v>
      </c>
      <c r="V222" s="40">
        <f t="shared" si="257"/>
        <v>2990.5383455250703</v>
      </c>
      <c r="W222" s="40">
        <f t="shared" si="257"/>
        <v>44.545621041711676</v>
      </c>
      <c r="X222" s="40">
        <f t="shared" si="257"/>
        <v>1929.7248040405573</v>
      </c>
      <c r="Y222" s="40">
        <f t="shared" si="257"/>
        <v>1740.3924625449015</v>
      </c>
      <c r="Z222" s="41" t="s">
        <v>62</v>
      </c>
    </row>
    <row r="223" spans="1:40" ht="13.2">
      <c r="A223" s="20"/>
      <c r="B223" s="25"/>
      <c r="C223" s="20"/>
      <c r="D223" s="22">
        <f>D210+3</f>
        <v>52</v>
      </c>
      <c r="E223" s="22">
        <f t="shared" ref="E223:L223" si="258">E210+3</f>
        <v>52</v>
      </c>
      <c r="F223" s="22">
        <f t="shared" si="258"/>
        <v>52</v>
      </c>
      <c r="G223" s="22">
        <f t="shared" si="258"/>
        <v>53</v>
      </c>
      <c r="H223" s="22">
        <f t="shared" si="258"/>
        <v>53</v>
      </c>
      <c r="I223" s="22">
        <f t="shared" si="258"/>
        <v>53</v>
      </c>
      <c r="J223" s="22">
        <f t="shared" si="258"/>
        <v>54</v>
      </c>
      <c r="K223" s="22">
        <f t="shared" si="258"/>
        <v>54</v>
      </c>
      <c r="L223" s="22">
        <f t="shared" si="258"/>
        <v>54</v>
      </c>
      <c r="M223" s="26" t="s">
        <v>37</v>
      </c>
      <c r="N223" s="20"/>
      <c r="O223" s="25"/>
      <c r="P223" s="20"/>
      <c r="Q223" s="22">
        <f>Q210+3</f>
        <v>52</v>
      </c>
      <c r="R223" s="22">
        <f t="shared" ref="R223:Y223" si="259">R210+3</f>
        <v>52</v>
      </c>
      <c r="S223" s="22">
        <f t="shared" si="259"/>
        <v>52</v>
      </c>
      <c r="T223" s="22">
        <f t="shared" si="259"/>
        <v>53</v>
      </c>
      <c r="U223" s="22">
        <f t="shared" si="259"/>
        <v>53</v>
      </c>
      <c r="V223" s="22">
        <f t="shared" si="259"/>
        <v>53</v>
      </c>
      <c r="W223" s="22">
        <f t="shared" si="259"/>
        <v>54</v>
      </c>
      <c r="X223" s="22">
        <f t="shared" si="259"/>
        <v>54</v>
      </c>
      <c r="Y223" s="22">
        <f t="shared" si="259"/>
        <v>54</v>
      </c>
      <c r="Z223" s="26" t="s">
        <v>37</v>
      </c>
      <c r="AB223" s="27"/>
      <c r="AC223" s="27"/>
      <c r="AD223" s="27"/>
      <c r="AE223" s="27"/>
      <c r="AF223" s="27"/>
      <c r="AG223" s="27"/>
      <c r="AH223" s="27"/>
      <c r="AI223" s="27"/>
    </row>
    <row r="224" spans="1:40" ht="13.8" thickBot="1">
      <c r="A224" s="30">
        <v>1</v>
      </c>
      <c r="B224" s="30">
        <v>2</v>
      </c>
      <c r="C224" s="30">
        <v>3</v>
      </c>
      <c r="D224" s="30">
        <v>4</v>
      </c>
      <c r="E224" s="30">
        <v>5</v>
      </c>
      <c r="F224" s="30">
        <v>6</v>
      </c>
      <c r="G224" s="30">
        <v>7</v>
      </c>
      <c r="H224" s="30">
        <v>8</v>
      </c>
      <c r="I224" s="30">
        <v>9</v>
      </c>
      <c r="J224" s="30">
        <v>10</v>
      </c>
      <c r="K224" s="30">
        <v>11</v>
      </c>
      <c r="L224" s="30">
        <v>12</v>
      </c>
      <c r="M224" s="26" t="s">
        <v>47</v>
      </c>
      <c r="N224" s="30">
        <v>1</v>
      </c>
      <c r="O224" s="30">
        <v>2</v>
      </c>
      <c r="P224" s="30">
        <v>3</v>
      </c>
      <c r="Q224" s="30">
        <v>4</v>
      </c>
      <c r="R224" s="30">
        <v>5</v>
      </c>
      <c r="S224" s="30">
        <v>6</v>
      </c>
      <c r="T224" s="30">
        <v>7</v>
      </c>
      <c r="U224" s="30">
        <v>8</v>
      </c>
      <c r="V224" s="30">
        <v>9</v>
      </c>
      <c r="W224" s="30">
        <v>10</v>
      </c>
      <c r="X224" s="30">
        <v>11</v>
      </c>
      <c r="Y224" s="30">
        <v>12</v>
      </c>
      <c r="Z224" s="26" t="s">
        <v>47</v>
      </c>
      <c r="AB224" s="27"/>
      <c r="AC224" s="27"/>
      <c r="AD224" s="27"/>
      <c r="AE224" s="27"/>
      <c r="AF224" s="27"/>
      <c r="AG224" s="27"/>
      <c r="AH224" s="27"/>
      <c r="AI224" s="27"/>
    </row>
    <row r="225" spans="1:40" ht="13.8" thickBot="1">
      <c r="A225" s="4">
        <v>2</v>
      </c>
      <c r="B225" s="4">
        <v>31</v>
      </c>
      <c r="C225" s="4">
        <v>4</v>
      </c>
      <c r="D225" s="4">
        <v>37</v>
      </c>
      <c r="E225" s="9">
        <v>1888</v>
      </c>
      <c r="F225" s="12">
        <v>2134</v>
      </c>
      <c r="G225" s="4">
        <v>42</v>
      </c>
      <c r="H225" s="8">
        <v>1722</v>
      </c>
      <c r="I225" s="9">
        <v>1992</v>
      </c>
      <c r="J225" s="4">
        <v>39</v>
      </c>
      <c r="K225" s="5">
        <v>1478</v>
      </c>
      <c r="L225" s="5">
        <v>1509</v>
      </c>
      <c r="M225" s="21"/>
      <c r="N225" s="23">
        <f t="shared" ref="N225:Y225" si="260" xml:space="preserve"> IF(OR(A225&gt;A235, A225&lt;A234),".",A225)</f>
        <v>2</v>
      </c>
      <c r="O225" s="23">
        <f t="shared" si="260"/>
        <v>31</v>
      </c>
      <c r="P225" s="23">
        <f t="shared" si="260"/>
        <v>4</v>
      </c>
      <c r="Q225" s="23">
        <f t="shared" si="260"/>
        <v>37</v>
      </c>
      <c r="R225" s="23">
        <f t="shared" si="260"/>
        <v>1888</v>
      </c>
      <c r="S225" s="23">
        <f t="shared" si="260"/>
        <v>2134</v>
      </c>
      <c r="T225" s="23">
        <f t="shared" si="260"/>
        <v>42</v>
      </c>
      <c r="U225" s="23">
        <f t="shared" si="260"/>
        <v>1722</v>
      </c>
      <c r="V225" s="23">
        <f t="shared" si="260"/>
        <v>1992</v>
      </c>
      <c r="W225" s="23">
        <f t="shared" si="260"/>
        <v>39</v>
      </c>
      <c r="X225" s="23">
        <f t="shared" si="260"/>
        <v>1478</v>
      </c>
      <c r="Y225" s="23">
        <f t="shared" si="260"/>
        <v>1509</v>
      </c>
      <c r="Z225" s="21"/>
      <c r="AA225" s="22">
        <f>AA212+3</f>
        <v>52</v>
      </c>
      <c r="AB225" s="34">
        <f>AVERAGE($R225:$S232)</f>
        <v>2110.6875</v>
      </c>
      <c r="AC225" s="34">
        <f>AVERAGE($P225:$P232)</f>
        <v>4.25</v>
      </c>
      <c r="AD225" s="34">
        <f>AVERAGE([3]buffer!I$36:I$43)</f>
        <v>19.125</v>
      </c>
      <c r="AE225" s="34">
        <f>((AB225-AD225)/AI225)-AC225</f>
        <v>1685.0889423076922</v>
      </c>
      <c r="AF225" s="34">
        <f>AVERAGE($Q225:$Q232)</f>
        <v>39</v>
      </c>
      <c r="AG225" s="34">
        <f>AVERAGE($O225:$O232)</f>
        <v>31.5</v>
      </c>
      <c r="AH225" s="34">
        <f>AG225/0.5</f>
        <v>63</v>
      </c>
      <c r="AI225" s="35">
        <f>AF225/AG225</f>
        <v>1.2380952380952381</v>
      </c>
      <c r="AJ225" s="56">
        <f xml:space="preserve"> 1.11*(1-COMPLETE!P53)</f>
        <v>0.92500000000000027</v>
      </c>
      <c r="AK225" s="37">
        <v>0.75277777777777777</v>
      </c>
      <c r="AL225" s="37">
        <v>0.93125000000000002</v>
      </c>
      <c r="AM225" s="38">
        <f>24*(AL225-AK225)</f>
        <v>4.2833333333333341</v>
      </c>
      <c r="AN225" s="34">
        <f>(AE225*120)/(AH225*0.2*AM225*AJ225)</f>
        <v>4050.5120077104489</v>
      </c>
    </row>
    <row r="226" spans="1:40" ht="13.8" thickBot="1">
      <c r="A226" s="4">
        <v>1</v>
      </c>
      <c r="B226" s="4">
        <v>28</v>
      </c>
      <c r="C226" s="4">
        <v>5</v>
      </c>
      <c r="D226" s="4">
        <v>38</v>
      </c>
      <c r="E226" s="8">
        <v>1791</v>
      </c>
      <c r="F226" s="12">
        <v>2140</v>
      </c>
      <c r="G226" s="4">
        <v>43</v>
      </c>
      <c r="H226" s="5">
        <v>1572</v>
      </c>
      <c r="I226" s="9">
        <v>1863</v>
      </c>
      <c r="J226" s="4">
        <v>43</v>
      </c>
      <c r="K226" s="5">
        <v>1479</v>
      </c>
      <c r="L226" s="6">
        <v>1337</v>
      </c>
      <c r="M226" s="21"/>
      <c r="N226" s="23">
        <f t="shared" ref="N226:Y226" si="261" xml:space="preserve"> IF(OR(A226&gt;A235, A226&lt;A234),".",A226)</f>
        <v>1</v>
      </c>
      <c r="O226" s="23">
        <f t="shared" si="261"/>
        <v>28</v>
      </c>
      <c r="P226" s="23">
        <f t="shared" si="261"/>
        <v>5</v>
      </c>
      <c r="Q226" s="23">
        <f t="shared" si="261"/>
        <v>38</v>
      </c>
      <c r="R226" s="23">
        <f t="shared" si="261"/>
        <v>1791</v>
      </c>
      <c r="S226" s="23">
        <f t="shared" si="261"/>
        <v>2140</v>
      </c>
      <c r="T226" s="23">
        <f t="shared" si="261"/>
        <v>43</v>
      </c>
      <c r="U226" s="23">
        <f t="shared" si="261"/>
        <v>1572</v>
      </c>
      <c r="V226" s="23">
        <f t="shared" si="261"/>
        <v>1863</v>
      </c>
      <c r="W226" s="23">
        <f t="shared" si="261"/>
        <v>43</v>
      </c>
      <c r="X226" s="23">
        <f t="shared" si="261"/>
        <v>1479</v>
      </c>
      <c r="Y226" s="23">
        <f t="shared" si="261"/>
        <v>1337</v>
      </c>
      <c r="Z226" s="21"/>
      <c r="AA226" s="22">
        <f>AA213+3</f>
        <v>53</v>
      </c>
      <c r="AB226" s="34">
        <f>AVERAGE($U225:$V232)</f>
        <v>2260.5625</v>
      </c>
      <c r="AC226" s="34">
        <f>AVERAGE($P225:$P232)</f>
        <v>4.25</v>
      </c>
      <c r="AD226" s="34">
        <f>AVERAGE([3]buffer!J$36:J$43)</f>
        <v>16.375</v>
      </c>
      <c r="AE226" s="34">
        <f>((AB226-AD226)/AI226)-AC226</f>
        <v>1654.2111436950145</v>
      </c>
      <c r="AF226" s="34">
        <f>AVERAGE($T225:$T232)</f>
        <v>42.625</v>
      </c>
      <c r="AG226" s="34">
        <f>AVERAGE($O225:$O232)</f>
        <v>31.5</v>
      </c>
      <c r="AH226" s="34">
        <f>AG226/0.5</f>
        <v>63</v>
      </c>
      <c r="AI226" s="35">
        <f>AF226/AG226</f>
        <v>1.3531746031746033</v>
      </c>
      <c r="AJ226" s="57">
        <f xml:space="preserve"> 1.11*(1-COMPLETE!P55)</f>
        <v>1.0153977272727275</v>
      </c>
      <c r="AK226" s="37">
        <v>0.75277777777777777</v>
      </c>
      <c r="AL226" s="37">
        <v>0.93125000000000002</v>
      </c>
      <c r="AM226" s="38">
        <f>24*(AL226-AK226)</f>
        <v>4.2833333333333341</v>
      </c>
      <c r="AN226" s="34">
        <f>(AE226*120)/(AH226*0.2*AM226*AJ226)</f>
        <v>3622.2930543992479</v>
      </c>
    </row>
    <row r="227" spans="1:40" ht="13.8" thickBot="1">
      <c r="A227" s="4">
        <v>1</v>
      </c>
      <c r="B227" s="4">
        <v>30</v>
      </c>
      <c r="C227" s="4">
        <v>3</v>
      </c>
      <c r="D227" s="4">
        <v>39</v>
      </c>
      <c r="E227" s="9">
        <v>1921</v>
      </c>
      <c r="F227" s="8">
        <v>1779</v>
      </c>
      <c r="G227" s="4">
        <v>43</v>
      </c>
      <c r="H227" s="12">
        <v>2279</v>
      </c>
      <c r="I227" s="8">
        <v>1832</v>
      </c>
      <c r="J227" s="4">
        <v>44</v>
      </c>
      <c r="K227" s="8">
        <v>1793</v>
      </c>
      <c r="L227" s="5">
        <v>1587</v>
      </c>
      <c r="M227" s="21"/>
      <c r="N227" s="23">
        <f t="shared" ref="N227:Y227" si="262" xml:space="preserve"> IF(OR(A227&gt;A235, A227&lt;A234),".",A227)</f>
        <v>1</v>
      </c>
      <c r="O227" s="23">
        <f t="shared" si="262"/>
        <v>30</v>
      </c>
      <c r="P227" s="23">
        <f t="shared" si="262"/>
        <v>3</v>
      </c>
      <c r="Q227" s="23">
        <f t="shared" si="262"/>
        <v>39</v>
      </c>
      <c r="R227" s="23">
        <f t="shared" si="262"/>
        <v>1921</v>
      </c>
      <c r="S227" s="23">
        <f t="shared" si="262"/>
        <v>1779</v>
      </c>
      <c r="T227" s="23">
        <f t="shared" si="262"/>
        <v>43</v>
      </c>
      <c r="U227" s="23">
        <f t="shared" si="262"/>
        <v>2279</v>
      </c>
      <c r="V227" s="23">
        <f t="shared" si="262"/>
        <v>1832</v>
      </c>
      <c r="W227" s="23">
        <f t="shared" si="262"/>
        <v>44</v>
      </c>
      <c r="X227" s="23">
        <f t="shared" si="262"/>
        <v>1793</v>
      </c>
      <c r="Y227" s="23">
        <f t="shared" si="262"/>
        <v>1587</v>
      </c>
      <c r="Z227" s="21"/>
      <c r="AA227" s="22">
        <f>AA214+3</f>
        <v>54</v>
      </c>
      <c r="AB227" s="34">
        <f>AVERAGE($X225:$Y232)</f>
        <v>1564.9375</v>
      </c>
      <c r="AC227" s="34">
        <f>AVERAGE($P225:$P232)</f>
        <v>4.25</v>
      </c>
      <c r="AD227" s="34">
        <f>AVERAGE([3]buffer!K$36:K$43)</f>
        <v>18.25</v>
      </c>
      <c r="AE227" s="34">
        <f>((AB227-AD227)/AI227)-AC227</f>
        <v>1135.4144736842104</v>
      </c>
      <c r="AF227" s="34">
        <f>AVERAGE($W225:$W232)</f>
        <v>42.75</v>
      </c>
      <c r="AG227" s="34">
        <f>AVERAGE($O225:$O232)</f>
        <v>31.5</v>
      </c>
      <c r="AH227" s="34">
        <f>AG227/0.5</f>
        <v>63</v>
      </c>
      <c r="AI227" s="35">
        <f>AF227/AG227</f>
        <v>1.3571428571428572</v>
      </c>
      <c r="AJ227" s="57">
        <f xml:space="preserve"> 1.19*(1-COMPLETE!P57)</f>
        <v>0.99211538461538451</v>
      </c>
      <c r="AK227" s="37">
        <v>0.75277777777777777</v>
      </c>
      <c r="AL227" s="37">
        <v>0.93125000000000002</v>
      </c>
      <c r="AM227" s="38">
        <f>24*(AL227-AK227)</f>
        <v>4.2833333333333341</v>
      </c>
      <c r="AN227" s="34">
        <f>(AE227*120)/(AH227*0.2*AM227*AJ227)</f>
        <v>2544.6090640728312</v>
      </c>
    </row>
    <row r="228" spans="1:40" ht="13.2">
      <c r="A228" s="4">
        <v>2</v>
      </c>
      <c r="B228" s="4">
        <v>34</v>
      </c>
      <c r="C228" s="4">
        <v>4</v>
      </c>
      <c r="D228" s="4">
        <v>40</v>
      </c>
      <c r="E228" s="9">
        <v>1870</v>
      </c>
      <c r="F228" s="12">
        <v>2206</v>
      </c>
      <c r="G228" s="4">
        <v>42</v>
      </c>
      <c r="H228" s="9">
        <v>1951</v>
      </c>
      <c r="I228" s="14">
        <v>2755</v>
      </c>
      <c r="J228" s="4">
        <v>43</v>
      </c>
      <c r="K228" s="9">
        <v>1920</v>
      </c>
      <c r="L228" s="5">
        <v>1382</v>
      </c>
      <c r="M228" s="21"/>
      <c r="N228" s="23">
        <f t="shared" ref="N228:Y228" si="263" xml:space="preserve"> IF(OR(A228&gt;A235, A228&lt;A234),".",A228)</f>
        <v>2</v>
      </c>
      <c r="O228" s="23">
        <f t="shared" si="263"/>
        <v>34</v>
      </c>
      <c r="P228" s="23">
        <f t="shared" si="263"/>
        <v>4</v>
      </c>
      <c r="Q228" s="23">
        <f t="shared" si="263"/>
        <v>40</v>
      </c>
      <c r="R228" s="23">
        <f t="shared" si="263"/>
        <v>1870</v>
      </c>
      <c r="S228" s="23">
        <f t="shared" si="263"/>
        <v>2206</v>
      </c>
      <c r="T228" s="23">
        <f t="shared" si="263"/>
        <v>42</v>
      </c>
      <c r="U228" s="23">
        <f t="shared" si="263"/>
        <v>1951</v>
      </c>
      <c r="V228" s="23">
        <f t="shared" si="263"/>
        <v>2755</v>
      </c>
      <c r="W228" s="23">
        <f t="shared" si="263"/>
        <v>43</v>
      </c>
      <c r="X228" s="23">
        <f t="shared" si="263"/>
        <v>1920</v>
      </c>
      <c r="Y228" s="23">
        <f t="shared" si="263"/>
        <v>1382</v>
      </c>
      <c r="Z228" s="21"/>
    </row>
    <row r="229" spans="1:40" ht="13.2">
      <c r="A229" s="4">
        <v>1</v>
      </c>
      <c r="B229" s="4">
        <v>30</v>
      </c>
      <c r="C229" s="4">
        <v>4</v>
      </c>
      <c r="D229" s="4">
        <v>40</v>
      </c>
      <c r="E229" s="15">
        <v>2383</v>
      </c>
      <c r="F229" s="7">
        <v>2601</v>
      </c>
      <c r="G229" s="4">
        <v>40</v>
      </c>
      <c r="H229" s="7">
        <v>2616</v>
      </c>
      <c r="I229" s="13">
        <v>3209</v>
      </c>
      <c r="J229" s="4">
        <v>44</v>
      </c>
      <c r="K229" s="9">
        <v>2026</v>
      </c>
      <c r="L229" s="5">
        <v>1491</v>
      </c>
      <c r="M229" s="21"/>
      <c r="N229" s="23">
        <f t="shared" ref="N229:Y229" si="264" xml:space="preserve"> IF(OR(A229&gt;A235, A229&lt;A234),".",A229)</f>
        <v>1</v>
      </c>
      <c r="O229" s="23">
        <f t="shared" si="264"/>
        <v>30</v>
      </c>
      <c r="P229" s="23">
        <f t="shared" si="264"/>
        <v>4</v>
      </c>
      <c r="Q229" s="23">
        <f t="shared" si="264"/>
        <v>40</v>
      </c>
      <c r="R229" s="23">
        <f t="shared" si="264"/>
        <v>2383</v>
      </c>
      <c r="S229" s="23">
        <f t="shared" si="264"/>
        <v>2601</v>
      </c>
      <c r="T229" s="23">
        <f t="shared" si="264"/>
        <v>40</v>
      </c>
      <c r="U229" s="23">
        <f t="shared" si="264"/>
        <v>2616</v>
      </c>
      <c r="V229" s="23">
        <f t="shared" si="264"/>
        <v>3209</v>
      </c>
      <c r="W229" s="23">
        <f t="shared" si="264"/>
        <v>44</v>
      </c>
      <c r="X229" s="23">
        <f t="shared" si="264"/>
        <v>2026</v>
      </c>
      <c r="Y229" s="23">
        <f t="shared" si="264"/>
        <v>1491</v>
      </c>
      <c r="Z229" s="21"/>
    </row>
    <row r="230" spans="1:40" ht="13.2">
      <c r="A230" s="4">
        <v>1</v>
      </c>
      <c r="B230" s="4">
        <v>31</v>
      </c>
      <c r="C230" s="4">
        <v>4</v>
      </c>
      <c r="D230" s="4">
        <v>38</v>
      </c>
      <c r="E230" s="15">
        <v>2435</v>
      </c>
      <c r="F230" s="12">
        <v>2106</v>
      </c>
      <c r="G230" s="4">
        <v>44</v>
      </c>
      <c r="H230" s="7">
        <v>2661</v>
      </c>
      <c r="I230" s="14">
        <v>2955</v>
      </c>
      <c r="J230" s="4">
        <v>45</v>
      </c>
      <c r="K230" s="8">
        <v>1693</v>
      </c>
      <c r="L230" s="5">
        <v>1398</v>
      </c>
      <c r="M230" s="21"/>
      <c r="N230" s="23">
        <f t="shared" ref="N230:Y230" si="265" xml:space="preserve"> IF(OR(A230&gt;A235, A230&lt;A234),".",A230)</f>
        <v>1</v>
      </c>
      <c r="O230" s="23">
        <f t="shared" si="265"/>
        <v>31</v>
      </c>
      <c r="P230" s="23">
        <f t="shared" si="265"/>
        <v>4</v>
      </c>
      <c r="Q230" s="23">
        <f t="shared" si="265"/>
        <v>38</v>
      </c>
      <c r="R230" s="23">
        <f t="shared" si="265"/>
        <v>2435</v>
      </c>
      <c r="S230" s="23">
        <f t="shared" si="265"/>
        <v>2106</v>
      </c>
      <c r="T230" s="23">
        <f t="shared" si="265"/>
        <v>44</v>
      </c>
      <c r="U230" s="23">
        <f t="shared" si="265"/>
        <v>2661</v>
      </c>
      <c r="V230" s="23">
        <f t="shared" si="265"/>
        <v>2955</v>
      </c>
      <c r="W230" s="23">
        <f t="shared" si="265"/>
        <v>45</v>
      </c>
      <c r="X230" s="23">
        <f t="shared" si="265"/>
        <v>1693</v>
      </c>
      <c r="Y230" s="23">
        <f t="shared" si="265"/>
        <v>1398</v>
      </c>
      <c r="Z230" s="21"/>
    </row>
    <row r="231" spans="1:40" ht="13.2">
      <c r="A231" s="4">
        <v>4</v>
      </c>
      <c r="B231" s="4">
        <v>34</v>
      </c>
      <c r="C231" s="4">
        <v>5</v>
      </c>
      <c r="D231" s="4">
        <v>41</v>
      </c>
      <c r="E231" s="12">
        <v>2216</v>
      </c>
      <c r="F231" s="15">
        <v>2468</v>
      </c>
      <c r="G231" s="4">
        <v>45</v>
      </c>
      <c r="H231" s="15">
        <v>2480</v>
      </c>
      <c r="I231" s="15">
        <v>2400</v>
      </c>
      <c r="J231" s="4">
        <v>45</v>
      </c>
      <c r="K231" s="5">
        <v>1475</v>
      </c>
      <c r="L231" s="5">
        <v>1604</v>
      </c>
      <c r="M231" s="21"/>
      <c r="N231" s="23" t="str">
        <f t="shared" ref="N231:Y231" si="266" xml:space="preserve"> IF(OR(A231&gt;A235, A231&lt;A234),".",A231)</f>
        <v>.</v>
      </c>
      <c r="O231" s="23">
        <f t="shared" si="266"/>
        <v>34</v>
      </c>
      <c r="P231" s="23">
        <f t="shared" si="266"/>
        <v>5</v>
      </c>
      <c r="Q231" s="23">
        <f t="shared" si="266"/>
        <v>41</v>
      </c>
      <c r="R231" s="23">
        <f t="shared" si="266"/>
        <v>2216</v>
      </c>
      <c r="S231" s="23">
        <f t="shared" si="266"/>
        <v>2468</v>
      </c>
      <c r="T231" s="23">
        <f t="shared" si="266"/>
        <v>45</v>
      </c>
      <c r="U231" s="23">
        <f t="shared" si="266"/>
        <v>2480</v>
      </c>
      <c r="V231" s="23">
        <f t="shared" si="266"/>
        <v>2400</v>
      </c>
      <c r="W231" s="23">
        <f t="shared" si="266"/>
        <v>45</v>
      </c>
      <c r="X231" s="23">
        <f t="shared" si="266"/>
        <v>1475</v>
      </c>
      <c r="Y231" s="23">
        <f t="shared" si="266"/>
        <v>1604</v>
      </c>
      <c r="Z231" s="21"/>
    </row>
    <row r="232" spans="1:40" ht="13.2">
      <c r="A232" s="4">
        <v>2</v>
      </c>
      <c r="B232" s="4">
        <v>34</v>
      </c>
      <c r="C232" s="4">
        <v>5</v>
      </c>
      <c r="D232" s="4">
        <v>32</v>
      </c>
      <c r="E232" s="9">
        <v>1870</v>
      </c>
      <c r="F232" s="9">
        <v>1963</v>
      </c>
      <c r="G232" s="4">
        <v>42</v>
      </c>
      <c r="H232" s="8">
        <v>1752</v>
      </c>
      <c r="I232" s="12">
        <v>2130</v>
      </c>
      <c r="J232" s="4">
        <v>39</v>
      </c>
      <c r="K232" s="5">
        <v>1490</v>
      </c>
      <c r="L232" s="5">
        <v>1377</v>
      </c>
      <c r="M232" s="21"/>
      <c r="N232" s="23">
        <f t="shared" ref="N232:Y232" si="267" xml:space="preserve"> IF(OR(A232&gt;A235, A232&lt;A234),".",A232)</f>
        <v>2</v>
      </c>
      <c r="O232" s="23">
        <f t="shared" si="267"/>
        <v>34</v>
      </c>
      <c r="P232" s="23">
        <f t="shared" si="267"/>
        <v>5</v>
      </c>
      <c r="Q232" s="23" t="str">
        <f t="shared" si="267"/>
        <v>.</v>
      </c>
      <c r="R232" s="23">
        <f t="shared" si="267"/>
        <v>1870</v>
      </c>
      <c r="S232" s="23">
        <f t="shared" si="267"/>
        <v>1963</v>
      </c>
      <c r="T232" s="23">
        <f t="shared" si="267"/>
        <v>42</v>
      </c>
      <c r="U232" s="23">
        <f t="shared" si="267"/>
        <v>1752</v>
      </c>
      <c r="V232" s="23">
        <f t="shared" si="267"/>
        <v>2130</v>
      </c>
      <c r="W232" s="23">
        <f t="shared" si="267"/>
        <v>39</v>
      </c>
      <c r="X232" s="23">
        <f t="shared" si="267"/>
        <v>1490</v>
      </c>
      <c r="Y232" s="23">
        <f t="shared" si="267"/>
        <v>1377</v>
      </c>
      <c r="Z232" s="21"/>
    </row>
    <row r="233" spans="1:40">
      <c r="A233" s="39">
        <f>AVERAGE(A225:A232)</f>
        <v>1.75</v>
      </c>
      <c r="B233" s="39">
        <f>AVERAGE(B225:B232)</f>
        <v>31.5</v>
      </c>
      <c r="C233" s="39">
        <f t="shared" ref="C233:L233" si="268">AVERAGE(C225:C232)</f>
        <v>4.25</v>
      </c>
      <c r="D233" s="39">
        <f t="shared" si="268"/>
        <v>38.125</v>
      </c>
      <c r="E233" s="39">
        <f t="shared" si="268"/>
        <v>2046.75</v>
      </c>
      <c r="F233" s="39">
        <f t="shared" si="268"/>
        <v>2174.625</v>
      </c>
      <c r="G233" s="39">
        <f t="shared" si="268"/>
        <v>42.625</v>
      </c>
      <c r="H233" s="39">
        <f t="shared" si="268"/>
        <v>2129.125</v>
      </c>
      <c r="I233" s="39">
        <f t="shared" si="268"/>
        <v>2392</v>
      </c>
      <c r="J233" s="39">
        <f t="shared" si="268"/>
        <v>42.75</v>
      </c>
      <c r="K233" s="39">
        <f t="shared" si="268"/>
        <v>1669.25</v>
      </c>
      <c r="L233" s="39">
        <f t="shared" si="268"/>
        <v>1460.625</v>
      </c>
      <c r="M233" s="26" t="s">
        <v>60</v>
      </c>
      <c r="N233" s="39">
        <f>AVERAGE(N225:N232)</f>
        <v>1.4285714285714286</v>
      </c>
      <c r="O233" s="39">
        <f>AVERAGE(O225:O232)</f>
        <v>31.5</v>
      </c>
      <c r="P233" s="39">
        <f t="shared" ref="P233:Y233" si="269">AVERAGE(P225:P232)</f>
        <v>4.25</v>
      </c>
      <c r="Q233" s="39">
        <f t="shared" si="269"/>
        <v>39</v>
      </c>
      <c r="R233" s="39">
        <f t="shared" si="269"/>
        <v>2046.75</v>
      </c>
      <c r="S233" s="39">
        <f t="shared" si="269"/>
        <v>2174.625</v>
      </c>
      <c r="T233" s="39">
        <f t="shared" si="269"/>
        <v>42.625</v>
      </c>
      <c r="U233" s="39">
        <f t="shared" si="269"/>
        <v>2129.125</v>
      </c>
      <c r="V233" s="39">
        <f t="shared" si="269"/>
        <v>2392</v>
      </c>
      <c r="W233" s="39">
        <f t="shared" si="269"/>
        <v>42.75</v>
      </c>
      <c r="X233" s="39">
        <f t="shared" si="269"/>
        <v>1669.25</v>
      </c>
      <c r="Y233" s="39">
        <f t="shared" si="269"/>
        <v>1460.625</v>
      </c>
      <c r="Z233" s="26" t="s">
        <v>60</v>
      </c>
    </row>
    <row r="234" spans="1:40">
      <c r="A234" s="39">
        <f>A233-2*STDEV(A225:A232)</f>
        <v>-0.32019667802706264</v>
      </c>
      <c r="B234" s="39">
        <f t="shared" ref="B234:L234" si="270">B233-2*STDEV(B225:B232)</f>
        <v>26.964426323889274</v>
      </c>
      <c r="C234" s="39">
        <f t="shared" si="270"/>
        <v>2.8357864376269051</v>
      </c>
      <c r="D234" s="39">
        <f t="shared" si="270"/>
        <v>32.525255107851535</v>
      </c>
      <c r="E234" s="39">
        <f t="shared" si="270"/>
        <v>1533.3014353205099</v>
      </c>
      <c r="F234" s="39">
        <f t="shared" si="270"/>
        <v>1652.1518291235288</v>
      </c>
      <c r="G234" s="39">
        <f t="shared" si="270"/>
        <v>39.61311876538457</v>
      </c>
      <c r="H234" s="39">
        <f t="shared" si="270"/>
        <v>1262.0758582059987</v>
      </c>
      <c r="I234" s="39">
        <f t="shared" si="270"/>
        <v>1339.5535982429183</v>
      </c>
      <c r="J234" s="39">
        <f t="shared" si="270"/>
        <v>37.880268414554479</v>
      </c>
      <c r="K234" s="39">
        <f t="shared" si="270"/>
        <v>1222.8936401259639</v>
      </c>
      <c r="L234" s="39">
        <f t="shared" si="270"/>
        <v>1257.5488355408775</v>
      </c>
      <c r="M234" s="26" t="s">
        <v>61</v>
      </c>
      <c r="N234" s="39">
        <f>N233-2*STDEV(N225:N232)</f>
        <v>0.35952646092173124</v>
      </c>
      <c r="O234" s="39">
        <f t="shared" ref="O234:Y234" si="271">O233-2*STDEV(O225:O232)</f>
        <v>26.964426323889274</v>
      </c>
      <c r="P234" s="39">
        <f t="shared" si="271"/>
        <v>2.8357864376269051</v>
      </c>
      <c r="Q234" s="39">
        <f t="shared" si="271"/>
        <v>36.171572875253808</v>
      </c>
      <c r="R234" s="39">
        <f t="shared" si="271"/>
        <v>1533.3014353205099</v>
      </c>
      <c r="S234" s="39">
        <f t="shared" si="271"/>
        <v>1652.1518291235288</v>
      </c>
      <c r="T234" s="39">
        <f t="shared" si="271"/>
        <v>39.61311876538457</v>
      </c>
      <c r="U234" s="39">
        <f t="shared" si="271"/>
        <v>1262.0758582059987</v>
      </c>
      <c r="V234" s="39">
        <f t="shared" si="271"/>
        <v>1339.5535982429183</v>
      </c>
      <c r="W234" s="39">
        <f t="shared" si="271"/>
        <v>37.880268414554479</v>
      </c>
      <c r="X234" s="39">
        <f t="shared" si="271"/>
        <v>1222.8936401259639</v>
      </c>
      <c r="Y234" s="39">
        <f t="shared" si="271"/>
        <v>1257.5488355408775</v>
      </c>
      <c r="Z234" s="26" t="s">
        <v>61</v>
      </c>
    </row>
    <row r="235" spans="1:40" ht="12.6" thickBot="1">
      <c r="A235" s="40">
        <f>A233+2*STDEV(A225:A232)</f>
        <v>3.8201966780270626</v>
      </c>
      <c r="B235" s="40">
        <f t="shared" ref="B235:L235" si="272">B233+2*STDEV(B225:B232)</f>
        <v>36.035573676110729</v>
      </c>
      <c r="C235" s="40">
        <f t="shared" si="272"/>
        <v>5.6642135623730949</v>
      </c>
      <c r="D235" s="40">
        <f t="shared" si="272"/>
        <v>43.724744892148465</v>
      </c>
      <c r="E235" s="40">
        <f t="shared" si="272"/>
        <v>2560.1985646794901</v>
      </c>
      <c r="F235" s="40">
        <f t="shared" si="272"/>
        <v>2697.0981708764712</v>
      </c>
      <c r="G235" s="40">
        <f t="shared" si="272"/>
        <v>45.63688123461543</v>
      </c>
      <c r="H235" s="40">
        <f t="shared" si="272"/>
        <v>2996.1741417940011</v>
      </c>
      <c r="I235" s="40">
        <f t="shared" si="272"/>
        <v>3444.4464017570817</v>
      </c>
      <c r="J235" s="40">
        <f t="shared" si="272"/>
        <v>47.619731585445521</v>
      </c>
      <c r="K235" s="40">
        <f t="shared" si="272"/>
        <v>2115.6063598740361</v>
      </c>
      <c r="L235" s="40">
        <f t="shared" si="272"/>
        <v>1663.7011644591225</v>
      </c>
      <c r="M235" s="41" t="s">
        <v>62</v>
      </c>
      <c r="N235" s="40">
        <f>N233+2*STDEV(N225:N232)</f>
        <v>2.497616396221126</v>
      </c>
      <c r="O235" s="40">
        <f t="shared" ref="O235:Y235" si="273">O233+2*STDEV(O225:O232)</f>
        <v>36.035573676110729</v>
      </c>
      <c r="P235" s="40">
        <f t="shared" si="273"/>
        <v>5.6642135623730949</v>
      </c>
      <c r="Q235" s="40">
        <f t="shared" si="273"/>
        <v>41.828427124746192</v>
      </c>
      <c r="R235" s="40">
        <f t="shared" si="273"/>
        <v>2560.1985646794901</v>
      </c>
      <c r="S235" s="40">
        <f t="shared" si="273"/>
        <v>2697.0981708764712</v>
      </c>
      <c r="T235" s="40">
        <f t="shared" si="273"/>
        <v>45.63688123461543</v>
      </c>
      <c r="U235" s="40">
        <f t="shared" si="273"/>
        <v>2996.1741417940011</v>
      </c>
      <c r="V235" s="40">
        <f t="shared" si="273"/>
        <v>3444.4464017570817</v>
      </c>
      <c r="W235" s="40">
        <f t="shared" si="273"/>
        <v>47.619731585445521</v>
      </c>
      <c r="X235" s="40">
        <f t="shared" si="273"/>
        <v>2115.6063598740361</v>
      </c>
      <c r="Y235" s="40">
        <f t="shared" si="273"/>
        <v>1663.7011644591225</v>
      </c>
      <c r="Z235" s="41" t="s">
        <v>62</v>
      </c>
    </row>
    <row r="236" spans="1:40" ht="13.2">
      <c r="A236" s="20"/>
      <c r="B236" s="25"/>
      <c r="C236" s="20"/>
      <c r="D236" s="22">
        <f>D223+3</f>
        <v>55</v>
      </c>
      <c r="E236" s="22">
        <f t="shared" ref="E236:L236" si="274">E223+3</f>
        <v>55</v>
      </c>
      <c r="F236" s="22">
        <f t="shared" si="274"/>
        <v>55</v>
      </c>
      <c r="G236" s="22">
        <f t="shared" si="274"/>
        <v>56</v>
      </c>
      <c r="H236" s="22">
        <f t="shared" si="274"/>
        <v>56</v>
      </c>
      <c r="I236" s="22">
        <f t="shared" si="274"/>
        <v>56</v>
      </c>
      <c r="J236" s="22">
        <f t="shared" si="274"/>
        <v>57</v>
      </c>
      <c r="K236" s="22">
        <f t="shared" si="274"/>
        <v>57</v>
      </c>
      <c r="L236" s="22">
        <f t="shared" si="274"/>
        <v>57</v>
      </c>
      <c r="M236" s="26" t="s">
        <v>37</v>
      </c>
      <c r="N236" s="20"/>
      <c r="O236" s="25"/>
      <c r="P236" s="20"/>
      <c r="Q236" s="22">
        <f>Q223+3</f>
        <v>55</v>
      </c>
      <c r="R236" s="22">
        <f t="shared" ref="R236:Y236" si="275">R223+3</f>
        <v>55</v>
      </c>
      <c r="S236" s="22">
        <f t="shared" si="275"/>
        <v>55</v>
      </c>
      <c r="T236" s="22">
        <f t="shared" si="275"/>
        <v>56</v>
      </c>
      <c r="U236" s="22">
        <f t="shared" si="275"/>
        <v>56</v>
      </c>
      <c r="V236" s="22">
        <f t="shared" si="275"/>
        <v>56</v>
      </c>
      <c r="W236" s="22">
        <f t="shared" si="275"/>
        <v>57</v>
      </c>
      <c r="X236" s="22">
        <f t="shared" si="275"/>
        <v>57</v>
      </c>
      <c r="Y236" s="22">
        <f t="shared" si="275"/>
        <v>57</v>
      </c>
      <c r="Z236" s="26" t="s">
        <v>37</v>
      </c>
      <c r="AB236" s="27"/>
      <c r="AC236" s="27"/>
      <c r="AD236" s="27"/>
      <c r="AE236" s="27"/>
      <c r="AF236" s="27"/>
      <c r="AG236" s="27"/>
      <c r="AH236" s="27"/>
      <c r="AI236" s="27"/>
    </row>
    <row r="237" spans="1:40" ht="13.8" thickBot="1">
      <c r="A237" s="30">
        <v>1</v>
      </c>
      <c r="B237" s="30">
        <v>2</v>
      </c>
      <c r="C237" s="30">
        <v>3</v>
      </c>
      <c r="D237" s="30">
        <v>4</v>
      </c>
      <c r="E237" s="30">
        <v>5</v>
      </c>
      <c r="F237" s="30">
        <v>6</v>
      </c>
      <c r="G237" s="30">
        <v>7</v>
      </c>
      <c r="H237" s="30">
        <v>8</v>
      </c>
      <c r="I237" s="30">
        <v>9</v>
      </c>
      <c r="J237" s="30">
        <v>10</v>
      </c>
      <c r="K237" s="30">
        <v>11</v>
      </c>
      <c r="L237" s="30">
        <v>12</v>
      </c>
      <c r="M237" s="26" t="s">
        <v>47</v>
      </c>
      <c r="N237" s="30">
        <v>1</v>
      </c>
      <c r="O237" s="30">
        <v>2</v>
      </c>
      <c r="P237" s="30">
        <v>3</v>
      </c>
      <c r="Q237" s="30">
        <v>4</v>
      </c>
      <c r="R237" s="30">
        <v>5</v>
      </c>
      <c r="S237" s="30">
        <v>6</v>
      </c>
      <c r="T237" s="30">
        <v>7</v>
      </c>
      <c r="U237" s="30">
        <v>8</v>
      </c>
      <c r="V237" s="30">
        <v>9</v>
      </c>
      <c r="W237" s="30">
        <v>10</v>
      </c>
      <c r="X237" s="30">
        <v>11</v>
      </c>
      <c r="Y237" s="30">
        <v>12</v>
      </c>
      <c r="Z237" s="26" t="s">
        <v>47</v>
      </c>
      <c r="AB237" s="27"/>
      <c r="AC237" s="27"/>
      <c r="AD237" s="27"/>
      <c r="AE237" s="27"/>
      <c r="AF237" s="27"/>
      <c r="AG237" s="27"/>
      <c r="AH237" s="27"/>
      <c r="AI237" s="27"/>
    </row>
    <row r="238" spans="1:40" ht="13.8" thickBot="1">
      <c r="A238" s="4">
        <v>3</v>
      </c>
      <c r="B238" s="4">
        <v>29</v>
      </c>
      <c r="C238" s="4">
        <v>6</v>
      </c>
      <c r="D238" s="4">
        <v>44</v>
      </c>
      <c r="E238" s="9">
        <v>2910</v>
      </c>
      <c r="F238" s="5">
        <v>2166</v>
      </c>
      <c r="G238" s="4">
        <v>42</v>
      </c>
      <c r="H238" s="6">
        <v>1851</v>
      </c>
      <c r="I238" s="6">
        <v>1820</v>
      </c>
      <c r="J238" s="4">
        <v>40</v>
      </c>
      <c r="K238" s="18">
        <v>1687</v>
      </c>
      <c r="L238" s="6">
        <v>1938</v>
      </c>
      <c r="M238" s="21"/>
      <c r="N238" s="23">
        <f t="shared" ref="N238:Y238" si="276" xml:space="preserve"> IF(OR(A238&gt;A248, A238&lt;A247),".",A238)</f>
        <v>3</v>
      </c>
      <c r="O238" s="23">
        <f t="shared" si="276"/>
        <v>29</v>
      </c>
      <c r="P238" s="23">
        <f t="shared" si="276"/>
        <v>6</v>
      </c>
      <c r="Q238" s="23">
        <f t="shared" si="276"/>
        <v>44</v>
      </c>
      <c r="R238" s="23">
        <f t="shared" si="276"/>
        <v>2910</v>
      </c>
      <c r="S238" s="23">
        <f t="shared" si="276"/>
        <v>2166</v>
      </c>
      <c r="T238" s="23">
        <f t="shared" si="276"/>
        <v>42</v>
      </c>
      <c r="U238" s="23">
        <f t="shared" si="276"/>
        <v>1851</v>
      </c>
      <c r="V238" s="23">
        <f t="shared" si="276"/>
        <v>1820</v>
      </c>
      <c r="W238" s="23">
        <f t="shared" si="276"/>
        <v>40</v>
      </c>
      <c r="X238" s="23">
        <f t="shared" si="276"/>
        <v>1687</v>
      </c>
      <c r="Y238" s="23">
        <f t="shared" si="276"/>
        <v>1938</v>
      </c>
      <c r="Z238" s="21"/>
      <c r="AA238" s="22">
        <f>AA225+3</f>
        <v>55</v>
      </c>
      <c r="AB238" s="34">
        <f>AVERAGE($R238:$S245)</f>
        <v>3458.75</v>
      </c>
      <c r="AC238" s="34">
        <f>AVERAGE($P238:$P245)</f>
        <v>4.7142857142857144</v>
      </c>
      <c r="AD238" s="34">
        <f>AVERAGE([3]buffer!I$36:I$43)</f>
        <v>19.125</v>
      </c>
      <c r="AE238" s="34">
        <f>((AB238-AD238)/AI238)-AC238</f>
        <v>2334.2307142857144</v>
      </c>
      <c r="AF238" s="34">
        <f>AVERAGE($Q238:$Q245)</f>
        <v>42.857142857142854</v>
      </c>
      <c r="AG238" s="34">
        <f>AVERAGE($O238:$O245)</f>
        <v>29.142857142857142</v>
      </c>
      <c r="AH238" s="34">
        <f>AG238/0.5</f>
        <v>58.285714285714285</v>
      </c>
      <c r="AI238" s="35">
        <f>AF238/AG238</f>
        <v>1.4705882352941175</v>
      </c>
      <c r="AJ238" s="56">
        <f xml:space="preserve"> 1.15*(1-COMPLETE!P59)</f>
        <v>0.96618381618381621</v>
      </c>
      <c r="AK238" s="37">
        <v>0.75277777777777777</v>
      </c>
      <c r="AL238" s="37">
        <v>0.93263888888888891</v>
      </c>
      <c r="AM238" s="38">
        <f>24*(AL238-AK238)</f>
        <v>4.3166666666666673</v>
      </c>
      <c r="AN238" s="34">
        <f>(AE238*120)/(AH238*0.2*AM238*AJ238)</f>
        <v>5761.3549743411259</v>
      </c>
    </row>
    <row r="239" spans="1:40" ht="13.8" thickBot="1">
      <c r="A239" s="4">
        <v>2</v>
      </c>
      <c r="B239" s="4">
        <v>29</v>
      </c>
      <c r="C239" s="4">
        <v>5</v>
      </c>
      <c r="D239" s="4">
        <v>41</v>
      </c>
      <c r="E239" s="8">
        <v>2494</v>
      </c>
      <c r="F239" s="8">
        <v>2535</v>
      </c>
      <c r="G239" s="4">
        <v>42</v>
      </c>
      <c r="H239" s="18">
        <v>1661</v>
      </c>
      <c r="I239" s="6">
        <v>1815</v>
      </c>
      <c r="J239" s="4">
        <v>41</v>
      </c>
      <c r="K239" s="6">
        <v>1793</v>
      </c>
      <c r="L239" s="6">
        <v>1814</v>
      </c>
      <c r="M239" s="21"/>
      <c r="N239" s="23">
        <f t="shared" ref="N239:Y239" si="277" xml:space="preserve"> IF(OR(A239&gt;A248, A239&lt;A247),".",A239)</f>
        <v>2</v>
      </c>
      <c r="O239" s="23">
        <f t="shared" si="277"/>
        <v>29</v>
      </c>
      <c r="P239" s="23">
        <f t="shared" si="277"/>
        <v>5</v>
      </c>
      <c r="Q239" s="23">
        <f t="shared" si="277"/>
        <v>41</v>
      </c>
      <c r="R239" s="23">
        <f t="shared" si="277"/>
        <v>2494</v>
      </c>
      <c r="S239" s="23">
        <f t="shared" si="277"/>
        <v>2535</v>
      </c>
      <c r="T239" s="23">
        <f t="shared" si="277"/>
        <v>42</v>
      </c>
      <c r="U239" s="23">
        <f t="shared" si="277"/>
        <v>1661</v>
      </c>
      <c r="V239" s="23">
        <f t="shared" si="277"/>
        <v>1815</v>
      </c>
      <c r="W239" s="23">
        <f t="shared" si="277"/>
        <v>41</v>
      </c>
      <c r="X239" s="23">
        <f t="shared" si="277"/>
        <v>1793</v>
      </c>
      <c r="Y239" s="23">
        <f t="shared" si="277"/>
        <v>1814</v>
      </c>
      <c r="Z239" s="21"/>
      <c r="AA239" s="22">
        <f>AA226+3</f>
        <v>56</v>
      </c>
      <c r="AB239" s="34">
        <f>AVERAGE($U238:$V245)</f>
        <v>2060.125</v>
      </c>
      <c r="AC239" s="34">
        <f>AVERAGE($P238:$P245)</f>
        <v>4.7142857142857144</v>
      </c>
      <c r="AD239" s="34">
        <f>AVERAGE([3]buffer!J$36:J$43)</f>
        <v>16.375</v>
      </c>
      <c r="AE239" s="34">
        <f>((AB239-AD239)/AI239)-AC239</f>
        <v>1493.6684636118598</v>
      </c>
      <c r="AF239" s="34">
        <f>AVERAGE($T238:$T245)</f>
        <v>39.75</v>
      </c>
      <c r="AG239" s="34">
        <f>AVERAGE($O238:$O245)</f>
        <v>29.142857142857142</v>
      </c>
      <c r="AH239" s="34">
        <f>AG239/0.5</f>
        <v>58.285714285714285</v>
      </c>
      <c r="AI239" s="35">
        <f>AF239/AG239</f>
        <v>1.3639705882352942</v>
      </c>
      <c r="AJ239" s="57">
        <f xml:space="preserve"> 1.2*(1-COMPLETE!P61)</f>
        <v>1.1081632653061224</v>
      </c>
      <c r="AK239" s="37">
        <v>0.75277777777777777</v>
      </c>
      <c r="AL239" s="37">
        <v>0.93263888888888891</v>
      </c>
      <c r="AM239" s="38">
        <f>24*(AL239-AK239)</f>
        <v>4.3166666666666673</v>
      </c>
      <c r="AN239" s="34">
        <f>(AE239*120)/(AH239*0.2*AM239*AJ239)</f>
        <v>3214.3345447470383</v>
      </c>
    </row>
    <row r="240" spans="1:40" ht="13.8" thickBot="1">
      <c r="A240" s="4">
        <v>1</v>
      </c>
      <c r="B240" s="4">
        <v>28</v>
      </c>
      <c r="C240" s="4">
        <v>5</v>
      </c>
      <c r="D240" s="4">
        <v>44</v>
      </c>
      <c r="E240" s="7">
        <v>3939</v>
      </c>
      <c r="F240" s="12">
        <v>3342</v>
      </c>
      <c r="G240" s="4">
        <v>38</v>
      </c>
      <c r="H240" s="5">
        <v>2197</v>
      </c>
      <c r="I240" s="8">
        <v>2535</v>
      </c>
      <c r="J240" s="4">
        <v>41</v>
      </c>
      <c r="K240" s="6">
        <v>1819</v>
      </c>
      <c r="L240" s="6">
        <v>1841</v>
      </c>
      <c r="M240" s="21"/>
      <c r="N240" s="23">
        <f t="shared" ref="N240:Y240" si="278" xml:space="preserve"> IF(OR(A240&gt;A248, A240&lt;A247),".",A240)</f>
        <v>1</v>
      </c>
      <c r="O240" s="23">
        <f t="shared" si="278"/>
        <v>28</v>
      </c>
      <c r="P240" s="23">
        <f t="shared" si="278"/>
        <v>5</v>
      </c>
      <c r="Q240" s="23">
        <f t="shared" si="278"/>
        <v>44</v>
      </c>
      <c r="R240" s="23">
        <f t="shared" si="278"/>
        <v>3939</v>
      </c>
      <c r="S240" s="23">
        <f t="shared" si="278"/>
        <v>3342</v>
      </c>
      <c r="T240" s="23">
        <f t="shared" si="278"/>
        <v>38</v>
      </c>
      <c r="U240" s="23">
        <f t="shared" si="278"/>
        <v>2197</v>
      </c>
      <c r="V240" s="23">
        <f t="shared" si="278"/>
        <v>2535</v>
      </c>
      <c r="W240" s="23">
        <f t="shared" si="278"/>
        <v>41</v>
      </c>
      <c r="X240" s="23">
        <f t="shared" si="278"/>
        <v>1819</v>
      </c>
      <c r="Y240" s="23">
        <f t="shared" si="278"/>
        <v>1841</v>
      </c>
      <c r="Z240" s="21"/>
      <c r="AA240" s="22">
        <f>AA227+3</f>
        <v>57</v>
      </c>
      <c r="AB240" s="34">
        <f>AVERAGE($X238:$Y245)</f>
        <v>1917.6666666666667</v>
      </c>
      <c r="AC240" s="34">
        <f>AVERAGE($P238:$P245)</f>
        <v>4.7142857142857144</v>
      </c>
      <c r="AD240" s="34">
        <f>AVERAGE([3]buffer!K$36:K$43)</f>
        <v>18.25</v>
      </c>
      <c r="AE240" s="34">
        <f>((AB240-AD240)/AI240)-AC240</f>
        <v>1345.3937282229963</v>
      </c>
      <c r="AF240" s="34">
        <f>AVERAGE($W238:$W245)</f>
        <v>41</v>
      </c>
      <c r="AG240" s="34">
        <f>AVERAGE($O238:$O245)</f>
        <v>29.142857142857142</v>
      </c>
      <c r="AH240" s="34">
        <f>AG240/0.5</f>
        <v>58.285714285714285</v>
      </c>
      <c r="AI240" s="35">
        <f>AF240/AG240</f>
        <v>1.4068627450980393</v>
      </c>
      <c r="AJ240" s="57">
        <f xml:space="preserve"> 1.16*(1-COMPLETE!P63)</f>
        <v>1.0318232044198894</v>
      </c>
      <c r="AK240" s="37">
        <v>0.75277777777777777</v>
      </c>
      <c r="AL240" s="37">
        <v>0.93263888888888891</v>
      </c>
      <c r="AM240" s="38">
        <f>24*(AL240-AK240)</f>
        <v>4.3166666666666673</v>
      </c>
      <c r="AN240" s="34">
        <f>(AE240*120)/(AH240*0.2*AM240*AJ240)</f>
        <v>3109.4581928818416</v>
      </c>
    </row>
    <row r="241" spans="1:40" ht="13.2">
      <c r="A241" s="4">
        <v>2</v>
      </c>
      <c r="B241" s="4">
        <v>30</v>
      </c>
      <c r="C241" s="4">
        <v>3</v>
      </c>
      <c r="D241" s="4">
        <v>38</v>
      </c>
      <c r="E241" s="15">
        <v>3404</v>
      </c>
      <c r="F241" s="7">
        <v>3954</v>
      </c>
      <c r="G241" s="4">
        <v>41</v>
      </c>
      <c r="H241" s="5">
        <v>2181</v>
      </c>
      <c r="I241" s="5">
        <v>2340</v>
      </c>
      <c r="J241" s="4">
        <v>41</v>
      </c>
      <c r="K241" s="5">
        <v>2253</v>
      </c>
      <c r="L241" s="6">
        <v>1870</v>
      </c>
      <c r="M241" s="21"/>
      <c r="N241" s="23">
        <f t="shared" ref="N241:Y241" si="279" xml:space="preserve"> IF(OR(A241&gt;A248, A241&lt;A247),".",A241)</f>
        <v>2</v>
      </c>
      <c r="O241" s="23">
        <f t="shared" si="279"/>
        <v>30</v>
      </c>
      <c r="P241" s="23">
        <f t="shared" si="279"/>
        <v>3</v>
      </c>
      <c r="Q241" s="23" t="str">
        <f t="shared" si="279"/>
        <v>.</v>
      </c>
      <c r="R241" s="23">
        <f t="shared" si="279"/>
        <v>3404</v>
      </c>
      <c r="S241" s="23">
        <f t="shared" si="279"/>
        <v>3954</v>
      </c>
      <c r="T241" s="23">
        <f t="shared" si="279"/>
        <v>41</v>
      </c>
      <c r="U241" s="23">
        <f t="shared" si="279"/>
        <v>2181</v>
      </c>
      <c r="V241" s="23">
        <f t="shared" si="279"/>
        <v>2340</v>
      </c>
      <c r="W241" s="23">
        <f t="shared" si="279"/>
        <v>41</v>
      </c>
      <c r="X241" s="23">
        <f t="shared" si="279"/>
        <v>2253</v>
      </c>
      <c r="Y241" s="23">
        <f t="shared" si="279"/>
        <v>1870</v>
      </c>
      <c r="Z241" s="21"/>
    </row>
    <row r="242" spans="1:40" ht="13.2">
      <c r="A242" s="4">
        <v>2</v>
      </c>
      <c r="B242" s="4">
        <v>29</v>
      </c>
      <c r="C242" s="4">
        <v>4</v>
      </c>
      <c r="D242" s="4">
        <v>41</v>
      </c>
      <c r="E242" s="13">
        <v>4515</v>
      </c>
      <c r="F242" s="13">
        <v>4756</v>
      </c>
      <c r="G242" s="4">
        <v>36</v>
      </c>
      <c r="H242" s="5">
        <v>2326</v>
      </c>
      <c r="I242" s="8">
        <v>2458</v>
      </c>
      <c r="J242" s="4">
        <v>41</v>
      </c>
      <c r="K242" s="5">
        <v>2269</v>
      </c>
      <c r="L242" s="6">
        <v>1864</v>
      </c>
      <c r="M242" s="21"/>
      <c r="N242" s="23">
        <f t="shared" ref="N242:Y242" si="280" xml:space="preserve"> IF(OR(A242&gt;A248, A242&lt;A247),".",A242)</f>
        <v>2</v>
      </c>
      <c r="O242" s="23">
        <f t="shared" si="280"/>
        <v>29</v>
      </c>
      <c r="P242" s="23">
        <f t="shared" si="280"/>
        <v>4</v>
      </c>
      <c r="Q242" s="23">
        <f t="shared" si="280"/>
        <v>41</v>
      </c>
      <c r="R242" s="23">
        <f t="shared" si="280"/>
        <v>4515</v>
      </c>
      <c r="S242" s="23">
        <f t="shared" si="280"/>
        <v>4756</v>
      </c>
      <c r="T242" s="23">
        <f t="shared" si="280"/>
        <v>36</v>
      </c>
      <c r="U242" s="23">
        <f t="shared" si="280"/>
        <v>2326</v>
      </c>
      <c r="V242" s="23">
        <f t="shared" si="280"/>
        <v>2458</v>
      </c>
      <c r="W242" s="23">
        <f t="shared" si="280"/>
        <v>41</v>
      </c>
      <c r="X242" s="23">
        <f t="shared" si="280"/>
        <v>2269</v>
      </c>
      <c r="Y242" s="23">
        <f t="shared" si="280"/>
        <v>1864</v>
      </c>
      <c r="Z242" s="21"/>
    </row>
    <row r="243" spans="1:40" ht="13.2">
      <c r="A243" s="4">
        <v>3</v>
      </c>
      <c r="B243" s="4">
        <v>29</v>
      </c>
      <c r="C243" s="4">
        <v>5</v>
      </c>
      <c r="D243" s="4">
        <v>43</v>
      </c>
      <c r="E243" s="13">
        <v>4543</v>
      </c>
      <c r="F243" s="7">
        <v>3746</v>
      </c>
      <c r="G243" s="4">
        <v>41</v>
      </c>
      <c r="H243" s="5">
        <v>2281</v>
      </c>
      <c r="I243" s="8">
        <v>2497</v>
      </c>
      <c r="J243" s="4">
        <v>41</v>
      </c>
      <c r="K243" s="5">
        <v>2282</v>
      </c>
      <c r="L243" s="6">
        <v>1863</v>
      </c>
      <c r="M243" s="21"/>
      <c r="N243" s="23">
        <f t="shared" ref="N243:Y243" si="281" xml:space="preserve"> IF(OR(A243&gt;A248, A243&lt;A247),".",A243)</f>
        <v>3</v>
      </c>
      <c r="O243" s="23">
        <f t="shared" si="281"/>
        <v>29</v>
      </c>
      <c r="P243" s="23">
        <f t="shared" si="281"/>
        <v>5</v>
      </c>
      <c r="Q243" s="23">
        <f t="shared" si="281"/>
        <v>43</v>
      </c>
      <c r="R243" s="23">
        <f t="shared" si="281"/>
        <v>4543</v>
      </c>
      <c r="S243" s="23">
        <f t="shared" si="281"/>
        <v>3746</v>
      </c>
      <c r="T243" s="23">
        <f t="shared" si="281"/>
        <v>41</v>
      </c>
      <c r="U243" s="23">
        <f t="shared" si="281"/>
        <v>2281</v>
      </c>
      <c r="V243" s="23">
        <f t="shared" si="281"/>
        <v>2497</v>
      </c>
      <c r="W243" s="23">
        <f t="shared" si="281"/>
        <v>41</v>
      </c>
      <c r="X243" s="23">
        <f t="shared" si="281"/>
        <v>2282</v>
      </c>
      <c r="Y243" s="23">
        <f t="shared" si="281"/>
        <v>1863</v>
      </c>
      <c r="Z243" s="21"/>
    </row>
    <row r="244" spans="1:40" ht="13.2">
      <c r="A244" s="4">
        <v>2</v>
      </c>
      <c r="B244" s="4">
        <v>26</v>
      </c>
      <c r="C244" s="4">
        <v>5</v>
      </c>
      <c r="D244" s="4">
        <v>43</v>
      </c>
      <c r="E244" s="15">
        <v>3447</v>
      </c>
      <c r="F244" s="12">
        <v>3229</v>
      </c>
      <c r="G244" s="4">
        <v>43</v>
      </c>
      <c r="H244" s="5">
        <v>2112</v>
      </c>
      <c r="I244" s="18">
        <v>1594</v>
      </c>
      <c r="J244" s="4">
        <v>42</v>
      </c>
      <c r="K244" s="6">
        <v>1808</v>
      </c>
      <c r="L244" s="18">
        <v>1392</v>
      </c>
      <c r="M244" s="21"/>
      <c r="N244" s="23">
        <f t="shared" ref="N244:Y244" si="282" xml:space="preserve"> IF(OR(A244&gt;A248, A244&lt;A247),".",A244)</f>
        <v>2</v>
      </c>
      <c r="O244" s="23" t="str">
        <f t="shared" si="282"/>
        <v>.</v>
      </c>
      <c r="P244" s="23">
        <f t="shared" si="282"/>
        <v>5</v>
      </c>
      <c r="Q244" s="23">
        <f t="shared" si="282"/>
        <v>43</v>
      </c>
      <c r="R244" s="23">
        <f t="shared" si="282"/>
        <v>3447</v>
      </c>
      <c r="S244" s="23">
        <f t="shared" si="282"/>
        <v>3229</v>
      </c>
      <c r="T244" s="23">
        <f t="shared" si="282"/>
        <v>43</v>
      </c>
      <c r="U244" s="23">
        <f t="shared" si="282"/>
        <v>2112</v>
      </c>
      <c r="V244" s="23">
        <f t="shared" si="282"/>
        <v>1594</v>
      </c>
      <c r="W244" s="23">
        <f t="shared" si="282"/>
        <v>42</v>
      </c>
      <c r="X244" s="23">
        <f t="shared" si="282"/>
        <v>1808</v>
      </c>
      <c r="Y244" s="23" t="str">
        <f t="shared" si="282"/>
        <v>.</v>
      </c>
      <c r="Z244" s="21"/>
    </row>
    <row r="245" spans="1:40" ht="13.2">
      <c r="A245" s="4">
        <v>1</v>
      </c>
      <c r="B245" s="4">
        <v>30</v>
      </c>
      <c r="C245" s="4">
        <v>1</v>
      </c>
      <c r="D245" s="4">
        <v>44</v>
      </c>
      <c r="E245" s="15">
        <v>3456</v>
      </c>
      <c r="F245" s="9">
        <v>2904</v>
      </c>
      <c r="G245" s="4">
        <v>35</v>
      </c>
      <c r="H245" s="6">
        <v>1794</v>
      </c>
      <c r="I245" s="18">
        <v>1500</v>
      </c>
      <c r="J245" s="4">
        <v>41</v>
      </c>
      <c r="K245" s="6">
        <v>1778</v>
      </c>
      <c r="L245" s="6">
        <v>1886</v>
      </c>
      <c r="M245" s="21"/>
      <c r="N245" s="23">
        <f t="shared" ref="N245:Y245" si="283" xml:space="preserve"> IF(OR(A245&gt;A248, A245&lt;A247),".",A245)</f>
        <v>1</v>
      </c>
      <c r="O245" s="23">
        <f t="shared" si="283"/>
        <v>30</v>
      </c>
      <c r="P245" s="23" t="str">
        <f t="shared" si="283"/>
        <v>.</v>
      </c>
      <c r="Q245" s="23">
        <f t="shared" si="283"/>
        <v>44</v>
      </c>
      <c r="R245" s="23">
        <f t="shared" si="283"/>
        <v>3456</v>
      </c>
      <c r="S245" s="23">
        <f t="shared" si="283"/>
        <v>2904</v>
      </c>
      <c r="T245" s="23">
        <f t="shared" si="283"/>
        <v>35</v>
      </c>
      <c r="U245" s="23">
        <f t="shared" si="283"/>
        <v>1794</v>
      </c>
      <c r="V245" s="23">
        <f t="shared" si="283"/>
        <v>1500</v>
      </c>
      <c r="W245" s="23">
        <f t="shared" si="283"/>
        <v>41</v>
      </c>
      <c r="X245" s="23">
        <f t="shared" si="283"/>
        <v>1778</v>
      </c>
      <c r="Y245" s="23">
        <f t="shared" si="283"/>
        <v>1886</v>
      </c>
      <c r="Z245" s="21"/>
    </row>
    <row r="246" spans="1:40">
      <c r="A246" s="39">
        <f>AVERAGE(A238:A245)</f>
        <v>2</v>
      </c>
      <c r="B246" s="39">
        <f>AVERAGE(B238:B245)</f>
        <v>28.75</v>
      </c>
      <c r="C246" s="39">
        <f t="shared" ref="C246:L246" si="284">AVERAGE(C238:C245)</f>
        <v>4.25</v>
      </c>
      <c r="D246" s="39">
        <f t="shared" si="284"/>
        <v>42.25</v>
      </c>
      <c r="E246" s="39">
        <f t="shared" si="284"/>
        <v>3588.5</v>
      </c>
      <c r="F246" s="39">
        <f t="shared" si="284"/>
        <v>3329</v>
      </c>
      <c r="G246" s="39">
        <f t="shared" si="284"/>
        <v>39.75</v>
      </c>
      <c r="H246" s="39">
        <f t="shared" si="284"/>
        <v>2050.375</v>
      </c>
      <c r="I246" s="39">
        <f t="shared" si="284"/>
        <v>2069.875</v>
      </c>
      <c r="J246" s="39">
        <f t="shared" si="284"/>
        <v>41</v>
      </c>
      <c r="K246" s="39">
        <f t="shared" si="284"/>
        <v>1961.125</v>
      </c>
      <c r="L246" s="39">
        <f t="shared" si="284"/>
        <v>1808.5</v>
      </c>
      <c r="M246" s="26" t="s">
        <v>60</v>
      </c>
      <c r="N246" s="39">
        <f>AVERAGE(N238:N245)</f>
        <v>2</v>
      </c>
      <c r="O246" s="39">
        <f>AVERAGE(O238:O245)</f>
        <v>29.142857142857142</v>
      </c>
      <c r="P246" s="39">
        <f t="shared" ref="P246:Y246" si="285">AVERAGE(P238:P245)</f>
        <v>4.7142857142857144</v>
      </c>
      <c r="Q246" s="39">
        <f t="shared" si="285"/>
        <v>42.857142857142854</v>
      </c>
      <c r="R246" s="39">
        <f t="shared" si="285"/>
        <v>3588.5</v>
      </c>
      <c r="S246" s="39">
        <f t="shared" si="285"/>
        <v>3329</v>
      </c>
      <c r="T246" s="39">
        <f t="shared" si="285"/>
        <v>39.75</v>
      </c>
      <c r="U246" s="39">
        <f t="shared" si="285"/>
        <v>2050.375</v>
      </c>
      <c r="V246" s="39">
        <f t="shared" si="285"/>
        <v>2069.875</v>
      </c>
      <c r="W246" s="39">
        <f t="shared" si="285"/>
        <v>41</v>
      </c>
      <c r="X246" s="39">
        <f t="shared" si="285"/>
        <v>1961.125</v>
      </c>
      <c r="Y246" s="39">
        <f t="shared" si="285"/>
        <v>1868</v>
      </c>
      <c r="Z246" s="26" t="s">
        <v>60</v>
      </c>
    </row>
    <row r="247" spans="1:40">
      <c r="A247" s="39">
        <f>A246-2*STDEV(A238:A245)</f>
        <v>0.48814210796309121</v>
      </c>
      <c r="B247" s="39">
        <f t="shared" ref="B247:L247" si="286">B246-2*STDEV(B238:B245)</f>
        <v>26.186520222153376</v>
      </c>
      <c r="C247" s="39">
        <f t="shared" si="286"/>
        <v>1.0877223398316205</v>
      </c>
      <c r="D247" s="39">
        <f t="shared" si="286"/>
        <v>38.007359312880716</v>
      </c>
      <c r="E247" s="39">
        <f t="shared" si="286"/>
        <v>2149.8033676274904</v>
      </c>
      <c r="F247" s="39">
        <f t="shared" si="286"/>
        <v>1677.2231212591523</v>
      </c>
      <c r="G247" s="39">
        <f t="shared" si="286"/>
        <v>33.72623753076914</v>
      </c>
      <c r="H247" s="39">
        <f t="shared" si="286"/>
        <v>1555.48229878661</v>
      </c>
      <c r="I247" s="39">
        <f t="shared" si="286"/>
        <v>1207.6523323720671</v>
      </c>
      <c r="J247" s="39">
        <f t="shared" si="286"/>
        <v>39.930955032350305</v>
      </c>
      <c r="K247" s="39">
        <f t="shared" si="286"/>
        <v>1446.4651261859578</v>
      </c>
      <c r="L247" s="39">
        <f t="shared" si="286"/>
        <v>1464.4335612331329</v>
      </c>
      <c r="M247" s="26" t="s">
        <v>61</v>
      </c>
      <c r="N247" s="39">
        <f>N246-2*STDEV(N238:N245)</f>
        <v>0.48814210796309121</v>
      </c>
      <c r="O247" s="39">
        <f t="shared" ref="O247:Y247" si="287">O246-2*STDEV(O238:O245)</f>
        <v>27.762726024172434</v>
      </c>
      <c r="P247" s="39">
        <f t="shared" si="287"/>
        <v>2.8119062518630331</v>
      </c>
      <c r="Q247" s="39">
        <f t="shared" si="287"/>
        <v>40.166772020604654</v>
      </c>
      <c r="R247" s="39">
        <f t="shared" si="287"/>
        <v>2149.8033676274904</v>
      </c>
      <c r="S247" s="39">
        <f t="shared" si="287"/>
        <v>1677.2231212591523</v>
      </c>
      <c r="T247" s="39">
        <f t="shared" si="287"/>
        <v>33.72623753076914</v>
      </c>
      <c r="U247" s="39">
        <f t="shared" si="287"/>
        <v>1555.48229878661</v>
      </c>
      <c r="V247" s="39">
        <f t="shared" si="287"/>
        <v>1207.6523323720671</v>
      </c>
      <c r="W247" s="39">
        <f t="shared" si="287"/>
        <v>39.930955032350305</v>
      </c>
      <c r="X247" s="39">
        <f t="shared" si="287"/>
        <v>1446.4651261859578</v>
      </c>
      <c r="Y247" s="39">
        <f t="shared" si="287"/>
        <v>1790.9113064926726</v>
      </c>
      <c r="Z247" s="26" t="s">
        <v>61</v>
      </c>
    </row>
    <row r="248" spans="1:40" ht="12.6" thickBot="1">
      <c r="A248" s="40">
        <f>A246+2*STDEV(A238:A245)</f>
        <v>3.5118578920369088</v>
      </c>
      <c r="B248" s="40">
        <f t="shared" ref="B248:L248" si="288">B246+2*STDEV(B238:B245)</f>
        <v>31.313479777846624</v>
      </c>
      <c r="C248" s="40">
        <f t="shared" si="288"/>
        <v>7.41227766016838</v>
      </c>
      <c r="D248" s="40">
        <f t="shared" si="288"/>
        <v>46.492640687119284</v>
      </c>
      <c r="E248" s="40">
        <f t="shared" si="288"/>
        <v>5027.1966323725101</v>
      </c>
      <c r="F248" s="40">
        <f t="shared" si="288"/>
        <v>4980.7768787408477</v>
      </c>
      <c r="G248" s="40">
        <f t="shared" si="288"/>
        <v>45.77376246923086</v>
      </c>
      <c r="H248" s="40">
        <f t="shared" si="288"/>
        <v>2545.26770121339</v>
      </c>
      <c r="I248" s="40">
        <f t="shared" si="288"/>
        <v>2932.0976676279329</v>
      </c>
      <c r="J248" s="40">
        <f t="shared" si="288"/>
        <v>42.069044967649695</v>
      </c>
      <c r="K248" s="40">
        <f t="shared" si="288"/>
        <v>2475.7848738140419</v>
      </c>
      <c r="L248" s="40">
        <f t="shared" si="288"/>
        <v>2152.5664387668671</v>
      </c>
      <c r="M248" s="41" t="s">
        <v>62</v>
      </c>
      <c r="N248" s="40">
        <f>N246+2*STDEV(N238:N245)</f>
        <v>3.5118578920369088</v>
      </c>
      <c r="O248" s="40">
        <f t="shared" ref="O248:Y248" si="289">O246+2*STDEV(O238:O245)</f>
        <v>30.522988261541851</v>
      </c>
      <c r="P248" s="40">
        <f t="shared" si="289"/>
        <v>6.6166651767083957</v>
      </c>
      <c r="Q248" s="40">
        <f t="shared" si="289"/>
        <v>45.547513693681054</v>
      </c>
      <c r="R248" s="40">
        <f t="shared" si="289"/>
        <v>5027.1966323725101</v>
      </c>
      <c r="S248" s="40">
        <f t="shared" si="289"/>
        <v>4980.7768787408477</v>
      </c>
      <c r="T248" s="40">
        <f t="shared" si="289"/>
        <v>45.77376246923086</v>
      </c>
      <c r="U248" s="40">
        <f t="shared" si="289"/>
        <v>2545.26770121339</v>
      </c>
      <c r="V248" s="40">
        <f t="shared" si="289"/>
        <v>2932.0976676279329</v>
      </c>
      <c r="W248" s="40">
        <f t="shared" si="289"/>
        <v>42.069044967649695</v>
      </c>
      <c r="X248" s="40">
        <f t="shared" si="289"/>
        <v>2475.7848738140419</v>
      </c>
      <c r="Y248" s="40">
        <f t="shared" si="289"/>
        <v>1945.0886935073274</v>
      </c>
      <c r="Z248" s="41" t="s">
        <v>62</v>
      </c>
    </row>
    <row r="249" spans="1:40" ht="13.2">
      <c r="A249" s="20"/>
      <c r="B249" s="25"/>
      <c r="C249" s="20"/>
      <c r="D249" s="22">
        <f>D236+3</f>
        <v>58</v>
      </c>
      <c r="E249" s="22">
        <f t="shared" ref="E249:L249" si="290">E236+3</f>
        <v>58</v>
      </c>
      <c r="F249" s="22">
        <f t="shared" si="290"/>
        <v>58</v>
      </c>
      <c r="G249" s="22">
        <f t="shared" si="290"/>
        <v>59</v>
      </c>
      <c r="H249" s="22">
        <f t="shared" si="290"/>
        <v>59</v>
      </c>
      <c r="I249" s="22">
        <f t="shared" si="290"/>
        <v>59</v>
      </c>
      <c r="J249" s="22">
        <f t="shared" si="290"/>
        <v>60</v>
      </c>
      <c r="K249" s="22">
        <f t="shared" si="290"/>
        <v>60</v>
      </c>
      <c r="L249" s="22">
        <f t="shared" si="290"/>
        <v>60</v>
      </c>
      <c r="M249" s="26" t="s">
        <v>37</v>
      </c>
      <c r="N249" s="20"/>
      <c r="O249" s="25"/>
      <c r="P249" s="20"/>
      <c r="Q249" s="22">
        <f>Q236+3</f>
        <v>58</v>
      </c>
      <c r="R249" s="22">
        <f t="shared" ref="R249:Y249" si="291">R236+3</f>
        <v>58</v>
      </c>
      <c r="S249" s="22">
        <f t="shared" si="291"/>
        <v>58</v>
      </c>
      <c r="T249" s="22">
        <f t="shared" si="291"/>
        <v>59</v>
      </c>
      <c r="U249" s="22">
        <f t="shared" si="291"/>
        <v>59</v>
      </c>
      <c r="V249" s="22">
        <f t="shared" si="291"/>
        <v>59</v>
      </c>
      <c r="W249" s="22">
        <f t="shared" si="291"/>
        <v>60</v>
      </c>
      <c r="X249" s="22">
        <f t="shared" si="291"/>
        <v>60</v>
      </c>
      <c r="Y249" s="22">
        <f t="shared" si="291"/>
        <v>60</v>
      </c>
      <c r="Z249" s="26" t="s">
        <v>37</v>
      </c>
      <c r="AB249" s="27"/>
      <c r="AC249" s="27"/>
      <c r="AD249" s="27"/>
      <c r="AE249" s="27"/>
      <c r="AF249" s="27"/>
      <c r="AG249" s="27"/>
      <c r="AH249" s="27"/>
      <c r="AI249" s="27"/>
    </row>
    <row r="250" spans="1:40" ht="13.8" thickBot="1">
      <c r="A250" s="30">
        <v>1</v>
      </c>
      <c r="B250" s="30">
        <v>2</v>
      </c>
      <c r="C250" s="30">
        <v>3</v>
      </c>
      <c r="D250" s="30">
        <v>4</v>
      </c>
      <c r="E250" s="30">
        <v>5</v>
      </c>
      <c r="F250" s="30">
        <v>6</v>
      </c>
      <c r="G250" s="30">
        <v>7</v>
      </c>
      <c r="H250" s="30">
        <v>8</v>
      </c>
      <c r="I250" s="30">
        <v>9</v>
      </c>
      <c r="J250" s="30">
        <v>10</v>
      </c>
      <c r="K250" s="30">
        <v>11</v>
      </c>
      <c r="L250" s="30">
        <v>12</v>
      </c>
      <c r="M250" s="26" t="s">
        <v>47</v>
      </c>
      <c r="N250" s="30">
        <v>1</v>
      </c>
      <c r="O250" s="30">
        <v>2</v>
      </c>
      <c r="P250" s="30">
        <v>3</v>
      </c>
      <c r="Q250" s="30">
        <v>4</v>
      </c>
      <c r="R250" s="30">
        <v>5</v>
      </c>
      <c r="S250" s="30">
        <v>6</v>
      </c>
      <c r="T250" s="30">
        <v>7</v>
      </c>
      <c r="U250" s="30">
        <v>8</v>
      </c>
      <c r="V250" s="30">
        <v>9</v>
      </c>
      <c r="W250" s="30">
        <v>10</v>
      </c>
      <c r="X250" s="30">
        <v>11</v>
      </c>
      <c r="Y250" s="30">
        <v>12</v>
      </c>
      <c r="Z250" s="26" t="s">
        <v>47</v>
      </c>
      <c r="AB250" s="27"/>
      <c r="AC250" s="27"/>
      <c r="AD250" s="27"/>
      <c r="AE250" s="27"/>
      <c r="AF250" s="27"/>
      <c r="AG250" s="27"/>
      <c r="AH250" s="27"/>
      <c r="AI250" s="27"/>
    </row>
    <row r="251" spans="1:40" ht="13.8" thickBot="1">
      <c r="A251" s="4">
        <v>2</v>
      </c>
      <c r="B251" s="4">
        <v>30</v>
      </c>
      <c r="C251" s="4">
        <v>5</v>
      </c>
      <c r="D251" s="4">
        <v>39</v>
      </c>
      <c r="E251" s="5">
        <v>972</v>
      </c>
      <c r="F251" s="5">
        <v>1005</v>
      </c>
      <c r="G251" s="4">
        <v>38</v>
      </c>
      <c r="H251" s="11">
        <v>595</v>
      </c>
      <c r="I251" s="12">
        <v>1389</v>
      </c>
      <c r="J251" s="4">
        <v>40</v>
      </c>
      <c r="K251" s="18">
        <v>710</v>
      </c>
      <c r="L251" s="9">
        <v>1250</v>
      </c>
      <c r="M251" s="21"/>
      <c r="N251" s="23">
        <f t="shared" ref="N251:Y251" si="292" xml:space="preserve"> IF(OR(A251&gt;A261, A251&lt;A260),".",A251)</f>
        <v>2</v>
      </c>
      <c r="O251" s="23">
        <f t="shared" si="292"/>
        <v>30</v>
      </c>
      <c r="P251" s="23">
        <f t="shared" si="292"/>
        <v>5</v>
      </c>
      <c r="Q251" s="23">
        <f t="shared" si="292"/>
        <v>39</v>
      </c>
      <c r="R251" s="23">
        <f t="shared" si="292"/>
        <v>972</v>
      </c>
      <c r="S251" s="23">
        <f t="shared" si="292"/>
        <v>1005</v>
      </c>
      <c r="T251" s="23">
        <f t="shared" si="292"/>
        <v>38</v>
      </c>
      <c r="U251" s="23">
        <f t="shared" si="292"/>
        <v>595</v>
      </c>
      <c r="V251" s="23">
        <f t="shared" si="292"/>
        <v>1389</v>
      </c>
      <c r="W251" s="23">
        <f t="shared" si="292"/>
        <v>40</v>
      </c>
      <c r="X251" s="23">
        <f t="shared" si="292"/>
        <v>710</v>
      </c>
      <c r="Y251" s="23">
        <f t="shared" si="292"/>
        <v>1250</v>
      </c>
      <c r="Z251" s="21"/>
      <c r="AA251" s="22">
        <f>AA238+3</f>
        <v>58</v>
      </c>
      <c r="AB251" s="34">
        <f>AVERAGE($R251:$S258)</f>
        <v>1024.2666666666667</v>
      </c>
      <c r="AC251" s="34">
        <f>AVERAGE($P251:$P258)</f>
        <v>4.5</v>
      </c>
      <c r="AD251" s="34">
        <f>AVERAGE([3]buffer!I$36:I$43)</f>
        <v>19.125</v>
      </c>
      <c r="AE251" s="34">
        <f>((AB251-AD251)/AI251)-AC251</f>
        <v>738.43079710144923</v>
      </c>
      <c r="AF251" s="34">
        <f>AVERAGE($Q251:$Q258)</f>
        <v>39.428571428571431</v>
      </c>
      <c r="AG251" s="34">
        <f>AVERAGE($O251:$O258)</f>
        <v>29.142857142857142</v>
      </c>
      <c r="AH251" s="34">
        <f>AG251/0.5</f>
        <v>58.285714285714285</v>
      </c>
      <c r="AI251" s="35">
        <f>AF251/AG251</f>
        <v>1.3529411764705883</v>
      </c>
      <c r="AJ251" s="56">
        <f xml:space="preserve"> 1.14*(1-COMPLETE!P65)</f>
        <v>0.97921527041357359</v>
      </c>
      <c r="AK251" s="37">
        <v>0.75277777777777777</v>
      </c>
      <c r="AL251" s="37">
        <v>0.93333333333333324</v>
      </c>
      <c r="AM251" s="38">
        <f>24*(AL251-AK251)</f>
        <v>4.3333333333333313</v>
      </c>
      <c r="AN251" s="34">
        <f>(AE251*120)/(AH251*0.2*AM251*AJ251)</f>
        <v>1791.4250937417007</v>
      </c>
    </row>
    <row r="252" spans="1:40" ht="13.8" thickBot="1">
      <c r="A252" s="4">
        <v>1</v>
      </c>
      <c r="B252" s="4">
        <v>30</v>
      </c>
      <c r="C252" s="4">
        <v>5</v>
      </c>
      <c r="D252" s="4">
        <v>38</v>
      </c>
      <c r="E252" s="6">
        <v>912</v>
      </c>
      <c r="F252" s="6">
        <v>891</v>
      </c>
      <c r="G252" s="4">
        <v>38</v>
      </c>
      <c r="H252" s="6">
        <v>773</v>
      </c>
      <c r="I252" s="8">
        <v>1155</v>
      </c>
      <c r="J252" s="4">
        <v>27</v>
      </c>
      <c r="K252" s="8">
        <v>1162</v>
      </c>
      <c r="L252" s="12">
        <v>1383</v>
      </c>
      <c r="M252" s="21"/>
      <c r="N252" s="23">
        <f t="shared" ref="N252:Y252" si="293" xml:space="preserve"> IF(OR(A252&gt;A261, A252&lt;A260),".",A252)</f>
        <v>1</v>
      </c>
      <c r="O252" s="23">
        <f t="shared" si="293"/>
        <v>30</v>
      </c>
      <c r="P252" s="23">
        <f t="shared" si="293"/>
        <v>5</v>
      </c>
      <c r="Q252" s="23">
        <f t="shared" si="293"/>
        <v>38</v>
      </c>
      <c r="R252" s="23">
        <f t="shared" si="293"/>
        <v>912</v>
      </c>
      <c r="S252" s="23">
        <f t="shared" si="293"/>
        <v>891</v>
      </c>
      <c r="T252" s="23">
        <f t="shared" si="293"/>
        <v>38</v>
      </c>
      <c r="U252" s="23">
        <f t="shared" si="293"/>
        <v>773</v>
      </c>
      <c r="V252" s="23">
        <f t="shared" si="293"/>
        <v>1155</v>
      </c>
      <c r="W252" s="23">
        <f t="shared" si="293"/>
        <v>27</v>
      </c>
      <c r="X252" s="23">
        <f t="shared" si="293"/>
        <v>1162</v>
      </c>
      <c r="Y252" s="23">
        <f t="shared" si="293"/>
        <v>1383</v>
      </c>
      <c r="Z252" s="21"/>
      <c r="AA252" s="22">
        <f>AA239+3</f>
        <v>59</v>
      </c>
      <c r="AB252" s="34">
        <f>AVERAGE($U251:$V258)</f>
        <v>1400.25</v>
      </c>
      <c r="AC252" s="34">
        <f>AVERAGE($P251:$P258)</f>
        <v>4.5</v>
      </c>
      <c r="AD252" s="34">
        <f>AVERAGE([3]buffer!J$36:J$43)</f>
        <v>16.375</v>
      </c>
      <c r="AE252" s="34">
        <f>((AB252-AD252)/AI252)-AC252</f>
        <v>1037.2361623616234</v>
      </c>
      <c r="AF252" s="34">
        <f>AVERAGE($T251:$T258)</f>
        <v>38.714285714285715</v>
      </c>
      <c r="AG252" s="34">
        <f>AVERAGE($O251:$O258)</f>
        <v>29.142857142857142</v>
      </c>
      <c r="AH252" s="34">
        <f>AG252/0.5</f>
        <v>58.285714285714285</v>
      </c>
      <c r="AI252" s="35">
        <f>AF252/AG252</f>
        <v>1.3284313725490198</v>
      </c>
      <c r="AJ252" s="57">
        <f xml:space="preserve"> 1.15*(1-COMPLETE!P67)</f>
        <v>1.0058465855940131</v>
      </c>
      <c r="AK252" s="37">
        <v>0.75277777777777777</v>
      </c>
      <c r="AL252" s="37">
        <v>0.93333333333333324</v>
      </c>
      <c r="AM252" s="38">
        <f>24*(AL252-AK252)</f>
        <v>4.3333333333333313</v>
      </c>
      <c r="AN252" s="34">
        <f>(AE252*120)/(AH252*0.2*AM252*AJ252)</f>
        <v>2449.7001758883907</v>
      </c>
    </row>
    <row r="253" spans="1:40" ht="13.8" thickBot="1">
      <c r="A253" s="4">
        <v>1</v>
      </c>
      <c r="B253" s="4">
        <v>34</v>
      </c>
      <c r="C253" s="4">
        <v>3</v>
      </c>
      <c r="D253" s="4">
        <v>41</v>
      </c>
      <c r="E253" s="8">
        <v>1144</v>
      </c>
      <c r="F253" s="8">
        <v>1172</v>
      </c>
      <c r="G253" s="4">
        <v>39</v>
      </c>
      <c r="H253" s="9">
        <v>1305</v>
      </c>
      <c r="I253" s="8">
        <v>1124</v>
      </c>
      <c r="J253" s="4">
        <v>29</v>
      </c>
      <c r="K253" s="12">
        <v>1385</v>
      </c>
      <c r="L253" s="8">
        <v>1100</v>
      </c>
      <c r="M253" s="21"/>
      <c r="N253" s="23">
        <f t="shared" ref="N253:Y253" si="294" xml:space="preserve"> IF(OR(A253&gt;A261, A253&lt;A260),".",A253)</f>
        <v>1</v>
      </c>
      <c r="O253" s="23" t="str">
        <f t="shared" si="294"/>
        <v>.</v>
      </c>
      <c r="P253" s="23">
        <f t="shared" si="294"/>
        <v>3</v>
      </c>
      <c r="Q253" s="23">
        <f t="shared" si="294"/>
        <v>41</v>
      </c>
      <c r="R253" s="23">
        <f t="shared" si="294"/>
        <v>1144</v>
      </c>
      <c r="S253" s="23">
        <f t="shared" si="294"/>
        <v>1172</v>
      </c>
      <c r="T253" s="23">
        <f t="shared" si="294"/>
        <v>39</v>
      </c>
      <c r="U253" s="23">
        <f t="shared" si="294"/>
        <v>1305</v>
      </c>
      <c r="V253" s="23">
        <f t="shared" si="294"/>
        <v>1124</v>
      </c>
      <c r="W253" s="23">
        <f t="shared" si="294"/>
        <v>29</v>
      </c>
      <c r="X253" s="23">
        <f t="shared" si="294"/>
        <v>1385</v>
      </c>
      <c r="Y253" s="23">
        <f t="shared" si="294"/>
        <v>1100</v>
      </c>
      <c r="Z253" s="21"/>
      <c r="AA253" s="22">
        <f>AA240+3</f>
        <v>60</v>
      </c>
      <c r="AB253" s="34">
        <f>AVERAGE($X251:$Y258)</f>
        <v>1132.125</v>
      </c>
      <c r="AC253" s="34">
        <f>AVERAGE($P251:$P258)</f>
        <v>4.5</v>
      </c>
      <c r="AD253" s="34">
        <f>AVERAGE([3]buffer!K$36:K$43)</f>
        <v>18.25</v>
      </c>
      <c r="AE253" s="34">
        <f>((AB253-AD253)/AI253)-AC253</f>
        <v>953.77306273062732</v>
      </c>
      <c r="AF253" s="34">
        <f>AVERAGE($W251:$W258)</f>
        <v>33.875</v>
      </c>
      <c r="AG253" s="34">
        <f>AVERAGE($O251:$O258)</f>
        <v>29.142857142857142</v>
      </c>
      <c r="AH253" s="34">
        <f>AG253/0.5</f>
        <v>58.285714285714285</v>
      </c>
      <c r="AI253" s="35">
        <f>AF253/AG253</f>
        <v>1.1623774509803921</v>
      </c>
      <c r="AJ253" s="57">
        <f xml:space="preserve"> 1.09*(1-COMPLETE!P69)</f>
        <v>0.92773100616016424</v>
      </c>
      <c r="AK253" s="37">
        <v>0.75277777777777777</v>
      </c>
      <c r="AL253" s="37">
        <v>0.93333333333333324</v>
      </c>
      <c r="AM253" s="38">
        <f>24*(AL253-AK253)</f>
        <v>4.3333333333333313</v>
      </c>
      <c r="AN253" s="34">
        <f>(AE253*120)/(AH253*0.2*AM253*AJ253)</f>
        <v>2442.2493948596957</v>
      </c>
    </row>
    <row r="254" spans="1:40" ht="13.2">
      <c r="A254" s="4">
        <v>2</v>
      </c>
      <c r="B254" s="4">
        <v>28</v>
      </c>
      <c r="C254" s="4">
        <v>6</v>
      </c>
      <c r="D254" s="4">
        <v>39</v>
      </c>
      <c r="E254" s="9">
        <v>1253</v>
      </c>
      <c r="F254" s="18">
        <v>748</v>
      </c>
      <c r="G254" s="4">
        <v>38</v>
      </c>
      <c r="H254" s="7">
        <v>1812</v>
      </c>
      <c r="I254" s="8">
        <v>1155</v>
      </c>
      <c r="J254" s="4">
        <v>23</v>
      </c>
      <c r="K254" s="8">
        <v>1118</v>
      </c>
      <c r="L254" s="6">
        <v>826</v>
      </c>
      <c r="M254" s="21"/>
      <c r="N254" s="23">
        <f t="shared" ref="N254:Y254" si="295" xml:space="preserve"> IF(OR(A254&gt;A261, A254&lt;A260),".",A254)</f>
        <v>2</v>
      </c>
      <c r="O254" s="23">
        <f t="shared" si="295"/>
        <v>28</v>
      </c>
      <c r="P254" s="23">
        <f t="shared" si="295"/>
        <v>6</v>
      </c>
      <c r="Q254" s="23">
        <f t="shared" si="295"/>
        <v>39</v>
      </c>
      <c r="R254" s="23">
        <f t="shared" si="295"/>
        <v>1253</v>
      </c>
      <c r="S254" s="23">
        <f t="shared" si="295"/>
        <v>748</v>
      </c>
      <c r="T254" s="23">
        <f t="shared" si="295"/>
        <v>38</v>
      </c>
      <c r="U254" s="23">
        <f t="shared" si="295"/>
        <v>1812</v>
      </c>
      <c r="V254" s="23">
        <f t="shared" si="295"/>
        <v>1155</v>
      </c>
      <c r="W254" s="23">
        <f t="shared" si="295"/>
        <v>23</v>
      </c>
      <c r="X254" s="23">
        <f t="shared" si="295"/>
        <v>1118</v>
      </c>
      <c r="Y254" s="23">
        <f t="shared" si="295"/>
        <v>826</v>
      </c>
      <c r="Z254" s="21"/>
    </row>
    <row r="255" spans="1:40" ht="13.2">
      <c r="A255" s="4">
        <v>1</v>
      </c>
      <c r="B255" s="4">
        <v>29</v>
      </c>
      <c r="C255" s="4">
        <v>3</v>
      </c>
      <c r="D255" s="4">
        <v>39</v>
      </c>
      <c r="E255" s="8">
        <v>1198</v>
      </c>
      <c r="F255" s="8">
        <v>1219</v>
      </c>
      <c r="G255" s="4">
        <v>34</v>
      </c>
      <c r="H255" s="13">
        <v>2009</v>
      </c>
      <c r="I255" s="15">
        <v>1606</v>
      </c>
      <c r="J255" s="4">
        <v>39</v>
      </c>
      <c r="K255" s="5">
        <v>1059</v>
      </c>
      <c r="L255" s="5">
        <v>980</v>
      </c>
      <c r="M255" s="21"/>
      <c r="N255" s="23">
        <f t="shared" ref="N255:Y255" si="296" xml:space="preserve"> IF(OR(A255&gt;A261, A255&lt;A260),".",A255)</f>
        <v>1</v>
      </c>
      <c r="O255" s="23">
        <f t="shared" si="296"/>
        <v>29</v>
      </c>
      <c r="P255" s="23">
        <f t="shared" si="296"/>
        <v>3</v>
      </c>
      <c r="Q255" s="23">
        <f t="shared" si="296"/>
        <v>39</v>
      </c>
      <c r="R255" s="23">
        <f t="shared" si="296"/>
        <v>1198</v>
      </c>
      <c r="S255" s="23">
        <f t="shared" si="296"/>
        <v>1219</v>
      </c>
      <c r="T255" s="23" t="str">
        <f t="shared" si="296"/>
        <v>.</v>
      </c>
      <c r="U255" s="23">
        <f t="shared" si="296"/>
        <v>2009</v>
      </c>
      <c r="V255" s="23">
        <f t="shared" si="296"/>
        <v>1606</v>
      </c>
      <c r="W255" s="23">
        <f t="shared" si="296"/>
        <v>39</v>
      </c>
      <c r="X255" s="23">
        <f t="shared" si="296"/>
        <v>1059</v>
      </c>
      <c r="Y255" s="23">
        <f t="shared" si="296"/>
        <v>980</v>
      </c>
      <c r="Z255" s="21"/>
    </row>
    <row r="256" spans="1:40" ht="13.2">
      <c r="A256" s="4">
        <v>5</v>
      </c>
      <c r="B256" s="4">
        <v>30</v>
      </c>
      <c r="C256" s="4">
        <v>6</v>
      </c>
      <c r="D256" s="4">
        <v>40</v>
      </c>
      <c r="E256" s="9">
        <v>1334</v>
      </c>
      <c r="F256" s="6">
        <v>804</v>
      </c>
      <c r="G256" s="4">
        <v>39</v>
      </c>
      <c r="H256" s="13">
        <v>2149</v>
      </c>
      <c r="I256" s="12">
        <v>1483</v>
      </c>
      <c r="J256" s="4">
        <v>41</v>
      </c>
      <c r="K256" s="8">
        <v>1106</v>
      </c>
      <c r="L256" s="12">
        <v>1529</v>
      </c>
      <c r="M256" s="21"/>
      <c r="N256" s="23" t="str">
        <f t="shared" ref="N256:Y256" si="297" xml:space="preserve"> IF(OR(A256&gt;A261, A256&lt;A260),".",A256)</f>
        <v>.</v>
      </c>
      <c r="O256" s="23">
        <f t="shared" si="297"/>
        <v>30</v>
      </c>
      <c r="P256" s="23">
        <f t="shared" si="297"/>
        <v>6</v>
      </c>
      <c r="Q256" s="23">
        <f t="shared" si="297"/>
        <v>40</v>
      </c>
      <c r="R256" s="23">
        <f t="shared" si="297"/>
        <v>1334</v>
      </c>
      <c r="S256" s="23">
        <f t="shared" si="297"/>
        <v>804</v>
      </c>
      <c r="T256" s="23">
        <f t="shared" si="297"/>
        <v>39</v>
      </c>
      <c r="U256" s="23">
        <f t="shared" si="297"/>
        <v>2149</v>
      </c>
      <c r="V256" s="23">
        <f t="shared" si="297"/>
        <v>1483</v>
      </c>
      <c r="W256" s="23">
        <f t="shared" si="297"/>
        <v>41</v>
      </c>
      <c r="X256" s="23">
        <f t="shared" si="297"/>
        <v>1106</v>
      </c>
      <c r="Y256" s="23">
        <f t="shared" si="297"/>
        <v>1529</v>
      </c>
      <c r="Z256" s="21"/>
    </row>
    <row r="257" spans="1:26" ht="13.2">
      <c r="A257" s="4">
        <v>2</v>
      </c>
      <c r="B257" s="4">
        <v>28</v>
      </c>
      <c r="C257" s="4">
        <v>4</v>
      </c>
      <c r="D257" s="4">
        <v>40</v>
      </c>
      <c r="E257" s="4">
        <v>21</v>
      </c>
      <c r="F257" s="9">
        <v>1292</v>
      </c>
      <c r="G257" s="4">
        <v>40</v>
      </c>
      <c r="H257" s="12">
        <v>1465</v>
      </c>
      <c r="I257" s="12">
        <v>1471</v>
      </c>
      <c r="J257" s="4">
        <v>33</v>
      </c>
      <c r="K257" s="8">
        <v>1121</v>
      </c>
      <c r="L257" s="5">
        <v>1037</v>
      </c>
      <c r="M257" s="21"/>
      <c r="N257" s="23">
        <f t="shared" ref="N257:Y257" si="298" xml:space="preserve"> IF(OR(A257&gt;A261, A257&lt;A260),".",A257)</f>
        <v>2</v>
      </c>
      <c r="O257" s="23">
        <f t="shared" si="298"/>
        <v>28</v>
      </c>
      <c r="P257" s="23">
        <f t="shared" si="298"/>
        <v>4</v>
      </c>
      <c r="Q257" s="23">
        <f t="shared" si="298"/>
        <v>40</v>
      </c>
      <c r="R257" s="23" t="str">
        <f t="shared" si="298"/>
        <v>.</v>
      </c>
      <c r="S257" s="23">
        <f t="shared" si="298"/>
        <v>1292</v>
      </c>
      <c r="T257" s="23">
        <f t="shared" si="298"/>
        <v>40</v>
      </c>
      <c r="U257" s="23">
        <f t="shared" si="298"/>
        <v>1465</v>
      </c>
      <c r="V257" s="23">
        <f t="shared" si="298"/>
        <v>1471</v>
      </c>
      <c r="W257" s="23">
        <f t="shared" si="298"/>
        <v>33</v>
      </c>
      <c r="X257" s="23">
        <f t="shared" si="298"/>
        <v>1121</v>
      </c>
      <c r="Y257" s="23">
        <f t="shared" si="298"/>
        <v>1037</v>
      </c>
      <c r="Z257" s="21"/>
    </row>
    <row r="258" spans="1:26" ht="13.2">
      <c r="A258" s="4">
        <v>3</v>
      </c>
      <c r="B258" s="4">
        <v>29</v>
      </c>
      <c r="C258" s="4">
        <v>4</v>
      </c>
      <c r="D258" s="4">
        <v>44</v>
      </c>
      <c r="E258" s="18">
        <v>700</v>
      </c>
      <c r="F258" s="18">
        <v>720</v>
      </c>
      <c r="G258" s="4">
        <v>39</v>
      </c>
      <c r="H258" s="12">
        <v>1418</v>
      </c>
      <c r="I258" s="12">
        <v>1495</v>
      </c>
      <c r="J258" s="4">
        <v>39</v>
      </c>
      <c r="K258" s="6">
        <v>921</v>
      </c>
      <c r="L258" s="12">
        <v>1427</v>
      </c>
      <c r="M258" s="21"/>
      <c r="N258" s="23">
        <f t="shared" ref="N258:Y258" si="299" xml:space="preserve"> IF(OR(A258&gt;A261, A258&lt;A260),".",A258)</f>
        <v>3</v>
      </c>
      <c r="O258" s="23">
        <f t="shared" si="299"/>
        <v>29</v>
      </c>
      <c r="P258" s="23">
        <f t="shared" si="299"/>
        <v>4</v>
      </c>
      <c r="Q258" s="23" t="str">
        <f t="shared" si="299"/>
        <v>.</v>
      </c>
      <c r="R258" s="23">
        <f t="shared" si="299"/>
        <v>700</v>
      </c>
      <c r="S258" s="23">
        <f t="shared" si="299"/>
        <v>720</v>
      </c>
      <c r="T258" s="23">
        <f t="shared" si="299"/>
        <v>39</v>
      </c>
      <c r="U258" s="23">
        <f t="shared" si="299"/>
        <v>1418</v>
      </c>
      <c r="V258" s="23">
        <f t="shared" si="299"/>
        <v>1495</v>
      </c>
      <c r="W258" s="23">
        <f t="shared" si="299"/>
        <v>39</v>
      </c>
      <c r="X258" s="23">
        <f t="shared" si="299"/>
        <v>921</v>
      </c>
      <c r="Y258" s="23">
        <f t="shared" si="299"/>
        <v>1427</v>
      </c>
      <c r="Z258" s="21"/>
    </row>
    <row r="259" spans="1:26">
      <c r="A259" s="39">
        <f>AVERAGE(A251:A258)</f>
        <v>2.125</v>
      </c>
      <c r="B259" s="39">
        <f>AVERAGE(B251:B258)</f>
        <v>29.75</v>
      </c>
      <c r="C259" s="39">
        <f t="shared" ref="C259:L259" si="300">AVERAGE(C251:C258)</f>
        <v>4.5</v>
      </c>
      <c r="D259" s="39">
        <f t="shared" si="300"/>
        <v>40</v>
      </c>
      <c r="E259" s="39">
        <f t="shared" si="300"/>
        <v>941.75</v>
      </c>
      <c r="F259" s="39">
        <f t="shared" si="300"/>
        <v>981.375</v>
      </c>
      <c r="G259" s="39">
        <f t="shared" si="300"/>
        <v>38.125</v>
      </c>
      <c r="H259" s="39">
        <f t="shared" si="300"/>
        <v>1440.75</v>
      </c>
      <c r="I259" s="39">
        <f t="shared" si="300"/>
        <v>1359.75</v>
      </c>
      <c r="J259" s="39">
        <f t="shared" si="300"/>
        <v>33.875</v>
      </c>
      <c r="K259" s="39">
        <f t="shared" si="300"/>
        <v>1072.75</v>
      </c>
      <c r="L259" s="39">
        <f t="shared" si="300"/>
        <v>1191.5</v>
      </c>
      <c r="M259" s="26" t="s">
        <v>60</v>
      </c>
      <c r="N259" s="39">
        <f>AVERAGE(N251:N258)</f>
        <v>1.7142857142857142</v>
      </c>
      <c r="O259" s="39">
        <f>AVERAGE(O251:O258)</f>
        <v>29.142857142857142</v>
      </c>
      <c r="P259" s="39">
        <f t="shared" ref="P259:Y259" si="301">AVERAGE(P251:P258)</f>
        <v>4.5</v>
      </c>
      <c r="Q259" s="39">
        <f t="shared" si="301"/>
        <v>39.428571428571431</v>
      </c>
      <c r="R259" s="39">
        <f t="shared" si="301"/>
        <v>1073.2857142857142</v>
      </c>
      <c r="S259" s="39">
        <f t="shared" si="301"/>
        <v>981.375</v>
      </c>
      <c r="T259" s="39">
        <f t="shared" si="301"/>
        <v>38.714285714285715</v>
      </c>
      <c r="U259" s="39">
        <f t="shared" si="301"/>
        <v>1440.75</v>
      </c>
      <c r="V259" s="39">
        <f t="shared" si="301"/>
        <v>1359.75</v>
      </c>
      <c r="W259" s="39">
        <f t="shared" si="301"/>
        <v>33.875</v>
      </c>
      <c r="X259" s="39">
        <f t="shared" si="301"/>
        <v>1072.75</v>
      </c>
      <c r="Y259" s="39">
        <f t="shared" si="301"/>
        <v>1191.5</v>
      </c>
      <c r="Z259" s="26" t="s">
        <v>60</v>
      </c>
    </row>
    <row r="260" spans="1:26">
      <c r="A260" s="39">
        <f>A259-2*STDEV(A251:A258)</f>
        <v>-0.58740536372107499</v>
      </c>
      <c r="B260" s="39">
        <f t="shared" ref="B260:L260" si="302">B259-2*STDEV(B251:B258)</f>
        <v>25.93274593831789</v>
      </c>
      <c r="C260" s="39">
        <f t="shared" si="302"/>
        <v>2.1095427813312129</v>
      </c>
      <c r="D260" s="39">
        <f t="shared" si="302"/>
        <v>36.296719600909796</v>
      </c>
      <c r="E260" s="39">
        <f t="shared" si="302"/>
        <v>91.429220193091737</v>
      </c>
      <c r="F260" s="39">
        <f t="shared" si="302"/>
        <v>532.71994637543958</v>
      </c>
      <c r="G260" s="39">
        <f t="shared" si="302"/>
        <v>34.509556932901781</v>
      </c>
      <c r="H260" s="39">
        <f t="shared" si="302"/>
        <v>334.12850063486349</v>
      </c>
      <c r="I260" s="39">
        <f t="shared" si="302"/>
        <v>984.22940897240494</v>
      </c>
      <c r="J260" s="39">
        <f t="shared" si="302"/>
        <v>20.124675328508474</v>
      </c>
      <c r="K260" s="39">
        <f t="shared" si="302"/>
        <v>683.06037991755534</v>
      </c>
      <c r="L260" s="39">
        <f t="shared" si="302"/>
        <v>701.58688817009897</v>
      </c>
      <c r="M260" s="26" t="s">
        <v>61</v>
      </c>
      <c r="N260" s="39">
        <f>N259-2*STDEV(N251:N258)</f>
        <v>0.20242782224880562</v>
      </c>
      <c r="O260" s="39">
        <f t="shared" ref="O260:Y260" si="303">O259-2*STDEV(O251:O258)</f>
        <v>27.343386321172268</v>
      </c>
      <c r="P260" s="39">
        <f t="shared" si="303"/>
        <v>2.1095427813312129</v>
      </c>
      <c r="Q260" s="39">
        <f t="shared" si="303"/>
        <v>37.476771282674363</v>
      </c>
      <c r="R260" s="39">
        <f t="shared" si="303"/>
        <v>628.73543323648119</v>
      </c>
      <c r="S260" s="39">
        <f t="shared" si="303"/>
        <v>532.71994637543958</v>
      </c>
      <c r="T260" s="39">
        <f t="shared" si="303"/>
        <v>37.202427822248808</v>
      </c>
      <c r="U260" s="39">
        <f t="shared" si="303"/>
        <v>334.12850063486349</v>
      </c>
      <c r="V260" s="39">
        <f t="shared" si="303"/>
        <v>984.22940897240494</v>
      </c>
      <c r="W260" s="39">
        <f t="shared" si="303"/>
        <v>20.124675328508474</v>
      </c>
      <c r="X260" s="39">
        <f t="shared" si="303"/>
        <v>683.06037991755534</v>
      </c>
      <c r="Y260" s="39">
        <f t="shared" si="303"/>
        <v>701.58688817009897</v>
      </c>
      <c r="Z260" s="26" t="s">
        <v>61</v>
      </c>
    </row>
    <row r="261" spans="1:26" ht="12.6" thickBot="1">
      <c r="A261" s="40">
        <f>A259+2*STDEV(A251:A258)</f>
        <v>4.837405363721075</v>
      </c>
      <c r="B261" s="40">
        <f t="shared" ref="B261:L261" si="304">B259+2*STDEV(B251:B258)</f>
        <v>33.567254061682114</v>
      </c>
      <c r="C261" s="40">
        <f t="shared" si="304"/>
        <v>6.8904572186687876</v>
      </c>
      <c r="D261" s="40">
        <f t="shared" si="304"/>
        <v>43.703280399090204</v>
      </c>
      <c r="E261" s="40">
        <f t="shared" si="304"/>
        <v>1792.0707798069084</v>
      </c>
      <c r="F261" s="40">
        <f t="shared" si="304"/>
        <v>1430.0300536245604</v>
      </c>
      <c r="G261" s="40">
        <f t="shared" si="304"/>
        <v>41.740443067098219</v>
      </c>
      <c r="H261" s="40">
        <f t="shared" si="304"/>
        <v>2547.3714993651365</v>
      </c>
      <c r="I261" s="40">
        <f t="shared" si="304"/>
        <v>1735.2705910275949</v>
      </c>
      <c r="J261" s="40">
        <f t="shared" si="304"/>
        <v>47.625324671491526</v>
      </c>
      <c r="K261" s="40">
        <f t="shared" si="304"/>
        <v>1462.4396200824447</v>
      </c>
      <c r="L261" s="40">
        <f t="shared" si="304"/>
        <v>1681.413111829901</v>
      </c>
      <c r="M261" s="41" t="s">
        <v>62</v>
      </c>
      <c r="N261" s="40">
        <f>N259+2*STDEV(N251:N258)</f>
        <v>3.2261436063226228</v>
      </c>
      <c r="O261" s="40">
        <f t="shared" ref="O261:Y261" si="305">O259+2*STDEV(O251:O258)</f>
        <v>30.942327964542017</v>
      </c>
      <c r="P261" s="40">
        <f t="shared" si="305"/>
        <v>6.8904572186687876</v>
      </c>
      <c r="Q261" s="40">
        <f t="shared" si="305"/>
        <v>41.380371574468498</v>
      </c>
      <c r="R261" s="40">
        <f t="shared" si="305"/>
        <v>1517.8359953349473</v>
      </c>
      <c r="S261" s="40">
        <f t="shared" si="305"/>
        <v>1430.0300536245604</v>
      </c>
      <c r="T261" s="40">
        <f t="shared" si="305"/>
        <v>40.226143606322623</v>
      </c>
      <c r="U261" s="40">
        <f t="shared" si="305"/>
        <v>2547.3714993651365</v>
      </c>
      <c r="V261" s="40">
        <f t="shared" si="305"/>
        <v>1735.2705910275949</v>
      </c>
      <c r="W261" s="40">
        <f t="shared" si="305"/>
        <v>47.625324671491526</v>
      </c>
      <c r="X261" s="40">
        <f t="shared" si="305"/>
        <v>1462.4396200824447</v>
      </c>
      <c r="Y261" s="40">
        <f t="shared" si="305"/>
        <v>1681.413111829901</v>
      </c>
      <c r="Z261" s="41" t="s">
        <v>62</v>
      </c>
    </row>
  </sheetData>
  <dataConsolidate/>
  <mergeCells count="6">
    <mergeCell ref="X1:Y1"/>
    <mergeCell ref="E1:F1"/>
    <mergeCell ref="H1:I1"/>
    <mergeCell ref="K1:L1"/>
    <mergeCell ref="R1:S1"/>
    <mergeCell ref="U1:V1"/>
  </mergeCells>
  <phoneticPr fontId="21" type="noConversion"/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7B76-46CA-4F83-A44C-1EDEED9BAB56}">
  <dimension ref="A1:AF128"/>
  <sheetViews>
    <sheetView topLeftCell="A100" zoomScale="87" workbookViewId="0">
      <selection activeCell="R118" sqref="R118:AC125"/>
    </sheetView>
  </sheetViews>
  <sheetFormatPr defaultRowHeight="14.4"/>
  <cols>
    <col min="16" max="16" width="10.21875" bestFit="1" customWidth="1"/>
  </cols>
  <sheetData>
    <row r="1" spans="1:31">
      <c r="A1" t="s">
        <v>20</v>
      </c>
      <c r="B1" t="s">
        <v>1</v>
      </c>
      <c r="C1" s="1">
        <v>0.24444444444444446</v>
      </c>
      <c r="Q1" t="s">
        <v>20</v>
      </c>
      <c r="R1" t="s">
        <v>1</v>
      </c>
      <c r="S1" s="1">
        <v>0.3979166666666667</v>
      </c>
    </row>
    <row r="2" spans="1:31">
      <c r="O2" s="49" t="s">
        <v>72</v>
      </c>
    </row>
    <row r="3" spans="1:31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Q3" s="2"/>
      <c r="R3" s="3">
        <v>1</v>
      </c>
      <c r="S3" s="3">
        <v>2</v>
      </c>
      <c r="T3" s="3">
        <v>3</v>
      </c>
      <c r="U3" s="3">
        <v>4</v>
      </c>
      <c r="V3" s="3">
        <v>5</v>
      </c>
      <c r="W3" s="3">
        <v>6</v>
      </c>
      <c r="X3" s="3">
        <v>7</v>
      </c>
      <c r="Y3" s="3">
        <v>8</v>
      </c>
      <c r="Z3" s="3">
        <v>9</v>
      </c>
      <c r="AA3" s="3">
        <v>10</v>
      </c>
      <c r="AB3" s="3">
        <v>11</v>
      </c>
      <c r="AC3" s="3">
        <v>12</v>
      </c>
    </row>
    <row r="4" spans="1:31">
      <c r="A4" s="3" t="s">
        <v>2</v>
      </c>
      <c r="B4" s="4">
        <v>0</v>
      </c>
      <c r="C4" s="4">
        <v>17</v>
      </c>
      <c r="D4" s="4">
        <v>6</v>
      </c>
      <c r="E4" s="17">
        <v>37</v>
      </c>
      <c r="F4" s="9">
        <v>277</v>
      </c>
      <c r="G4" s="8">
        <v>257</v>
      </c>
      <c r="H4" s="17">
        <v>36</v>
      </c>
      <c r="I4" s="5">
        <v>223</v>
      </c>
      <c r="J4" s="5">
        <v>200</v>
      </c>
      <c r="K4" s="17">
        <v>34</v>
      </c>
      <c r="L4" s="6">
        <v>189</v>
      </c>
      <c r="M4" s="18">
        <v>163</v>
      </c>
      <c r="N4" s="10">
        <v>365450</v>
      </c>
      <c r="Q4" s="3" t="s">
        <v>2</v>
      </c>
      <c r="R4" s="4">
        <v>1</v>
      </c>
      <c r="S4" s="4">
        <v>21</v>
      </c>
      <c r="T4" s="4">
        <v>5</v>
      </c>
      <c r="U4" s="17">
        <v>43</v>
      </c>
      <c r="V4" s="18">
        <v>167</v>
      </c>
      <c r="W4" s="18">
        <v>167</v>
      </c>
      <c r="X4" s="17">
        <v>44</v>
      </c>
      <c r="Y4" s="6">
        <v>208</v>
      </c>
      <c r="Z4" s="8">
        <v>265</v>
      </c>
      <c r="AA4" s="4">
        <v>32</v>
      </c>
      <c r="AB4" s="5">
        <v>229</v>
      </c>
      <c r="AC4" s="6">
        <v>202</v>
      </c>
      <c r="AD4" s="10">
        <v>365450</v>
      </c>
      <c r="AE4" t="s">
        <v>4</v>
      </c>
    </row>
    <row r="5" spans="1:31">
      <c r="A5" s="3" t="s">
        <v>3</v>
      </c>
      <c r="B5" s="4">
        <v>3</v>
      </c>
      <c r="C5" s="4">
        <v>18</v>
      </c>
      <c r="D5" s="4">
        <v>6</v>
      </c>
      <c r="E5" s="17">
        <v>40</v>
      </c>
      <c r="F5" s="7">
        <v>368</v>
      </c>
      <c r="G5" s="14">
        <v>414</v>
      </c>
      <c r="H5" s="17">
        <v>39</v>
      </c>
      <c r="I5" s="9">
        <v>283</v>
      </c>
      <c r="J5" s="9">
        <v>278</v>
      </c>
      <c r="K5" s="17">
        <v>33</v>
      </c>
      <c r="L5" s="8">
        <v>248</v>
      </c>
      <c r="M5" s="6">
        <v>178</v>
      </c>
      <c r="N5" s="10">
        <v>365450</v>
      </c>
      <c r="Q5" s="3" t="s">
        <v>3</v>
      </c>
      <c r="R5" s="4">
        <v>1</v>
      </c>
      <c r="S5" s="4">
        <v>22</v>
      </c>
      <c r="T5" s="4">
        <v>7</v>
      </c>
      <c r="U5" s="17">
        <v>42</v>
      </c>
      <c r="V5" s="8">
        <v>250</v>
      </c>
      <c r="W5" s="5">
        <v>221</v>
      </c>
      <c r="X5" s="17">
        <v>47</v>
      </c>
      <c r="Y5" s="5">
        <v>223</v>
      </c>
      <c r="Z5" s="7">
        <v>386</v>
      </c>
      <c r="AA5" s="4">
        <v>30</v>
      </c>
      <c r="AB5" s="8">
        <v>253</v>
      </c>
      <c r="AC5" s="18">
        <v>147</v>
      </c>
      <c r="AD5" s="10">
        <v>365450</v>
      </c>
    </row>
    <row r="6" spans="1:31">
      <c r="A6" s="3" t="s">
        <v>5</v>
      </c>
      <c r="B6" s="4">
        <v>4</v>
      </c>
      <c r="C6" s="4">
        <v>21</v>
      </c>
      <c r="D6" s="4">
        <v>2</v>
      </c>
      <c r="E6" s="17">
        <v>39</v>
      </c>
      <c r="F6" s="14">
        <v>417</v>
      </c>
      <c r="G6" s="15">
        <v>345</v>
      </c>
      <c r="H6" s="17">
        <v>37</v>
      </c>
      <c r="I6" s="15">
        <v>332</v>
      </c>
      <c r="J6" s="12">
        <v>321</v>
      </c>
      <c r="K6" s="17">
        <v>38</v>
      </c>
      <c r="L6" s="6">
        <v>191</v>
      </c>
      <c r="M6" s="6">
        <v>174</v>
      </c>
      <c r="N6" s="10">
        <v>365450</v>
      </c>
      <c r="Q6" s="3" t="s">
        <v>5</v>
      </c>
      <c r="R6" s="4">
        <v>2</v>
      </c>
      <c r="S6" s="4">
        <v>21</v>
      </c>
      <c r="T6" s="4">
        <v>6</v>
      </c>
      <c r="U6" s="17">
        <v>44</v>
      </c>
      <c r="V6" s="5">
        <v>235</v>
      </c>
      <c r="W6" s="15">
        <v>349</v>
      </c>
      <c r="X6" s="17">
        <v>44</v>
      </c>
      <c r="Y6" s="15">
        <v>354</v>
      </c>
      <c r="Z6" s="7">
        <v>399</v>
      </c>
      <c r="AA6" s="17">
        <v>44</v>
      </c>
      <c r="AB6" s="8">
        <v>250</v>
      </c>
      <c r="AC6" s="6">
        <v>204</v>
      </c>
      <c r="AD6" s="10">
        <v>365450</v>
      </c>
    </row>
    <row r="7" spans="1:31">
      <c r="A7" s="3" t="s">
        <v>6</v>
      </c>
      <c r="B7" s="4">
        <v>2</v>
      </c>
      <c r="C7" s="4">
        <v>17</v>
      </c>
      <c r="D7" s="4">
        <v>1</v>
      </c>
      <c r="E7" s="17">
        <v>39</v>
      </c>
      <c r="F7" s="12">
        <v>329</v>
      </c>
      <c r="G7" s="7">
        <v>394</v>
      </c>
      <c r="H7" s="17">
        <v>36</v>
      </c>
      <c r="I7" s="9">
        <v>294</v>
      </c>
      <c r="J7" s="9">
        <v>266</v>
      </c>
      <c r="K7" s="17">
        <v>37</v>
      </c>
      <c r="L7" s="9">
        <v>272</v>
      </c>
      <c r="M7" s="11">
        <v>120</v>
      </c>
      <c r="N7" s="10">
        <v>365450</v>
      </c>
      <c r="P7" s="48" t="s">
        <v>64</v>
      </c>
      <c r="Q7" s="3" t="s">
        <v>6</v>
      </c>
      <c r="R7" s="4">
        <v>2</v>
      </c>
      <c r="S7" s="4">
        <v>21</v>
      </c>
      <c r="T7" s="4">
        <v>6</v>
      </c>
      <c r="U7" s="17">
        <v>43</v>
      </c>
      <c r="V7" s="5">
        <v>233</v>
      </c>
      <c r="W7" s="5">
        <v>226</v>
      </c>
      <c r="X7" s="17">
        <v>45</v>
      </c>
      <c r="Y7" s="5">
        <v>213</v>
      </c>
      <c r="Z7" s="15">
        <v>377</v>
      </c>
      <c r="AA7" s="4">
        <v>31</v>
      </c>
      <c r="AB7" s="13">
        <v>485</v>
      </c>
      <c r="AC7" s="6">
        <v>190</v>
      </c>
      <c r="AD7" s="10">
        <v>365450</v>
      </c>
    </row>
    <row r="8" spans="1:31">
      <c r="A8" s="3" t="s">
        <v>7</v>
      </c>
      <c r="B8" s="4">
        <v>2</v>
      </c>
      <c r="C8" s="4">
        <v>17</v>
      </c>
      <c r="D8" s="4">
        <v>3</v>
      </c>
      <c r="E8" s="17">
        <v>38</v>
      </c>
      <c r="F8" s="7">
        <v>376</v>
      </c>
      <c r="G8" s="15">
        <v>338</v>
      </c>
      <c r="H8" s="17">
        <v>37</v>
      </c>
      <c r="I8" s="12">
        <v>310</v>
      </c>
      <c r="J8" s="8">
        <v>254</v>
      </c>
      <c r="K8" s="17">
        <v>33</v>
      </c>
      <c r="L8" s="8">
        <v>258</v>
      </c>
      <c r="M8" s="6">
        <v>175</v>
      </c>
      <c r="N8" s="10">
        <v>365450</v>
      </c>
      <c r="Q8" s="3" t="s">
        <v>7</v>
      </c>
      <c r="R8" s="4">
        <v>2</v>
      </c>
      <c r="S8" s="4">
        <v>21</v>
      </c>
      <c r="T8" s="4">
        <v>6</v>
      </c>
      <c r="U8" s="17">
        <v>45</v>
      </c>
      <c r="V8" s="8">
        <v>252</v>
      </c>
      <c r="W8" s="8">
        <v>256</v>
      </c>
      <c r="X8" s="17">
        <v>44</v>
      </c>
      <c r="Y8" s="15">
        <v>373</v>
      </c>
      <c r="Z8" s="7">
        <v>394</v>
      </c>
      <c r="AA8" s="4">
        <v>33</v>
      </c>
      <c r="AB8" s="9">
        <v>304</v>
      </c>
      <c r="AC8" s="6">
        <v>175</v>
      </c>
      <c r="AD8" s="10">
        <v>365450</v>
      </c>
    </row>
    <row r="9" spans="1:31">
      <c r="A9" s="3" t="s">
        <v>8</v>
      </c>
      <c r="B9" s="4">
        <v>1</v>
      </c>
      <c r="C9" s="4">
        <v>16</v>
      </c>
      <c r="D9" s="4">
        <v>3</v>
      </c>
      <c r="E9" s="17">
        <v>38</v>
      </c>
      <c r="F9" s="14">
        <v>397</v>
      </c>
      <c r="G9" s="13">
        <v>461</v>
      </c>
      <c r="H9" s="17">
        <v>36</v>
      </c>
      <c r="I9" s="6">
        <v>172</v>
      </c>
      <c r="J9" s="8">
        <v>249</v>
      </c>
      <c r="K9" s="17">
        <v>37</v>
      </c>
      <c r="L9" s="9">
        <v>289</v>
      </c>
      <c r="M9" s="6">
        <v>179</v>
      </c>
      <c r="N9" s="10">
        <v>365450</v>
      </c>
      <c r="Q9" s="3" t="s">
        <v>8</v>
      </c>
      <c r="R9" s="4">
        <v>2</v>
      </c>
      <c r="S9" s="4">
        <v>20</v>
      </c>
      <c r="T9" s="4">
        <v>8</v>
      </c>
      <c r="U9" s="17">
        <v>44</v>
      </c>
      <c r="V9" s="5">
        <v>230</v>
      </c>
      <c r="W9" s="5">
        <v>235</v>
      </c>
      <c r="X9" s="17">
        <v>46</v>
      </c>
      <c r="Y9" s="7">
        <v>408</v>
      </c>
      <c r="Z9" s="12">
        <v>319</v>
      </c>
      <c r="AA9" s="4">
        <v>33</v>
      </c>
      <c r="AB9" s="8">
        <v>266</v>
      </c>
      <c r="AC9" s="6">
        <v>188</v>
      </c>
      <c r="AD9" s="10">
        <v>365450</v>
      </c>
    </row>
    <row r="10" spans="1:31">
      <c r="A10" s="3" t="s">
        <v>9</v>
      </c>
      <c r="B10" s="4">
        <v>3</v>
      </c>
      <c r="C10" s="4">
        <v>16</v>
      </c>
      <c r="D10" s="4">
        <v>4</v>
      </c>
      <c r="E10" s="17">
        <v>39</v>
      </c>
      <c r="F10" s="14">
        <v>418</v>
      </c>
      <c r="G10" s="14">
        <v>415</v>
      </c>
      <c r="H10" s="17">
        <v>36</v>
      </c>
      <c r="I10" s="18">
        <v>138</v>
      </c>
      <c r="J10" s="8">
        <v>252</v>
      </c>
      <c r="K10" s="17">
        <v>37</v>
      </c>
      <c r="L10" s="12">
        <v>324</v>
      </c>
      <c r="M10" s="5">
        <v>221</v>
      </c>
      <c r="N10" s="10">
        <v>365450</v>
      </c>
      <c r="Q10" s="3" t="s">
        <v>9</v>
      </c>
      <c r="R10" s="4">
        <v>2</v>
      </c>
      <c r="S10" s="4">
        <v>21</v>
      </c>
      <c r="T10" s="4">
        <v>6</v>
      </c>
      <c r="U10" s="17">
        <v>43</v>
      </c>
      <c r="V10" s="12">
        <v>329</v>
      </c>
      <c r="W10" s="8">
        <v>250</v>
      </c>
      <c r="X10" s="17">
        <v>46</v>
      </c>
      <c r="Y10" s="9">
        <v>301</v>
      </c>
      <c r="Z10" s="13">
        <v>465</v>
      </c>
      <c r="AA10" s="17">
        <v>41</v>
      </c>
      <c r="AB10" s="9">
        <v>295</v>
      </c>
      <c r="AC10" s="6">
        <v>208</v>
      </c>
      <c r="AD10" s="10">
        <v>365450</v>
      </c>
    </row>
    <row r="11" spans="1:31">
      <c r="A11" s="3" t="s">
        <v>10</v>
      </c>
      <c r="B11" s="4">
        <v>2</v>
      </c>
      <c r="C11" s="4">
        <v>16</v>
      </c>
      <c r="D11" s="4">
        <v>5</v>
      </c>
      <c r="E11" s="17">
        <v>37</v>
      </c>
      <c r="F11" s="15">
        <v>332</v>
      </c>
      <c r="G11" s="12">
        <v>307</v>
      </c>
      <c r="H11" s="17">
        <v>37</v>
      </c>
      <c r="I11" s="6">
        <v>191</v>
      </c>
      <c r="J11" s="5">
        <v>218</v>
      </c>
      <c r="K11" s="17">
        <v>36</v>
      </c>
      <c r="L11" s="8">
        <v>233</v>
      </c>
      <c r="M11" s="5">
        <v>213</v>
      </c>
      <c r="N11" s="10">
        <v>365450</v>
      </c>
      <c r="Q11" s="3" t="s">
        <v>10</v>
      </c>
      <c r="R11" s="4">
        <v>2</v>
      </c>
      <c r="S11" s="4">
        <v>21</v>
      </c>
      <c r="T11" s="4">
        <v>5</v>
      </c>
      <c r="U11" s="17">
        <v>44</v>
      </c>
      <c r="V11" s="6">
        <v>178</v>
      </c>
      <c r="W11" s="6">
        <v>186</v>
      </c>
      <c r="X11" s="17">
        <v>46</v>
      </c>
      <c r="Y11" s="9">
        <v>296</v>
      </c>
      <c r="Z11" s="8">
        <v>275</v>
      </c>
      <c r="AA11" s="4">
        <v>26</v>
      </c>
      <c r="AB11" s="6">
        <v>190</v>
      </c>
      <c r="AC11" s="5">
        <v>227</v>
      </c>
      <c r="AD11" s="10">
        <v>365450</v>
      </c>
    </row>
    <row r="13" spans="1:31">
      <c r="Q13" t="s">
        <v>20</v>
      </c>
      <c r="R13" t="s">
        <v>1</v>
      </c>
      <c r="S13" s="1">
        <v>0.39930555555555558</v>
      </c>
    </row>
    <row r="14" spans="1:31">
      <c r="A14" t="s">
        <v>20</v>
      </c>
      <c r="B14" t="s">
        <v>1</v>
      </c>
      <c r="C14" s="1">
        <v>0.24583333333333335</v>
      </c>
    </row>
    <row r="15" spans="1:31">
      <c r="Q15" s="2"/>
      <c r="R15" s="3">
        <v>1</v>
      </c>
      <c r="S15" s="3">
        <v>2</v>
      </c>
      <c r="T15" s="3">
        <v>3</v>
      </c>
      <c r="U15" s="3">
        <v>4</v>
      </c>
      <c r="V15" s="3">
        <v>5</v>
      </c>
      <c r="W15" s="3">
        <v>6</v>
      </c>
      <c r="X15" s="3">
        <v>7</v>
      </c>
      <c r="Y15" s="3">
        <v>8</v>
      </c>
      <c r="Z15" s="3">
        <v>9</v>
      </c>
      <c r="AA15" s="3">
        <v>10</v>
      </c>
      <c r="AB15" s="3">
        <v>11</v>
      </c>
      <c r="AC15" s="3">
        <v>12</v>
      </c>
    </row>
    <row r="16" spans="1:31">
      <c r="A16" s="2"/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  <c r="Q16" s="3" t="s">
        <v>2</v>
      </c>
      <c r="R16" s="4">
        <v>3</v>
      </c>
      <c r="S16" s="4">
        <v>17</v>
      </c>
      <c r="T16" s="4">
        <v>4</v>
      </c>
      <c r="U16" s="4">
        <v>36</v>
      </c>
      <c r="V16" s="11">
        <v>172</v>
      </c>
      <c r="W16" s="11">
        <v>152</v>
      </c>
      <c r="X16" s="4">
        <v>33</v>
      </c>
      <c r="Y16" s="16">
        <v>92</v>
      </c>
      <c r="Z16" s="16">
        <v>102</v>
      </c>
      <c r="AA16" s="4">
        <v>35</v>
      </c>
      <c r="AB16" s="13">
        <v>605</v>
      </c>
      <c r="AC16" s="12">
        <v>413</v>
      </c>
      <c r="AD16" s="10">
        <v>365450</v>
      </c>
      <c r="AE16" t="s">
        <v>11</v>
      </c>
    </row>
    <row r="17" spans="1:31">
      <c r="A17" s="3" t="s">
        <v>2</v>
      </c>
      <c r="N17" s="10">
        <v>365450</v>
      </c>
      <c r="Q17" s="3" t="s">
        <v>3</v>
      </c>
      <c r="R17" s="4">
        <v>0</v>
      </c>
      <c r="S17" s="4">
        <v>16</v>
      </c>
      <c r="T17" s="4">
        <v>3</v>
      </c>
      <c r="U17" s="4">
        <v>34</v>
      </c>
      <c r="V17" s="5">
        <v>288</v>
      </c>
      <c r="W17" s="18">
        <v>198</v>
      </c>
      <c r="X17" s="4">
        <v>32</v>
      </c>
      <c r="Y17" s="16">
        <v>108</v>
      </c>
      <c r="Z17" s="16">
        <v>116</v>
      </c>
      <c r="AA17" s="4">
        <v>34</v>
      </c>
      <c r="AB17" s="6">
        <v>246</v>
      </c>
      <c r="AC17" s="18">
        <v>180</v>
      </c>
      <c r="AD17" s="10">
        <v>365450</v>
      </c>
    </row>
    <row r="18" spans="1:31">
      <c r="A18" s="3" t="s">
        <v>3</v>
      </c>
      <c r="B18" s="4">
        <v>3</v>
      </c>
      <c r="C18" s="4">
        <v>16</v>
      </c>
      <c r="D18" s="4">
        <v>5</v>
      </c>
      <c r="E18" s="17">
        <v>40</v>
      </c>
      <c r="F18" s="6">
        <v>215</v>
      </c>
      <c r="G18" s="8">
        <v>257</v>
      </c>
      <c r="H18" s="17">
        <v>38</v>
      </c>
      <c r="I18" s="5">
        <v>245</v>
      </c>
      <c r="J18" s="6">
        <v>203</v>
      </c>
      <c r="K18" s="17">
        <v>38</v>
      </c>
      <c r="L18" s="8">
        <v>277</v>
      </c>
      <c r="M18" s="9">
        <v>293</v>
      </c>
      <c r="N18" s="10">
        <v>365450</v>
      </c>
      <c r="Q18" s="3" t="s">
        <v>5</v>
      </c>
      <c r="R18" s="4">
        <v>1</v>
      </c>
      <c r="S18" s="4">
        <v>16</v>
      </c>
      <c r="T18" s="4">
        <v>2</v>
      </c>
      <c r="U18" s="4">
        <v>33</v>
      </c>
      <c r="V18" s="18">
        <v>200</v>
      </c>
      <c r="W18" s="6">
        <v>238</v>
      </c>
      <c r="X18" s="4">
        <v>31</v>
      </c>
      <c r="Y18" s="16">
        <v>106</v>
      </c>
      <c r="Z18" s="17">
        <v>83</v>
      </c>
      <c r="AA18" s="4">
        <v>35</v>
      </c>
      <c r="AB18" s="8">
        <v>318</v>
      </c>
      <c r="AC18" s="18">
        <v>214</v>
      </c>
      <c r="AD18" s="10">
        <v>365450</v>
      </c>
    </row>
    <row r="19" spans="1:31">
      <c r="A19" s="3" t="s">
        <v>5</v>
      </c>
      <c r="B19" s="4">
        <v>1</v>
      </c>
      <c r="C19" s="4">
        <v>17</v>
      </c>
      <c r="D19" s="4">
        <v>4</v>
      </c>
      <c r="E19" s="17">
        <v>40</v>
      </c>
      <c r="F19" s="9">
        <v>308</v>
      </c>
      <c r="G19" s="8">
        <v>286</v>
      </c>
      <c r="H19" s="4">
        <v>36</v>
      </c>
      <c r="I19" s="12">
        <v>329</v>
      </c>
      <c r="J19" s="5">
        <v>242</v>
      </c>
      <c r="K19" s="17">
        <v>39</v>
      </c>
      <c r="L19" s="15">
        <v>382</v>
      </c>
      <c r="M19" s="9">
        <v>315</v>
      </c>
      <c r="N19" s="10">
        <v>365450</v>
      </c>
      <c r="P19" t="s">
        <v>65</v>
      </c>
      <c r="Q19" s="3" t="s">
        <v>6</v>
      </c>
      <c r="R19" s="4">
        <v>1</v>
      </c>
      <c r="S19" s="4">
        <v>16</v>
      </c>
      <c r="T19" s="4">
        <v>2</v>
      </c>
      <c r="U19" s="4">
        <v>32</v>
      </c>
      <c r="V19" s="18">
        <v>192</v>
      </c>
      <c r="W19" s="5">
        <v>293</v>
      </c>
      <c r="X19" s="4">
        <v>28</v>
      </c>
      <c r="Y19" s="16">
        <v>113</v>
      </c>
      <c r="Z19" s="16">
        <v>124</v>
      </c>
      <c r="AA19" s="4">
        <v>34</v>
      </c>
      <c r="AB19" s="15">
        <v>448</v>
      </c>
      <c r="AC19" s="18">
        <v>214</v>
      </c>
      <c r="AD19" s="10">
        <v>365450</v>
      </c>
    </row>
    <row r="20" spans="1:31">
      <c r="A20" s="3" t="s">
        <v>6</v>
      </c>
      <c r="B20" s="4">
        <v>1</v>
      </c>
      <c r="C20" s="4">
        <v>16</v>
      </c>
      <c r="D20" s="4">
        <v>5</v>
      </c>
      <c r="E20" s="17">
        <v>41</v>
      </c>
      <c r="F20" s="9">
        <v>293</v>
      </c>
      <c r="G20" s="9">
        <v>295</v>
      </c>
      <c r="H20" s="17">
        <v>71</v>
      </c>
      <c r="I20" s="9">
        <v>305</v>
      </c>
      <c r="J20" s="5">
        <v>244</v>
      </c>
      <c r="K20" s="17">
        <v>41</v>
      </c>
      <c r="L20" s="15">
        <v>377</v>
      </c>
      <c r="M20" s="8">
        <v>286</v>
      </c>
      <c r="N20" s="10">
        <v>365450</v>
      </c>
      <c r="Q20" s="3" t="s">
        <v>7</v>
      </c>
      <c r="R20" s="4">
        <v>3</v>
      </c>
      <c r="S20" s="4">
        <v>16</v>
      </c>
      <c r="T20" s="4">
        <v>4</v>
      </c>
      <c r="U20" s="4">
        <v>32</v>
      </c>
      <c r="V20" s="11">
        <v>157</v>
      </c>
      <c r="W20" s="6">
        <v>220</v>
      </c>
      <c r="X20" s="4">
        <v>28</v>
      </c>
      <c r="Y20" s="16">
        <v>107</v>
      </c>
      <c r="Z20" s="17">
        <v>81</v>
      </c>
      <c r="AA20" s="4">
        <v>34</v>
      </c>
      <c r="AB20" s="5">
        <v>278</v>
      </c>
      <c r="AC20" s="18">
        <v>190</v>
      </c>
      <c r="AD20" s="10">
        <v>365450</v>
      </c>
    </row>
    <row r="21" spans="1:31">
      <c r="A21" s="3" t="s">
        <v>7</v>
      </c>
      <c r="B21" s="4">
        <v>2</v>
      </c>
      <c r="C21" s="4">
        <v>17</v>
      </c>
      <c r="D21" s="4">
        <v>4</v>
      </c>
      <c r="E21" s="17">
        <v>41</v>
      </c>
      <c r="F21" s="13">
        <v>490</v>
      </c>
      <c r="G21" s="12">
        <v>334</v>
      </c>
      <c r="H21" s="17">
        <v>38</v>
      </c>
      <c r="I21" s="8">
        <v>273</v>
      </c>
      <c r="J21" s="13">
        <v>507</v>
      </c>
      <c r="K21" s="17">
        <v>43</v>
      </c>
      <c r="L21" s="12">
        <v>355</v>
      </c>
      <c r="M21" s="8">
        <v>265</v>
      </c>
      <c r="N21" s="10">
        <v>365450</v>
      </c>
      <c r="Q21" s="3" t="s">
        <v>8</v>
      </c>
      <c r="R21" s="4">
        <v>2</v>
      </c>
      <c r="S21" s="4">
        <v>15</v>
      </c>
      <c r="T21" s="4">
        <v>4</v>
      </c>
      <c r="U21" s="4">
        <v>35</v>
      </c>
      <c r="V21" s="11">
        <v>149</v>
      </c>
      <c r="W21" s="18">
        <v>181</v>
      </c>
      <c r="X21" s="4">
        <v>28</v>
      </c>
      <c r="Y21" s="16">
        <v>97</v>
      </c>
      <c r="Z21" s="11">
        <v>148</v>
      </c>
      <c r="AA21" s="4">
        <v>34</v>
      </c>
      <c r="AB21" s="15">
        <v>440</v>
      </c>
      <c r="AC21" s="18">
        <v>213</v>
      </c>
      <c r="AD21" s="10">
        <v>365450</v>
      </c>
    </row>
    <row r="22" spans="1:31">
      <c r="A22" s="3" t="s">
        <v>8</v>
      </c>
      <c r="B22" s="4">
        <v>1</v>
      </c>
      <c r="C22" s="4">
        <v>16</v>
      </c>
      <c r="D22" s="4">
        <v>4</v>
      </c>
      <c r="E22" s="17">
        <v>41</v>
      </c>
      <c r="F22" s="8">
        <v>268</v>
      </c>
      <c r="G22" s="8">
        <v>283</v>
      </c>
      <c r="H22" s="17">
        <v>41</v>
      </c>
      <c r="I22" s="9">
        <v>319</v>
      </c>
      <c r="J22" s="12">
        <v>345</v>
      </c>
      <c r="K22" s="17">
        <v>40</v>
      </c>
      <c r="L22" s="12">
        <v>361</v>
      </c>
      <c r="M22" s="8">
        <v>260</v>
      </c>
      <c r="N22" s="10">
        <v>365450</v>
      </c>
      <c r="Q22" s="3" t="s">
        <v>9</v>
      </c>
      <c r="R22" s="4">
        <v>1</v>
      </c>
      <c r="S22" s="4">
        <v>15</v>
      </c>
      <c r="T22" s="4">
        <v>3</v>
      </c>
      <c r="U22" s="4">
        <v>31</v>
      </c>
      <c r="V22" s="11">
        <v>134</v>
      </c>
      <c r="W22" s="11">
        <v>151</v>
      </c>
      <c r="X22" s="4">
        <v>30</v>
      </c>
      <c r="Y22" s="17">
        <v>80</v>
      </c>
      <c r="Z22" s="17">
        <v>85</v>
      </c>
      <c r="AA22" s="4">
        <v>34</v>
      </c>
      <c r="AB22" s="5">
        <v>288</v>
      </c>
      <c r="AC22" s="18">
        <v>192</v>
      </c>
      <c r="AD22" s="10">
        <v>365450</v>
      </c>
    </row>
    <row r="23" spans="1:31">
      <c r="A23" s="3" t="s">
        <v>9</v>
      </c>
      <c r="B23" s="4">
        <v>2</v>
      </c>
      <c r="C23" s="4">
        <v>31</v>
      </c>
      <c r="D23" s="4">
        <v>4</v>
      </c>
      <c r="E23" s="17">
        <v>41</v>
      </c>
      <c r="F23" s="12">
        <v>336</v>
      </c>
      <c r="G23" s="8">
        <v>262</v>
      </c>
      <c r="H23" s="17">
        <v>39</v>
      </c>
      <c r="I23" s="9">
        <v>298</v>
      </c>
      <c r="J23" s="9">
        <v>302</v>
      </c>
      <c r="K23" s="17">
        <v>40</v>
      </c>
      <c r="L23" s="15">
        <v>378</v>
      </c>
      <c r="M23" s="15">
        <v>373</v>
      </c>
      <c r="N23" s="10">
        <v>365450</v>
      </c>
      <c r="Q23" s="3" t="s">
        <v>10</v>
      </c>
      <c r="R23" s="4">
        <v>0</v>
      </c>
      <c r="S23" s="4">
        <v>15</v>
      </c>
      <c r="T23" s="4">
        <v>4</v>
      </c>
      <c r="U23" s="4">
        <v>33</v>
      </c>
      <c r="V23" s="11">
        <v>171</v>
      </c>
      <c r="W23" s="18">
        <v>183</v>
      </c>
      <c r="X23" s="4">
        <v>31</v>
      </c>
      <c r="Y23" s="16">
        <v>94</v>
      </c>
      <c r="Z23" s="16">
        <v>105</v>
      </c>
      <c r="AA23" s="4">
        <v>33</v>
      </c>
      <c r="AB23" s="18">
        <v>185</v>
      </c>
      <c r="AC23" s="18">
        <v>207</v>
      </c>
      <c r="AD23" s="10">
        <v>365450</v>
      </c>
    </row>
    <row r="24" spans="1:31">
      <c r="A24" s="3" t="s">
        <v>10</v>
      </c>
      <c r="B24" s="4">
        <v>2</v>
      </c>
      <c r="C24" s="4">
        <v>18</v>
      </c>
      <c r="D24" s="4">
        <v>4</v>
      </c>
      <c r="E24" s="17">
        <v>41</v>
      </c>
      <c r="F24" s="8">
        <v>275</v>
      </c>
      <c r="G24" s="8">
        <v>283</v>
      </c>
      <c r="H24" s="17">
        <v>39</v>
      </c>
      <c r="I24" s="5">
        <v>229</v>
      </c>
      <c r="J24" s="8">
        <v>267</v>
      </c>
      <c r="K24" s="17">
        <v>41</v>
      </c>
      <c r="L24" s="14">
        <v>458</v>
      </c>
      <c r="M24" s="9">
        <v>312</v>
      </c>
      <c r="N24" s="10">
        <v>365450</v>
      </c>
    </row>
    <row r="25" spans="1:31">
      <c r="B25" s="4">
        <v>1</v>
      </c>
      <c r="C25" s="4">
        <v>16</v>
      </c>
      <c r="D25" s="4">
        <v>4</v>
      </c>
      <c r="E25" s="17">
        <v>40</v>
      </c>
      <c r="F25" s="6">
        <v>213</v>
      </c>
      <c r="G25" s="6">
        <v>202</v>
      </c>
      <c r="H25" s="4">
        <v>37</v>
      </c>
      <c r="I25" s="18">
        <v>176</v>
      </c>
      <c r="J25" s="6">
        <v>201</v>
      </c>
      <c r="K25" s="17">
        <v>39</v>
      </c>
      <c r="L25" s="9">
        <v>297</v>
      </c>
      <c r="M25" s="9">
        <v>319</v>
      </c>
      <c r="Q25" t="s">
        <v>20</v>
      </c>
      <c r="R25" t="s">
        <v>1</v>
      </c>
      <c r="S25" s="1">
        <v>0.39999999999999997</v>
      </c>
    </row>
    <row r="27" spans="1:31">
      <c r="A27" s="19"/>
      <c r="Q27" s="2"/>
      <c r="R27" s="3">
        <v>1</v>
      </c>
      <c r="S27" s="3">
        <v>2</v>
      </c>
      <c r="T27" s="3">
        <v>3</v>
      </c>
      <c r="U27" s="3">
        <v>4</v>
      </c>
      <c r="V27" s="3">
        <v>5</v>
      </c>
      <c r="W27" s="3">
        <v>6</v>
      </c>
      <c r="X27" s="3">
        <v>7</v>
      </c>
      <c r="Y27" s="3">
        <v>8</v>
      </c>
      <c r="Z27" s="3">
        <v>9</v>
      </c>
      <c r="AA27" s="3">
        <v>10</v>
      </c>
      <c r="AB27" s="3">
        <v>11</v>
      </c>
      <c r="AC27" s="3">
        <v>12</v>
      </c>
    </row>
    <row r="28" spans="1:31">
      <c r="A28" t="s">
        <v>20</v>
      </c>
      <c r="B28" t="s">
        <v>1</v>
      </c>
      <c r="C28" s="1">
        <v>0.24722222222222223</v>
      </c>
      <c r="Q28" s="3" t="s">
        <v>2</v>
      </c>
      <c r="R28" s="4">
        <v>1</v>
      </c>
      <c r="S28" s="4">
        <v>16</v>
      </c>
      <c r="T28" s="4">
        <v>6</v>
      </c>
      <c r="U28" s="17">
        <v>31</v>
      </c>
      <c r="V28" s="15">
        <v>219</v>
      </c>
      <c r="W28" s="15">
        <v>233</v>
      </c>
      <c r="X28" s="17">
        <v>34</v>
      </c>
      <c r="Y28" s="5">
        <v>136</v>
      </c>
      <c r="Z28" s="9">
        <v>183</v>
      </c>
      <c r="AA28" s="17">
        <v>34</v>
      </c>
      <c r="AB28" s="8">
        <v>164</v>
      </c>
      <c r="AC28" s="8">
        <v>152</v>
      </c>
      <c r="AD28" s="10">
        <v>365450</v>
      </c>
      <c r="AE28" t="s">
        <v>12</v>
      </c>
    </row>
    <row r="29" spans="1:31">
      <c r="Q29" s="3" t="s">
        <v>3</v>
      </c>
      <c r="R29" s="4">
        <v>0</v>
      </c>
      <c r="S29" s="4">
        <v>16</v>
      </c>
      <c r="T29" s="4">
        <v>4</v>
      </c>
      <c r="U29" s="17">
        <v>30</v>
      </c>
      <c r="V29" s="12">
        <v>212</v>
      </c>
      <c r="W29" s="7">
        <v>238</v>
      </c>
      <c r="X29" s="17">
        <v>35</v>
      </c>
      <c r="Y29" s="7">
        <v>249</v>
      </c>
      <c r="Z29" s="12">
        <v>198</v>
      </c>
      <c r="AA29" s="17">
        <v>32</v>
      </c>
      <c r="AB29" s="15">
        <v>234</v>
      </c>
      <c r="AC29" s="7">
        <v>241</v>
      </c>
      <c r="AD29" s="10">
        <v>365450</v>
      </c>
    </row>
    <row r="30" spans="1:31">
      <c r="A30" s="2"/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Q30" s="3" t="s">
        <v>5</v>
      </c>
      <c r="R30" s="4">
        <v>1</v>
      </c>
      <c r="S30" s="4">
        <v>15</v>
      </c>
      <c r="T30" s="4">
        <v>4</v>
      </c>
      <c r="U30" s="17">
        <v>32</v>
      </c>
      <c r="V30" s="13">
        <v>298</v>
      </c>
      <c r="W30" s="15">
        <v>217</v>
      </c>
      <c r="X30" s="17">
        <v>34</v>
      </c>
      <c r="Y30" s="12">
        <v>200</v>
      </c>
      <c r="Z30" s="12">
        <v>200</v>
      </c>
      <c r="AA30" s="17">
        <v>32</v>
      </c>
      <c r="AB30" s="14">
        <v>262</v>
      </c>
      <c r="AC30" s="12">
        <v>192</v>
      </c>
      <c r="AD30" s="10">
        <v>365450</v>
      </c>
    </row>
    <row r="31" spans="1:31">
      <c r="A31" s="3" t="s">
        <v>2</v>
      </c>
      <c r="B31" s="4">
        <v>3</v>
      </c>
      <c r="C31" s="4">
        <v>20</v>
      </c>
      <c r="D31" s="4">
        <v>5</v>
      </c>
      <c r="E31" s="4">
        <v>39</v>
      </c>
      <c r="F31" s="6">
        <v>225</v>
      </c>
      <c r="G31" s="6">
        <v>224</v>
      </c>
      <c r="H31" s="4">
        <v>40</v>
      </c>
      <c r="I31" s="8">
        <v>307</v>
      </c>
      <c r="J31" s="9">
        <v>358</v>
      </c>
      <c r="K31" s="4">
        <v>33</v>
      </c>
      <c r="L31" s="18">
        <v>203</v>
      </c>
      <c r="M31" s="16">
        <v>108</v>
      </c>
      <c r="N31" s="10">
        <v>365450</v>
      </c>
      <c r="P31" t="s">
        <v>71</v>
      </c>
      <c r="Q31" s="3" t="s">
        <v>6</v>
      </c>
      <c r="R31" s="4">
        <v>0</v>
      </c>
      <c r="S31" s="4">
        <v>15</v>
      </c>
      <c r="T31" s="4">
        <v>4</v>
      </c>
      <c r="U31" s="17">
        <v>31</v>
      </c>
      <c r="V31" s="14">
        <v>266</v>
      </c>
      <c r="W31" s="15">
        <v>222</v>
      </c>
      <c r="X31" s="17">
        <v>33</v>
      </c>
      <c r="Y31" s="9">
        <v>185</v>
      </c>
      <c r="Z31" s="9">
        <v>185</v>
      </c>
      <c r="AA31" s="17">
        <v>32</v>
      </c>
      <c r="AB31" s="7">
        <v>237</v>
      </c>
      <c r="AC31" s="7">
        <v>247</v>
      </c>
      <c r="AD31" s="10">
        <v>365450</v>
      </c>
    </row>
    <row r="32" spans="1:31">
      <c r="A32" s="3" t="s">
        <v>3</v>
      </c>
      <c r="B32" s="4">
        <v>5</v>
      </c>
      <c r="C32" s="4">
        <v>19</v>
      </c>
      <c r="D32" s="4">
        <v>4</v>
      </c>
      <c r="E32" s="4">
        <v>42</v>
      </c>
      <c r="F32" s="5">
        <v>286</v>
      </c>
      <c r="G32" s="8">
        <v>310</v>
      </c>
      <c r="H32" s="4">
        <v>42</v>
      </c>
      <c r="I32" s="12">
        <v>429</v>
      </c>
      <c r="J32" s="15">
        <v>439</v>
      </c>
      <c r="K32" s="4">
        <v>37</v>
      </c>
      <c r="L32" s="18">
        <v>177</v>
      </c>
      <c r="M32" s="11">
        <v>162</v>
      </c>
      <c r="N32" s="10">
        <v>365450</v>
      </c>
      <c r="Q32" s="3" t="s">
        <v>7</v>
      </c>
      <c r="R32" s="4">
        <v>0</v>
      </c>
      <c r="S32" s="4">
        <v>16</v>
      </c>
      <c r="T32" s="4">
        <v>4</v>
      </c>
      <c r="U32" s="17">
        <v>31</v>
      </c>
      <c r="V32" s="13">
        <v>291</v>
      </c>
      <c r="W32" s="12">
        <v>203</v>
      </c>
      <c r="X32" s="17">
        <v>33</v>
      </c>
      <c r="Y32" s="9">
        <v>172</v>
      </c>
      <c r="Z32" s="12">
        <v>212</v>
      </c>
      <c r="AA32" s="17">
        <v>32</v>
      </c>
      <c r="AB32" s="7">
        <v>244</v>
      </c>
      <c r="AC32" s="12">
        <v>206</v>
      </c>
      <c r="AD32" s="10">
        <v>365450</v>
      </c>
    </row>
    <row r="33" spans="1:31">
      <c r="A33" s="3" t="s">
        <v>5</v>
      </c>
      <c r="B33" s="4">
        <v>2</v>
      </c>
      <c r="C33" s="4">
        <v>18</v>
      </c>
      <c r="D33" s="4">
        <v>6</v>
      </c>
      <c r="E33" s="4">
        <v>42</v>
      </c>
      <c r="F33" s="5">
        <v>288</v>
      </c>
      <c r="G33" s="5">
        <v>296</v>
      </c>
      <c r="H33" s="4">
        <v>43</v>
      </c>
      <c r="I33" s="7">
        <v>487</v>
      </c>
      <c r="J33" s="13">
        <v>568</v>
      </c>
      <c r="K33" s="4">
        <v>38</v>
      </c>
      <c r="L33" s="6">
        <v>232</v>
      </c>
      <c r="M33" s="11">
        <v>145</v>
      </c>
      <c r="N33" s="10">
        <v>365450</v>
      </c>
      <c r="Q33" s="3" t="s">
        <v>8</v>
      </c>
      <c r="R33" s="4">
        <v>1</v>
      </c>
      <c r="S33" s="4">
        <v>15</v>
      </c>
      <c r="T33" s="4">
        <v>4</v>
      </c>
      <c r="U33" s="17">
        <v>30</v>
      </c>
      <c r="V33" s="7">
        <v>245</v>
      </c>
      <c r="W33" s="15">
        <v>218</v>
      </c>
      <c r="X33" s="17">
        <v>34</v>
      </c>
      <c r="Y33" s="9">
        <v>178</v>
      </c>
      <c r="Z33" s="12">
        <v>194</v>
      </c>
      <c r="AA33" s="17">
        <v>33</v>
      </c>
      <c r="AB33" s="15">
        <v>223</v>
      </c>
      <c r="AC33" s="12">
        <v>193</v>
      </c>
      <c r="AD33" s="10">
        <v>365450</v>
      </c>
    </row>
    <row r="34" spans="1:31">
      <c r="A34" s="3" t="s">
        <v>6</v>
      </c>
      <c r="B34" s="4">
        <v>3</v>
      </c>
      <c r="C34" s="4">
        <v>20</v>
      </c>
      <c r="D34" s="4">
        <v>4</v>
      </c>
      <c r="E34" s="4">
        <v>42</v>
      </c>
      <c r="F34" s="8">
        <v>309</v>
      </c>
      <c r="G34" s="8">
        <v>320</v>
      </c>
      <c r="H34" s="4">
        <v>44</v>
      </c>
      <c r="I34" s="12">
        <v>417</v>
      </c>
      <c r="J34" s="7">
        <v>480</v>
      </c>
      <c r="K34" s="4">
        <v>37</v>
      </c>
      <c r="L34" s="6">
        <v>242</v>
      </c>
      <c r="M34" s="11">
        <v>142</v>
      </c>
      <c r="N34" s="10">
        <v>365450</v>
      </c>
      <c r="Q34" s="3" t="s">
        <v>9</v>
      </c>
      <c r="R34" s="4">
        <v>1</v>
      </c>
      <c r="S34" s="4">
        <v>15</v>
      </c>
      <c r="T34" s="4">
        <v>4</v>
      </c>
      <c r="U34" s="17">
        <v>30</v>
      </c>
      <c r="V34" s="15">
        <v>220</v>
      </c>
      <c r="W34" s="12">
        <v>210</v>
      </c>
      <c r="X34" s="17">
        <v>33</v>
      </c>
      <c r="Y34" s="13">
        <v>281</v>
      </c>
      <c r="Z34" s="8">
        <v>151</v>
      </c>
      <c r="AA34" s="17">
        <v>33</v>
      </c>
      <c r="AB34" s="7">
        <v>246</v>
      </c>
      <c r="AC34" s="5">
        <v>148</v>
      </c>
      <c r="AD34" s="10">
        <v>365450</v>
      </c>
    </row>
    <row r="35" spans="1:31">
      <c r="A35" s="3" t="s">
        <v>7</v>
      </c>
      <c r="B35" s="4">
        <v>3</v>
      </c>
      <c r="C35" s="4">
        <v>21</v>
      </c>
      <c r="D35" s="4">
        <v>6</v>
      </c>
      <c r="E35" s="4">
        <v>40</v>
      </c>
      <c r="F35" s="9">
        <v>350</v>
      </c>
      <c r="G35" s="5">
        <v>298</v>
      </c>
      <c r="H35" s="4">
        <v>43</v>
      </c>
      <c r="I35" s="12">
        <v>428</v>
      </c>
      <c r="J35" s="14">
        <v>524</v>
      </c>
      <c r="K35" s="4">
        <v>38</v>
      </c>
      <c r="L35" s="18">
        <v>214</v>
      </c>
      <c r="M35" s="18">
        <v>185</v>
      </c>
      <c r="N35" s="10">
        <v>365450</v>
      </c>
      <c r="Q35" s="3" t="s">
        <v>10</v>
      </c>
      <c r="R35" s="4">
        <v>0</v>
      </c>
      <c r="S35" s="4">
        <v>16</v>
      </c>
      <c r="T35" s="4">
        <v>4</v>
      </c>
      <c r="U35" s="17">
        <v>30</v>
      </c>
      <c r="V35" s="15">
        <v>232</v>
      </c>
      <c r="W35" s="15">
        <v>229</v>
      </c>
      <c r="X35" s="17">
        <v>33</v>
      </c>
      <c r="Y35" s="13">
        <v>289</v>
      </c>
      <c r="Z35" s="9">
        <v>187</v>
      </c>
      <c r="AA35" s="17">
        <v>34</v>
      </c>
      <c r="AB35" s="15">
        <v>227</v>
      </c>
      <c r="AC35" s="12">
        <v>196</v>
      </c>
      <c r="AD35" s="10">
        <v>365450</v>
      </c>
    </row>
    <row r="36" spans="1:31">
      <c r="A36" s="3" t="s">
        <v>8</v>
      </c>
      <c r="B36" s="4">
        <v>3</v>
      </c>
      <c r="C36" s="4">
        <v>20</v>
      </c>
      <c r="D36" s="4">
        <v>6</v>
      </c>
      <c r="E36" s="4">
        <v>42</v>
      </c>
      <c r="F36" s="9">
        <v>360</v>
      </c>
      <c r="G36" s="8">
        <v>329</v>
      </c>
      <c r="H36" s="4">
        <v>42</v>
      </c>
      <c r="I36" s="13">
        <v>608</v>
      </c>
      <c r="J36" s="15">
        <v>475</v>
      </c>
      <c r="K36" s="4">
        <v>37</v>
      </c>
      <c r="L36" s="8">
        <v>334</v>
      </c>
      <c r="M36" s="11">
        <v>147</v>
      </c>
      <c r="N36" s="10">
        <v>365450</v>
      </c>
    </row>
    <row r="37" spans="1:31">
      <c r="A37" s="3" t="s">
        <v>9</v>
      </c>
      <c r="B37" s="4">
        <v>4</v>
      </c>
      <c r="C37" s="4">
        <v>20</v>
      </c>
      <c r="D37" s="4">
        <v>6</v>
      </c>
      <c r="E37" s="4">
        <v>40</v>
      </c>
      <c r="F37" s="5">
        <v>284</v>
      </c>
      <c r="G37" s="5">
        <v>281</v>
      </c>
      <c r="H37" s="4">
        <v>44</v>
      </c>
      <c r="I37" s="14">
        <v>528</v>
      </c>
      <c r="J37" s="12">
        <v>406</v>
      </c>
      <c r="K37" s="4">
        <v>37</v>
      </c>
      <c r="L37" s="5">
        <v>265</v>
      </c>
      <c r="M37" s="11">
        <v>136</v>
      </c>
      <c r="N37" s="10">
        <v>365450</v>
      </c>
    </row>
    <row r="38" spans="1:31">
      <c r="A38" s="3" t="s">
        <v>10</v>
      </c>
      <c r="B38" s="4">
        <v>2</v>
      </c>
      <c r="C38" s="4">
        <v>20</v>
      </c>
      <c r="D38" s="4">
        <v>5</v>
      </c>
      <c r="E38" s="4">
        <v>40</v>
      </c>
      <c r="F38" s="18">
        <v>216</v>
      </c>
      <c r="G38" s="18">
        <v>211</v>
      </c>
      <c r="H38" s="4">
        <v>42</v>
      </c>
      <c r="I38" s="8">
        <v>341</v>
      </c>
      <c r="J38" s="5">
        <v>294</v>
      </c>
      <c r="K38" s="4">
        <v>34</v>
      </c>
      <c r="L38" s="18">
        <v>195</v>
      </c>
      <c r="M38" s="18">
        <v>207</v>
      </c>
      <c r="N38" s="10">
        <v>365450</v>
      </c>
    </row>
    <row r="39" spans="1:31">
      <c r="Q39" t="s">
        <v>20</v>
      </c>
      <c r="R39" t="s">
        <v>1</v>
      </c>
      <c r="S39" s="1">
        <v>0.40138888888888885</v>
      </c>
    </row>
    <row r="41" spans="1:31">
      <c r="Q41" s="2"/>
      <c r="R41" s="3">
        <v>1</v>
      </c>
      <c r="S41" s="3">
        <v>2</v>
      </c>
      <c r="T41" s="3">
        <v>3</v>
      </c>
      <c r="U41" s="3">
        <v>4</v>
      </c>
      <c r="V41" s="3">
        <v>5</v>
      </c>
      <c r="W41" s="3">
        <v>6</v>
      </c>
      <c r="X41" s="3">
        <v>7</v>
      </c>
      <c r="Y41" s="3">
        <v>8</v>
      </c>
      <c r="Z41" s="3">
        <v>9</v>
      </c>
      <c r="AA41" s="3">
        <v>10</v>
      </c>
      <c r="AB41" s="3">
        <v>11</v>
      </c>
      <c r="AC41" s="3">
        <v>12</v>
      </c>
    </row>
    <row r="42" spans="1:31">
      <c r="A42" t="s">
        <v>20</v>
      </c>
      <c r="B42" t="s">
        <v>1</v>
      </c>
      <c r="C42" s="1">
        <v>0.24861111111111112</v>
      </c>
      <c r="Q42" s="3" t="s">
        <v>2</v>
      </c>
      <c r="R42" s="4">
        <v>1</v>
      </c>
      <c r="S42" s="4">
        <v>15</v>
      </c>
      <c r="T42" s="4">
        <v>3</v>
      </c>
      <c r="U42" s="17">
        <v>34</v>
      </c>
      <c r="V42" s="5">
        <v>162</v>
      </c>
      <c r="W42" s="5">
        <v>163</v>
      </c>
      <c r="X42" s="17">
        <v>34</v>
      </c>
      <c r="Y42" s="5">
        <v>173</v>
      </c>
      <c r="Z42" s="5">
        <v>170</v>
      </c>
      <c r="AA42" s="17">
        <v>32</v>
      </c>
      <c r="AB42" s="5">
        <v>170</v>
      </c>
      <c r="AC42" s="6">
        <v>148</v>
      </c>
      <c r="AD42" s="10">
        <v>365450</v>
      </c>
      <c r="AE42" t="s">
        <v>13</v>
      </c>
    </row>
    <row r="43" spans="1:31">
      <c r="Q43" s="3" t="s">
        <v>3</v>
      </c>
      <c r="R43" s="4">
        <v>1</v>
      </c>
      <c r="S43" s="4">
        <v>16</v>
      </c>
      <c r="T43" s="4">
        <v>3</v>
      </c>
      <c r="U43" s="17">
        <v>34</v>
      </c>
      <c r="V43" s="12">
        <v>248</v>
      </c>
      <c r="W43" s="8">
        <v>207</v>
      </c>
      <c r="X43" s="17">
        <v>34</v>
      </c>
      <c r="Y43" s="9">
        <v>217</v>
      </c>
      <c r="Z43" s="5">
        <v>180</v>
      </c>
      <c r="AA43" s="17">
        <v>32</v>
      </c>
      <c r="AB43" s="8">
        <v>185</v>
      </c>
      <c r="AC43" s="5">
        <v>163</v>
      </c>
      <c r="AD43" s="10">
        <v>365450</v>
      </c>
    </row>
    <row r="44" spans="1:31">
      <c r="A44" s="2"/>
      <c r="B44" s="3">
        <v>1</v>
      </c>
      <c r="C44" s="3">
        <v>2</v>
      </c>
      <c r="D44" s="3">
        <v>3</v>
      </c>
      <c r="E44" s="3">
        <v>4</v>
      </c>
      <c r="F44" s="3">
        <v>5</v>
      </c>
      <c r="G44" s="3">
        <v>6</v>
      </c>
      <c r="H44" s="3">
        <v>7</v>
      </c>
      <c r="I44" s="3">
        <v>8</v>
      </c>
      <c r="J44" s="3">
        <v>9</v>
      </c>
      <c r="K44" s="3">
        <v>10</v>
      </c>
      <c r="L44" s="3">
        <v>11</v>
      </c>
      <c r="M44" s="3">
        <v>12</v>
      </c>
      <c r="P44" t="s">
        <v>67</v>
      </c>
      <c r="Q44" s="3" t="s">
        <v>5</v>
      </c>
      <c r="R44" s="4">
        <v>0</v>
      </c>
      <c r="S44" s="4">
        <v>16</v>
      </c>
      <c r="T44" s="4">
        <v>7</v>
      </c>
      <c r="U44" s="17">
        <v>32</v>
      </c>
      <c r="V44" s="8">
        <v>210</v>
      </c>
      <c r="W44" s="8">
        <v>208</v>
      </c>
      <c r="X44" s="17">
        <v>34</v>
      </c>
      <c r="Y44" s="8">
        <v>208</v>
      </c>
      <c r="Z44" s="9">
        <v>229</v>
      </c>
      <c r="AA44" s="17">
        <v>34</v>
      </c>
      <c r="AB44" s="8">
        <v>186</v>
      </c>
      <c r="AC44" s="5">
        <v>174</v>
      </c>
      <c r="AD44" s="10">
        <v>365450</v>
      </c>
    </row>
    <row r="45" spans="1:31">
      <c r="A45" s="3" t="s">
        <v>2</v>
      </c>
      <c r="B45" s="4">
        <v>3</v>
      </c>
      <c r="C45" s="4">
        <v>18</v>
      </c>
      <c r="D45" s="4">
        <v>6</v>
      </c>
      <c r="E45" s="17">
        <v>47</v>
      </c>
      <c r="F45" s="5">
        <v>230</v>
      </c>
      <c r="G45" s="6">
        <v>207</v>
      </c>
      <c r="H45" s="4">
        <v>34</v>
      </c>
      <c r="I45" s="18">
        <v>163</v>
      </c>
      <c r="J45" s="18">
        <v>158</v>
      </c>
      <c r="K45" s="17">
        <v>43</v>
      </c>
      <c r="L45" s="9">
        <v>337</v>
      </c>
      <c r="M45" s="9">
        <v>310</v>
      </c>
      <c r="N45" s="10">
        <v>365450</v>
      </c>
      <c r="Q45" s="3" t="s">
        <v>6</v>
      </c>
      <c r="R45" s="4">
        <v>1</v>
      </c>
      <c r="S45" s="4">
        <v>16</v>
      </c>
      <c r="T45" s="4">
        <v>3</v>
      </c>
      <c r="U45" s="17">
        <v>34</v>
      </c>
      <c r="V45" s="8">
        <v>195</v>
      </c>
      <c r="W45" s="12">
        <v>253</v>
      </c>
      <c r="X45" s="17">
        <v>36</v>
      </c>
      <c r="Y45" s="15">
        <v>275</v>
      </c>
      <c r="Z45" s="12">
        <v>250</v>
      </c>
      <c r="AA45" s="17">
        <v>35</v>
      </c>
      <c r="AB45" s="8">
        <v>187</v>
      </c>
      <c r="AC45" s="6">
        <v>144</v>
      </c>
      <c r="AD45" s="10">
        <v>365450</v>
      </c>
    </row>
    <row r="46" spans="1:31">
      <c r="A46" s="3" t="s">
        <v>3</v>
      </c>
      <c r="B46" s="4">
        <v>2</v>
      </c>
      <c r="C46" s="4">
        <v>16</v>
      </c>
      <c r="D46" s="4">
        <v>5</v>
      </c>
      <c r="E46" s="17">
        <v>46</v>
      </c>
      <c r="F46" s="6">
        <v>206</v>
      </c>
      <c r="G46" s="18">
        <v>154</v>
      </c>
      <c r="H46" s="4">
        <v>32</v>
      </c>
      <c r="I46" s="16">
        <v>83</v>
      </c>
      <c r="J46" s="18">
        <v>157</v>
      </c>
      <c r="K46" s="17">
        <v>41</v>
      </c>
      <c r="L46" s="6">
        <v>218</v>
      </c>
      <c r="M46" s="5">
        <v>257</v>
      </c>
      <c r="N46" s="10">
        <v>365450</v>
      </c>
      <c r="Q46" s="3" t="s">
        <v>7</v>
      </c>
      <c r="R46" s="4">
        <v>2</v>
      </c>
      <c r="S46" s="4">
        <v>16</v>
      </c>
      <c r="T46" s="4">
        <v>3</v>
      </c>
      <c r="U46" s="17">
        <v>35</v>
      </c>
      <c r="V46" s="12">
        <v>255</v>
      </c>
      <c r="W46" s="13">
        <v>368</v>
      </c>
      <c r="X46" s="17">
        <v>35</v>
      </c>
      <c r="Y46" s="8">
        <v>210</v>
      </c>
      <c r="Z46" s="12">
        <v>259</v>
      </c>
      <c r="AA46" s="17">
        <v>33</v>
      </c>
      <c r="AB46" s="5">
        <v>175</v>
      </c>
      <c r="AC46" s="18">
        <v>112</v>
      </c>
      <c r="AD46" s="10">
        <v>365450</v>
      </c>
    </row>
    <row r="47" spans="1:31">
      <c r="A47" s="3" t="s">
        <v>5</v>
      </c>
      <c r="B47" s="4">
        <v>4</v>
      </c>
      <c r="C47" s="4">
        <v>18</v>
      </c>
      <c r="D47" s="4">
        <v>3</v>
      </c>
      <c r="E47" s="17">
        <v>46</v>
      </c>
      <c r="F47" s="8">
        <v>279</v>
      </c>
      <c r="G47" s="9">
        <v>312</v>
      </c>
      <c r="H47" s="4">
        <v>33</v>
      </c>
      <c r="I47" s="18">
        <v>177</v>
      </c>
      <c r="J47" s="6">
        <v>191</v>
      </c>
      <c r="K47" s="17">
        <v>43</v>
      </c>
      <c r="L47" s="9">
        <v>303</v>
      </c>
      <c r="M47" s="8">
        <v>280</v>
      </c>
      <c r="N47" s="10">
        <v>365450</v>
      </c>
      <c r="Q47" s="3" t="s">
        <v>8</v>
      </c>
      <c r="R47" s="4">
        <v>3</v>
      </c>
      <c r="S47" s="4">
        <v>17</v>
      </c>
      <c r="T47" s="4">
        <v>4</v>
      </c>
      <c r="U47" s="17">
        <v>33</v>
      </c>
      <c r="V47" s="5">
        <v>177</v>
      </c>
      <c r="W47" s="9">
        <v>225</v>
      </c>
      <c r="X47" s="17">
        <v>33</v>
      </c>
      <c r="Y47" s="15">
        <v>264</v>
      </c>
      <c r="Z47" s="9">
        <v>229</v>
      </c>
      <c r="AA47" s="17">
        <v>32</v>
      </c>
      <c r="AB47" s="5">
        <v>158</v>
      </c>
      <c r="AC47" s="5">
        <v>161</v>
      </c>
      <c r="AD47" s="10">
        <v>365450</v>
      </c>
    </row>
    <row r="48" spans="1:31">
      <c r="A48" s="3" t="s">
        <v>6</v>
      </c>
      <c r="B48" s="4">
        <v>1</v>
      </c>
      <c r="C48" s="4">
        <v>16</v>
      </c>
      <c r="D48" s="4">
        <v>5</v>
      </c>
      <c r="E48" s="17">
        <v>41</v>
      </c>
      <c r="F48" s="8">
        <v>300</v>
      </c>
      <c r="G48" s="8">
        <v>281</v>
      </c>
      <c r="H48" s="4">
        <v>34</v>
      </c>
      <c r="I48" s="6">
        <v>201</v>
      </c>
      <c r="J48" s="6">
        <v>205</v>
      </c>
      <c r="K48" s="17">
        <v>42</v>
      </c>
      <c r="L48" s="12">
        <v>340</v>
      </c>
      <c r="M48" s="5">
        <v>260</v>
      </c>
      <c r="N48" s="10">
        <v>365450</v>
      </c>
      <c r="Q48" s="3" t="s">
        <v>9</v>
      </c>
      <c r="R48" s="4">
        <v>1</v>
      </c>
      <c r="S48" s="4">
        <v>16</v>
      </c>
      <c r="T48" s="4">
        <v>5</v>
      </c>
      <c r="U48" s="17">
        <v>33</v>
      </c>
      <c r="V48" s="9">
        <v>233</v>
      </c>
      <c r="W48" s="5">
        <v>181</v>
      </c>
      <c r="X48" s="17">
        <v>34</v>
      </c>
      <c r="Y48" s="12">
        <v>255</v>
      </c>
      <c r="Z48" s="8">
        <v>186</v>
      </c>
      <c r="AA48" s="17">
        <v>34</v>
      </c>
      <c r="AB48" s="6">
        <v>149</v>
      </c>
      <c r="AC48" s="6">
        <v>142</v>
      </c>
      <c r="AD48" s="10">
        <v>365450</v>
      </c>
    </row>
    <row r="49" spans="1:31">
      <c r="A49" s="3" t="s">
        <v>7</v>
      </c>
      <c r="B49" s="4">
        <v>2</v>
      </c>
      <c r="C49" s="4">
        <v>17</v>
      </c>
      <c r="D49" s="4">
        <v>4</v>
      </c>
      <c r="E49" s="17">
        <v>41</v>
      </c>
      <c r="F49" s="9">
        <v>304</v>
      </c>
      <c r="G49" s="13">
        <v>527</v>
      </c>
      <c r="H49" s="4">
        <v>33</v>
      </c>
      <c r="I49" s="11">
        <v>131</v>
      </c>
      <c r="J49" s="8">
        <v>296</v>
      </c>
      <c r="K49" s="17">
        <v>43</v>
      </c>
      <c r="L49" s="12">
        <v>352</v>
      </c>
      <c r="M49" s="8">
        <v>291</v>
      </c>
      <c r="N49" s="10">
        <v>365450</v>
      </c>
      <c r="Q49" s="3" t="s">
        <v>10</v>
      </c>
      <c r="R49" s="4">
        <v>2</v>
      </c>
      <c r="S49" s="4">
        <v>16</v>
      </c>
      <c r="T49" s="4">
        <v>4</v>
      </c>
      <c r="U49" s="17">
        <v>36</v>
      </c>
      <c r="V49" s="5">
        <v>175</v>
      </c>
      <c r="W49" s="5">
        <v>162</v>
      </c>
      <c r="X49" s="17">
        <v>34</v>
      </c>
      <c r="Y49" s="9">
        <v>213</v>
      </c>
      <c r="Z49" s="5">
        <v>175</v>
      </c>
      <c r="AA49" s="17">
        <v>33</v>
      </c>
      <c r="AB49" s="6">
        <v>132</v>
      </c>
      <c r="AC49" s="6">
        <v>139</v>
      </c>
      <c r="AD49" s="10">
        <v>365450</v>
      </c>
    </row>
    <row r="50" spans="1:31">
      <c r="A50" s="3" t="s">
        <v>8</v>
      </c>
      <c r="B50" s="4">
        <v>1</v>
      </c>
      <c r="C50" s="4">
        <v>17</v>
      </c>
      <c r="D50" s="4">
        <v>5</v>
      </c>
      <c r="E50" s="17">
        <v>46</v>
      </c>
      <c r="F50" s="8">
        <v>285</v>
      </c>
      <c r="G50" s="8">
        <v>286</v>
      </c>
      <c r="H50" s="4">
        <v>34</v>
      </c>
      <c r="I50" s="6">
        <v>212</v>
      </c>
      <c r="J50" s="18">
        <v>180</v>
      </c>
      <c r="K50" s="17">
        <v>43</v>
      </c>
      <c r="L50" s="12">
        <v>356</v>
      </c>
      <c r="M50" s="5">
        <v>261</v>
      </c>
      <c r="N50" s="10">
        <v>365450</v>
      </c>
    </row>
    <row r="51" spans="1:31">
      <c r="A51" s="3" t="s">
        <v>9</v>
      </c>
      <c r="B51" s="4">
        <v>1</v>
      </c>
      <c r="C51" s="4">
        <v>18</v>
      </c>
      <c r="D51" s="4">
        <v>3</v>
      </c>
      <c r="E51" s="17">
        <v>46</v>
      </c>
      <c r="F51" s="7">
        <v>423</v>
      </c>
      <c r="G51" s="9">
        <v>324</v>
      </c>
      <c r="H51" s="4">
        <v>33</v>
      </c>
      <c r="I51" s="18">
        <v>188</v>
      </c>
      <c r="J51" s="6">
        <v>213</v>
      </c>
      <c r="K51" s="17">
        <v>39</v>
      </c>
      <c r="L51" s="9">
        <v>327</v>
      </c>
      <c r="M51" s="8">
        <v>292</v>
      </c>
      <c r="N51" s="10">
        <v>365450</v>
      </c>
    </row>
    <row r="52" spans="1:31">
      <c r="A52" s="3" t="s">
        <v>10</v>
      </c>
      <c r="B52" s="4">
        <v>2</v>
      </c>
      <c r="C52" s="4">
        <v>18</v>
      </c>
      <c r="D52" s="4">
        <v>5</v>
      </c>
      <c r="E52" s="4">
        <v>36</v>
      </c>
      <c r="F52" s="5">
        <v>246</v>
      </c>
      <c r="G52" s="6">
        <v>223</v>
      </c>
      <c r="H52" s="4">
        <v>34</v>
      </c>
      <c r="I52" s="16">
        <v>113</v>
      </c>
      <c r="J52" s="11">
        <v>141</v>
      </c>
      <c r="K52" s="17">
        <v>40</v>
      </c>
      <c r="L52" s="6">
        <v>195</v>
      </c>
      <c r="M52" s="5">
        <v>257</v>
      </c>
      <c r="N52" s="10">
        <v>365450</v>
      </c>
      <c r="Q52" t="s">
        <v>20</v>
      </c>
      <c r="R52" t="s">
        <v>1</v>
      </c>
      <c r="S52" s="1">
        <v>0.40277777777777773</v>
      </c>
    </row>
    <row r="54" spans="1:31">
      <c r="Q54" s="2"/>
      <c r="R54" s="3">
        <v>1</v>
      </c>
      <c r="S54" s="3">
        <v>2</v>
      </c>
      <c r="T54" s="3">
        <v>3</v>
      </c>
      <c r="U54" s="3">
        <v>4</v>
      </c>
      <c r="V54" s="3">
        <v>5</v>
      </c>
      <c r="W54" s="3">
        <v>6</v>
      </c>
      <c r="X54" s="3">
        <v>7</v>
      </c>
      <c r="Y54" s="3">
        <v>8</v>
      </c>
      <c r="Z54" s="3">
        <v>9</v>
      </c>
      <c r="AA54" s="3">
        <v>10</v>
      </c>
      <c r="AB54" s="3">
        <v>11</v>
      </c>
      <c r="AC54" s="3">
        <v>12</v>
      </c>
    </row>
    <row r="55" spans="1:31">
      <c r="Q55" s="3" t="s">
        <v>2</v>
      </c>
      <c r="R55" s="4">
        <v>2</v>
      </c>
      <c r="S55" s="4">
        <v>17</v>
      </c>
      <c r="T55" s="4">
        <v>4</v>
      </c>
      <c r="U55" s="17">
        <v>33</v>
      </c>
      <c r="V55" s="6">
        <v>179</v>
      </c>
      <c r="W55" s="18">
        <v>145</v>
      </c>
      <c r="X55" s="17">
        <v>33</v>
      </c>
      <c r="Y55" s="5">
        <v>199</v>
      </c>
      <c r="Z55" s="5">
        <v>195</v>
      </c>
      <c r="AA55" s="17">
        <v>32</v>
      </c>
      <c r="AB55" s="18">
        <v>124</v>
      </c>
      <c r="AC55" s="6">
        <v>185</v>
      </c>
      <c r="AD55" s="10">
        <v>365450</v>
      </c>
    </row>
    <row r="56" spans="1:31">
      <c r="A56" t="s">
        <v>20</v>
      </c>
      <c r="B56" t="s">
        <v>1</v>
      </c>
      <c r="C56" s="1">
        <v>0.25</v>
      </c>
      <c r="Q56" s="3" t="s">
        <v>3</v>
      </c>
      <c r="R56" s="4">
        <v>2</v>
      </c>
      <c r="S56" s="4">
        <v>16</v>
      </c>
      <c r="T56" s="4">
        <v>4</v>
      </c>
      <c r="U56" s="17">
        <v>33</v>
      </c>
      <c r="V56" s="8">
        <v>224</v>
      </c>
      <c r="W56" s="5">
        <v>210</v>
      </c>
      <c r="X56" s="17">
        <v>33</v>
      </c>
      <c r="Y56" s="12">
        <v>289</v>
      </c>
      <c r="Z56" s="9">
        <v>266</v>
      </c>
      <c r="AA56" s="17">
        <v>33</v>
      </c>
      <c r="AB56" s="6">
        <v>165</v>
      </c>
      <c r="AC56" s="6">
        <v>159</v>
      </c>
      <c r="AD56" s="10">
        <v>365450</v>
      </c>
      <c r="AE56" t="s">
        <v>14</v>
      </c>
    </row>
    <row r="57" spans="1:31">
      <c r="Q57" s="3" t="s">
        <v>5</v>
      </c>
      <c r="R57" s="4">
        <v>0</v>
      </c>
      <c r="S57" s="4">
        <v>16</v>
      </c>
      <c r="T57" s="4">
        <v>5</v>
      </c>
      <c r="U57" s="17">
        <v>35</v>
      </c>
      <c r="V57" s="9">
        <v>247</v>
      </c>
      <c r="W57" s="5">
        <v>201</v>
      </c>
      <c r="X57" s="17">
        <v>32</v>
      </c>
      <c r="Y57" s="15">
        <v>310</v>
      </c>
      <c r="Z57" s="15">
        <v>312</v>
      </c>
      <c r="AA57" s="17">
        <v>33</v>
      </c>
      <c r="AB57" s="5">
        <v>189</v>
      </c>
      <c r="AC57" s="6">
        <v>163</v>
      </c>
      <c r="AD57" s="10">
        <v>365450</v>
      </c>
    </row>
    <row r="58" spans="1:31">
      <c r="A58" s="2"/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  <c r="Q58" s="3" t="s">
        <v>6</v>
      </c>
      <c r="R58" s="4">
        <v>0</v>
      </c>
      <c r="S58" s="4">
        <v>15</v>
      </c>
      <c r="T58" s="4">
        <v>4</v>
      </c>
      <c r="U58" s="17">
        <v>34</v>
      </c>
      <c r="V58" s="5">
        <v>199</v>
      </c>
      <c r="W58" s="8">
        <v>223</v>
      </c>
      <c r="X58" s="17">
        <v>32</v>
      </c>
      <c r="Y58" s="12">
        <v>294</v>
      </c>
      <c r="Z58" s="9">
        <v>273</v>
      </c>
      <c r="AA58" s="17">
        <v>33</v>
      </c>
      <c r="AB58" s="9">
        <v>262</v>
      </c>
      <c r="AC58" s="18">
        <v>148</v>
      </c>
      <c r="AD58" s="10">
        <v>365450</v>
      </c>
    </row>
    <row r="59" spans="1:31">
      <c r="A59" s="3" t="s">
        <v>2</v>
      </c>
      <c r="B59" s="4">
        <v>2</v>
      </c>
      <c r="C59" s="4">
        <v>20</v>
      </c>
      <c r="D59" s="4">
        <v>5</v>
      </c>
      <c r="E59" s="4">
        <v>39</v>
      </c>
      <c r="F59" s="18">
        <v>243</v>
      </c>
      <c r="G59" s="18">
        <v>229</v>
      </c>
      <c r="H59" s="4">
        <v>45</v>
      </c>
      <c r="I59" s="6">
        <v>284</v>
      </c>
      <c r="J59" s="18">
        <v>256</v>
      </c>
      <c r="K59" s="4">
        <v>40</v>
      </c>
      <c r="L59" s="11">
        <v>210</v>
      </c>
      <c r="M59" s="11">
        <v>188</v>
      </c>
      <c r="N59" s="10">
        <v>365450</v>
      </c>
      <c r="P59" t="s">
        <v>68</v>
      </c>
      <c r="Q59" s="3" t="s">
        <v>7</v>
      </c>
      <c r="R59" s="4">
        <v>1</v>
      </c>
      <c r="S59" s="4">
        <v>17</v>
      </c>
      <c r="T59" s="4">
        <v>3</v>
      </c>
      <c r="U59" s="17">
        <v>33</v>
      </c>
      <c r="V59" s="5">
        <v>188</v>
      </c>
      <c r="W59" s="6">
        <v>160</v>
      </c>
      <c r="X59" s="17">
        <v>33</v>
      </c>
      <c r="Y59" s="12">
        <v>308</v>
      </c>
      <c r="Z59" s="7">
        <v>364</v>
      </c>
      <c r="AA59" s="17">
        <v>34</v>
      </c>
      <c r="AB59" s="6">
        <v>169</v>
      </c>
      <c r="AC59" s="6">
        <v>164</v>
      </c>
      <c r="AD59" s="10">
        <v>365450</v>
      </c>
    </row>
    <row r="60" spans="1:31">
      <c r="A60" s="3" t="s">
        <v>3</v>
      </c>
      <c r="B60" s="4">
        <v>1</v>
      </c>
      <c r="C60" s="4">
        <v>19</v>
      </c>
      <c r="D60" s="4">
        <v>4</v>
      </c>
      <c r="E60" s="4">
        <v>42</v>
      </c>
      <c r="F60" s="6">
        <v>276</v>
      </c>
      <c r="G60" s="18">
        <v>238</v>
      </c>
      <c r="H60" s="4">
        <v>48</v>
      </c>
      <c r="I60" s="5">
        <v>359</v>
      </c>
      <c r="J60" s="8">
        <v>397</v>
      </c>
      <c r="K60" s="4">
        <v>45</v>
      </c>
      <c r="L60" s="6">
        <v>284</v>
      </c>
      <c r="M60" s="11">
        <v>184</v>
      </c>
      <c r="N60" s="10">
        <v>365450</v>
      </c>
      <c r="Q60" s="3" t="s">
        <v>8</v>
      </c>
      <c r="R60" s="4">
        <v>1</v>
      </c>
      <c r="S60" s="4">
        <v>16</v>
      </c>
      <c r="T60" s="4">
        <v>3</v>
      </c>
      <c r="U60" s="17">
        <v>35</v>
      </c>
      <c r="V60" s="5">
        <v>204</v>
      </c>
      <c r="W60" s="14">
        <v>371</v>
      </c>
      <c r="X60" s="17">
        <v>32</v>
      </c>
      <c r="Y60" s="13">
        <v>408</v>
      </c>
      <c r="Z60" s="15">
        <v>311</v>
      </c>
      <c r="AA60" s="17">
        <v>33</v>
      </c>
      <c r="AB60" s="8">
        <v>235</v>
      </c>
      <c r="AC60" s="6">
        <v>173</v>
      </c>
      <c r="AD60" s="10">
        <v>365450</v>
      </c>
    </row>
    <row r="61" spans="1:31">
      <c r="A61" s="3" t="s">
        <v>5</v>
      </c>
      <c r="B61" s="4">
        <v>0</v>
      </c>
      <c r="C61" s="4">
        <v>21</v>
      </c>
      <c r="D61" s="4">
        <v>5</v>
      </c>
      <c r="E61" s="4">
        <v>40</v>
      </c>
      <c r="F61" s="8">
        <v>395</v>
      </c>
      <c r="G61" s="11">
        <v>176</v>
      </c>
      <c r="H61" s="4">
        <v>47</v>
      </c>
      <c r="I61" s="15">
        <v>555</v>
      </c>
      <c r="J61" s="8">
        <v>403</v>
      </c>
      <c r="K61" s="4">
        <v>44</v>
      </c>
      <c r="L61" s="18">
        <v>269</v>
      </c>
      <c r="M61" s="11">
        <v>198</v>
      </c>
      <c r="N61" s="10">
        <v>365450</v>
      </c>
      <c r="Q61" s="3" t="s">
        <v>9</v>
      </c>
      <c r="R61" s="4">
        <v>1</v>
      </c>
      <c r="S61" s="4">
        <v>15</v>
      </c>
      <c r="T61" s="4">
        <v>3</v>
      </c>
      <c r="U61" s="17">
        <v>32</v>
      </c>
      <c r="V61" s="13">
        <v>420</v>
      </c>
      <c r="W61" s="5">
        <v>196</v>
      </c>
      <c r="X61" s="17">
        <v>32</v>
      </c>
      <c r="Y61" s="13">
        <v>432</v>
      </c>
      <c r="Z61" s="8">
        <v>237</v>
      </c>
      <c r="AA61" s="17">
        <v>34</v>
      </c>
      <c r="AB61" s="5">
        <v>187</v>
      </c>
      <c r="AC61" s="18">
        <v>148</v>
      </c>
      <c r="AD61" s="10">
        <v>365450</v>
      </c>
    </row>
    <row r="62" spans="1:31">
      <c r="A62" s="3" t="s">
        <v>6</v>
      </c>
      <c r="B62" s="4">
        <v>2</v>
      </c>
      <c r="C62" s="4">
        <v>20</v>
      </c>
      <c r="D62" s="4">
        <v>6</v>
      </c>
      <c r="E62" s="4">
        <v>40</v>
      </c>
      <c r="F62" s="5">
        <v>366</v>
      </c>
      <c r="G62" s="6">
        <v>309</v>
      </c>
      <c r="H62" s="4">
        <v>48</v>
      </c>
      <c r="I62" s="12">
        <v>532</v>
      </c>
      <c r="J62" s="9">
        <v>462</v>
      </c>
      <c r="K62" s="4">
        <v>42</v>
      </c>
      <c r="L62" s="6">
        <v>306</v>
      </c>
      <c r="M62" s="11">
        <v>215</v>
      </c>
      <c r="N62" s="10">
        <v>365450</v>
      </c>
      <c r="Q62" s="3" t="s">
        <v>10</v>
      </c>
      <c r="R62" s="4">
        <v>1</v>
      </c>
      <c r="S62" s="4">
        <v>17</v>
      </c>
      <c r="T62" s="4">
        <v>4</v>
      </c>
      <c r="U62" s="17">
        <v>33</v>
      </c>
      <c r="V62" s="18">
        <v>141</v>
      </c>
      <c r="W62" s="13">
        <v>420</v>
      </c>
      <c r="X62" s="17">
        <v>34</v>
      </c>
      <c r="Y62" s="5">
        <v>205</v>
      </c>
      <c r="Z62" s="6">
        <v>164</v>
      </c>
      <c r="AA62" s="17">
        <v>34</v>
      </c>
      <c r="AB62" s="18">
        <v>128</v>
      </c>
      <c r="AC62" s="6">
        <v>174</v>
      </c>
      <c r="AD62" s="10">
        <v>365450</v>
      </c>
    </row>
    <row r="63" spans="1:31">
      <c r="A63" s="3" t="s">
        <v>7</v>
      </c>
      <c r="B63" s="4">
        <v>4</v>
      </c>
      <c r="C63" s="4">
        <v>20</v>
      </c>
      <c r="D63" s="4">
        <v>6</v>
      </c>
      <c r="E63" s="4">
        <v>40</v>
      </c>
      <c r="F63" s="8">
        <v>422</v>
      </c>
      <c r="G63" s="6">
        <v>292</v>
      </c>
      <c r="H63" s="4">
        <v>47</v>
      </c>
      <c r="I63" s="13">
        <v>760</v>
      </c>
      <c r="J63" s="9">
        <v>473</v>
      </c>
      <c r="K63" s="4">
        <v>42</v>
      </c>
      <c r="L63" s="6">
        <v>316</v>
      </c>
      <c r="M63" s="11">
        <v>213</v>
      </c>
      <c r="N63" s="10">
        <v>365450</v>
      </c>
    </row>
    <row r="64" spans="1:31">
      <c r="A64" s="3" t="s">
        <v>8</v>
      </c>
      <c r="B64" s="4">
        <v>2</v>
      </c>
      <c r="C64" s="4">
        <v>20</v>
      </c>
      <c r="D64" s="4">
        <v>6</v>
      </c>
      <c r="E64" s="4">
        <v>41</v>
      </c>
      <c r="F64" s="5">
        <v>353</v>
      </c>
      <c r="G64" s="5">
        <v>333</v>
      </c>
      <c r="H64" s="4">
        <v>46</v>
      </c>
      <c r="I64" s="8">
        <v>431</v>
      </c>
      <c r="J64" s="9">
        <v>450</v>
      </c>
      <c r="K64" s="4">
        <v>44</v>
      </c>
      <c r="L64" s="5">
        <v>377</v>
      </c>
      <c r="M64" s="11">
        <v>205</v>
      </c>
      <c r="N64" s="10">
        <v>365450</v>
      </c>
    </row>
    <row r="65" spans="1:31">
      <c r="A65" s="3" t="s">
        <v>9</v>
      </c>
      <c r="B65" s="4">
        <v>2</v>
      </c>
      <c r="C65" s="4">
        <v>19</v>
      </c>
      <c r="D65" s="4">
        <v>6</v>
      </c>
      <c r="E65" s="4">
        <v>40</v>
      </c>
      <c r="F65" s="6">
        <v>296</v>
      </c>
      <c r="G65" s="5">
        <v>330</v>
      </c>
      <c r="H65" s="4">
        <v>48</v>
      </c>
      <c r="I65" s="8">
        <v>405</v>
      </c>
      <c r="J65" s="11">
        <v>201</v>
      </c>
      <c r="K65" s="4">
        <v>42</v>
      </c>
      <c r="L65" s="6">
        <v>325</v>
      </c>
      <c r="M65" s="6">
        <v>300</v>
      </c>
      <c r="N65" s="10">
        <v>365450</v>
      </c>
      <c r="Q65" t="s">
        <v>20</v>
      </c>
      <c r="R65" t="s">
        <v>1</v>
      </c>
      <c r="S65" s="1">
        <v>0.40416666666666662</v>
      </c>
    </row>
    <row r="66" spans="1:31">
      <c r="A66" s="3" t="s">
        <v>10</v>
      </c>
      <c r="B66" s="4">
        <v>4</v>
      </c>
      <c r="C66" s="4">
        <v>21</v>
      </c>
      <c r="D66" s="4">
        <v>3</v>
      </c>
      <c r="E66" s="4">
        <v>40</v>
      </c>
      <c r="F66" s="11">
        <v>200</v>
      </c>
      <c r="G66" s="11">
        <v>207</v>
      </c>
      <c r="H66" s="4">
        <v>47</v>
      </c>
      <c r="I66" s="18">
        <v>231</v>
      </c>
      <c r="J66" s="18">
        <v>271</v>
      </c>
      <c r="K66" s="4">
        <v>41</v>
      </c>
      <c r="L66" s="11">
        <v>217</v>
      </c>
      <c r="M66" s="18">
        <v>243</v>
      </c>
      <c r="N66" s="10">
        <v>365450</v>
      </c>
    </row>
    <row r="67" spans="1:31">
      <c r="Q67" s="2"/>
      <c r="R67" s="3">
        <v>1</v>
      </c>
      <c r="S67" s="3">
        <v>2</v>
      </c>
      <c r="T67" s="3">
        <v>3</v>
      </c>
      <c r="U67" s="3">
        <v>4</v>
      </c>
      <c r="V67" s="3">
        <v>5</v>
      </c>
      <c r="W67" s="3">
        <v>6</v>
      </c>
      <c r="X67" s="3">
        <v>7</v>
      </c>
      <c r="Y67" s="3">
        <v>8</v>
      </c>
      <c r="Z67" s="3">
        <v>9</v>
      </c>
      <c r="AA67" s="3">
        <v>10</v>
      </c>
      <c r="AB67" s="3">
        <v>11</v>
      </c>
      <c r="AC67" s="3">
        <v>12</v>
      </c>
    </row>
    <row r="68" spans="1:31">
      <c r="Q68" s="3" t="s">
        <v>2</v>
      </c>
      <c r="R68" s="4">
        <v>1</v>
      </c>
      <c r="S68" s="4">
        <v>16</v>
      </c>
      <c r="T68" s="4">
        <v>5</v>
      </c>
      <c r="U68" s="4">
        <v>35</v>
      </c>
      <c r="V68" s="5">
        <v>270</v>
      </c>
      <c r="W68" s="18">
        <v>192</v>
      </c>
      <c r="X68" s="4">
        <v>33</v>
      </c>
      <c r="Y68" s="18">
        <v>208</v>
      </c>
      <c r="Z68" s="8">
        <v>326</v>
      </c>
      <c r="AA68" s="4">
        <v>36</v>
      </c>
      <c r="AB68" s="18">
        <v>199</v>
      </c>
      <c r="AC68" s="18">
        <v>193</v>
      </c>
      <c r="AD68" s="10">
        <v>365450</v>
      </c>
      <c r="AE68" t="s">
        <v>15</v>
      </c>
    </row>
    <row r="69" spans="1:31">
      <c r="A69" s="19" t="s">
        <v>20</v>
      </c>
      <c r="B69" t="s">
        <v>1</v>
      </c>
      <c r="C69" s="1">
        <v>0.25138888888888888</v>
      </c>
      <c r="Q69" s="3" t="s">
        <v>3</v>
      </c>
      <c r="R69" s="4">
        <v>0</v>
      </c>
      <c r="S69" s="4">
        <v>16</v>
      </c>
      <c r="T69" s="4">
        <v>4</v>
      </c>
      <c r="U69" s="4">
        <v>32</v>
      </c>
      <c r="V69" s="6">
        <v>229</v>
      </c>
      <c r="W69" s="5">
        <v>278</v>
      </c>
      <c r="X69" s="4">
        <v>34</v>
      </c>
      <c r="Y69" s="6">
        <v>228</v>
      </c>
      <c r="Z69" s="6">
        <v>261</v>
      </c>
      <c r="AA69" s="4">
        <v>40</v>
      </c>
      <c r="AB69" s="5">
        <v>279</v>
      </c>
      <c r="AC69" s="18">
        <v>204</v>
      </c>
      <c r="AD69" s="10">
        <v>365450</v>
      </c>
    </row>
    <row r="70" spans="1:31">
      <c r="Q70" s="3" t="s">
        <v>5</v>
      </c>
      <c r="R70" s="4">
        <v>1</v>
      </c>
      <c r="S70" s="4">
        <v>14</v>
      </c>
      <c r="T70" s="4">
        <v>4</v>
      </c>
      <c r="U70" s="4">
        <v>34</v>
      </c>
      <c r="V70" s="5">
        <v>265</v>
      </c>
      <c r="W70" s="6">
        <v>245</v>
      </c>
      <c r="X70" s="4">
        <v>35</v>
      </c>
      <c r="Y70" s="5">
        <v>271</v>
      </c>
      <c r="Z70" s="13">
        <v>613</v>
      </c>
      <c r="AA70" s="4">
        <v>35</v>
      </c>
      <c r="AB70" s="5">
        <v>286</v>
      </c>
      <c r="AC70" s="5">
        <v>274</v>
      </c>
      <c r="AD70" s="10">
        <v>365450</v>
      </c>
    </row>
    <row r="71" spans="1:31">
      <c r="A71" s="2"/>
      <c r="B71" s="3">
        <v>1</v>
      </c>
      <c r="C71" s="3">
        <v>2</v>
      </c>
      <c r="D71" s="3">
        <v>3</v>
      </c>
      <c r="E71" s="3">
        <v>4</v>
      </c>
      <c r="F71" s="3">
        <v>5</v>
      </c>
      <c r="G71" s="3">
        <v>6</v>
      </c>
      <c r="H71" s="3">
        <v>7</v>
      </c>
      <c r="I71" s="3">
        <v>8</v>
      </c>
      <c r="J71" s="3">
        <v>9</v>
      </c>
      <c r="K71" s="3">
        <v>10</v>
      </c>
      <c r="L71" s="3">
        <v>11</v>
      </c>
      <c r="M71" s="3">
        <v>12</v>
      </c>
      <c r="Q71" s="3" t="s">
        <v>6</v>
      </c>
      <c r="R71" s="4">
        <v>2</v>
      </c>
      <c r="S71" s="4">
        <v>17</v>
      </c>
      <c r="T71" s="4">
        <v>4</v>
      </c>
      <c r="U71" s="4">
        <v>36</v>
      </c>
      <c r="V71" s="6">
        <v>247</v>
      </c>
      <c r="W71" s="6">
        <v>239</v>
      </c>
      <c r="X71" s="4">
        <v>34</v>
      </c>
      <c r="Y71" s="6">
        <v>260</v>
      </c>
      <c r="Z71" s="6">
        <v>257</v>
      </c>
      <c r="AA71" s="4">
        <v>36</v>
      </c>
      <c r="AB71" s="5">
        <v>290</v>
      </c>
      <c r="AC71" s="18">
        <v>181</v>
      </c>
      <c r="AD71" s="10">
        <v>365450</v>
      </c>
    </row>
    <row r="72" spans="1:31">
      <c r="A72" s="3" t="s">
        <v>2</v>
      </c>
      <c r="B72" s="4">
        <v>1</v>
      </c>
      <c r="C72" s="4">
        <v>20</v>
      </c>
      <c r="D72" s="4">
        <v>5</v>
      </c>
      <c r="E72" s="4">
        <v>40</v>
      </c>
      <c r="F72" s="6">
        <v>444</v>
      </c>
      <c r="G72" s="5">
        <v>480</v>
      </c>
      <c r="H72" s="4">
        <v>45</v>
      </c>
      <c r="I72" s="11">
        <v>271</v>
      </c>
      <c r="J72" s="11">
        <v>263</v>
      </c>
      <c r="K72" s="4">
        <v>45</v>
      </c>
      <c r="L72" s="11">
        <v>296</v>
      </c>
      <c r="M72" s="11">
        <v>302</v>
      </c>
      <c r="N72" s="10">
        <v>365450</v>
      </c>
      <c r="P72" t="s">
        <v>69</v>
      </c>
      <c r="Q72" s="3" t="s">
        <v>7</v>
      </c>
      <c r="R72" s="4">
        <v>1</v>
      </c>
      <c r="S72" s="4">
        <v>16</v>
      </c>
      <c r="T72" s="4">
        <v>4</v>
      </c>
      <c r="U72" s="4">
        <v>34</v>
      </c>
      <c r="V72" s="8">
        <v>308</v>
      </c>
      <c r="W72" s="6">
        <v>247</v>
      </c>
      <c r="X72" s="4">
        <v>35</v>
      </c>
      <c r="Y72" s="18">
        <v>214</v>
      </c>
      <c r="Z72" s="6">
        <v>244</v>
      </c>
      <c r="AA72" s="4">
        <v>32</v>
      </c>
      <c r="AB72" s="6">
        <v>258</v>
      </c>
      <c r="AC72" s="5">
        <v>263</v>
      </c>
      <c r="AD72" s="10">
        <v>365450</v>
      </c>
    </row>
    <row r="73" spans="1:31">
      <c r="A73" s="3" t="s">
        <v>3</v>
      </c>
      <c r="B73" s="4">
        <v>2</v>
      </c>
      <c r="C73" s="4">
        <v>21</v>
      </c>
      <c r="D73" s="4">
        <v>5</v>
      </c>
      <c r="E73" s="4">
        <v>48</v>
      </c>
      <c r="F73" s="6">
        <v>394</v>
      </c>
      <c r="G73" s="18">
        <v>314</v>
      </c>
      <c r="H73" s="4">
        <v>46</v>
      </c>
      <c r="I73" s="11">
        <v>268</v>
      </c>
      <c r="J73" s="11">
        <v>259</v>
      </c>
      <c r="K73" s="4">
        <v>47</v>
      </c>
      <c r="L73" s="11">
        <v>290</v>
      </c>
      <c r="M73" s="6">
        <v>438</v>
      </c>
      <c r="N73" s="10">
        <v>365450</v>
      </c>
      <c r="Q73" s="3" t="s">
        <v>8</v>
      </c>
      <c r="R73" s="4">
        <v>1</v>
      </c>
      <c r="S73" s="4">
        <v>17</v>
      </c>
      <c r="T73" s="4">
        <v>5</v>
      </c>
      <c r="U73" s="4">
        <v>33</v>
      </c>
      <c r="V73" s="18">
        <v>217</v>
      </c>
      <c r="W73" s="6">
        <v>243</v>
      </c>
      <c r="X73" s="4">
        <v>35</v>
      </c>
      <c r="Y73" s="18">
        <v>196</v>
      </c>
      <c r="Z73" s="6">
        <v>247</v>
      </c>
      <c r="AA73" s="4">
        <v>35</v>
      </c>
      <c r="AB73" s="5">
        <v>263</v>
      </c>
      <c r="AC73" s="6">
        <v>253</v>
      </c>
      <c r="AD73" s="10">
        <v>365450</v>
      </c>
    </row>
    <row r="74" spans="1:31">
      <c r="A74" s="3" t="s">
        <v>5</v>
      </c>
      <c r="B74" s="4">
        <v>3</v>
      </c>
      <c r="C74" s="4">
        <v>19</v>
      </c>
      <c r="D74" s="4">
        <v>5</v>
      </c>
      <c r="E74" s="4">
        <v>48</v>
      </c>
      <c r="F74" s="9">
        <v>663</v>
      </c>
      <c r="G74" s="6">
        <v>402</v>
      </c>
      <c r="H74" s="4">
        <v>47</v>
      </c>
      <c r="I74" s="11">
        <v>273</v>
      </c>
      <c r="J74" s="11">
        <v>289</v>
      </c>
      <c r="K74" s="4">
        <v>49</v>
      </c>
      <c r="L74" s="11">
        <v>296</v>
      </c>
      <c r="M74" s="11">
        <v>293</v>
      </c>
      <c r="N74" s="10">
        <v>365450</v>
      </c>
      <c r="Q74" s="3" t="s">
        <v>9</v>
      </c>
      <c r="R74" s="4">
        <v>1</v>
      </c>
      <c r="S74" s="4">
        <v>16</v>
      </c>
      <c r="T74" s="4">
        <v>5</v>
      </c>
      <c r="U74" s="4">
        <v>34</v>
      </c>
      <c r="V74" s="18">
        <v>183</v>
      </c>
      <c r="W74" s="6">
        <v>235</v>
      </c>
      <c r="X74" s="4">
        <v>34</v>
      </c>
      <c r="Y74" s="18">
        <v>217</v>
      </c>
      <c r="Z74" s="18">
        <v>188</v>
      </c>
      <c r="AA74" s="4">
        <v>37</v>
      </c>
      <c r="AB74" s="8">
        <v>329</v>
      </c>
      <c r="AC74" s="6">
        <v>225</v>
      </c>
      <c r="AD74" s="10">
        <v>365450</v>
      </c>
    </row>
    <row r="75" spans="1:31">
      <c r="A75" s="3" t="s">
        <v>6</v>
      </c>
      <c r="B75" s="4">
        <v>1</v>
      </c>
      <c r="C75" s="4">
        <v>21</v>
      </c>
      <c r="D75" s="4">
        <v>5</v>
      </c>
      <c r="E75" s="4">
        <v>49</v>
      </c>
      <c r="F75" s="15">
        <v>824</v>
      </c>
      <c r="G75" s="6">
        <v>456</v>
      </c>
      <c r="H75" s="4">
        <v>44</v>
      </c>
      <c r="I75" s="11">
        <v>284</v>
      </c>
      <c r="J75" s="11">
        <v>294</v>
      </c>
      <c r="K75" s="4">
        <v>45</v>
      </c>
      <c r="L75" s="18">
        <v>360</v>
      </c>
      <c r="M75" s="11">
        <v>288</v>
      </c>
      <c r="N75" s="10">
        <v>365450</v>
      </c>
      <c r="Q75" s="3" t="s">
        <v>10</v>
      </c>
      <c r="R75" s="4">
        <v>1</v>
      </c>
      <c r="S75" s="4">
        <v>16</v>
      </c>
      <c r="T75" s="4">
        <v>3</v>
      </c>
      <c r="U75" s="4">
        <v>34</v>
      </c>
      <c r="V75" s="18">
        <v>177</v>
      </c>
      <c r="W75" s="18">
        <v>188</v>
      </c>
      <c r="X75" s="4">
        <v>33</v>
      </c>
      <c r="Y75" s="18">
        <v>205</v>
      </c>
      <c r="Z75" s="18">
        <v>184</v>
      </c>
      <c r="AA75" s="4">
        <v>36</v>
      </c>
      <c r="AB75" s="18">
        <v>211</v>
      </c>
      <c r="AC75" s="18">
        <v>187</v>
      </c>
      <c r="AD75" s="10">
        <v>365450</v>
      </c>
    </row>
    <row r="76" spans="1:31">
      <c r="A76" s="3" t="s">
        <v>7</v>
      </c>
      <c r="B76" s="4">
        <v>1</v>
      </c>
      <c r="C76" s="4">
        <v>19</v>
      </c>
      <c r="D76" s="4">
        <v>5</v>
      </c>
      <c r="E76" s="4">
        <v>35</v>
      </c>
      <c r="F76" s="14">
        <v>998</v>
      </c>
      <c r="G76" s="8">
        <v>566</v>
      </c>
      <c r="H76" s="4">
        <v>46</v>
      </c>
      <c r="I76" s="16">
        <v>223</v>
      </c>
      <c r="J76" s="18">
        <v>340</v>
      </c>
      <c r="K76" s="4">
        <v>47</v>
      </c>
      <c r="L76" s="18">
        <v>371</v>
      </c>
      <c r="M76" s="18">
        <v>336</v>
      </c>
      <c r="N76" s="10">
        <v>365450</v>
      </c>
    </row>
    <row r="77" spans="1:31">
      <c r="A77" s="3" t="s">
        <v>8</v>
      </c>
      <c r="B77" s="4">
        <v>0</v>
      </c>
      <c r="C77" s="4">
        <v>19</v>
      </c>
      <c r="D77" s="4">
        <v>5</v>
      </c>
      <c r="E77" s="4">
        <v>47</v>
      </c>
      <c r="F77" s="9">
        <v>660</v>
      </c>
      <c r="G77" s="8">
        <v>550</v>
      </c>
      <c r="H77" s="4">
        <v>45</v>
      </c>
      <c r="I77" s="11">
        <v>255</v>
      </c>
      <c r="J77" s="11">
        <v>289</v>
      </c>
      <c r="K77" s="4">
        <v>46</v>
      </c>
      <c r="L77" s="18">
        <v>380</v>
      </c>
      <c r="M77" s="11">
        <v>310</v>
      </c>
      <c r="N77" s="10">
        <v>365450</v>
      </c>
    </row>
    <row r="78" spans="1:31">
      <c r="A78" s="3" t="s">
        <v>9</v>
      </c>
      <c r="B78" s="4">
        <v>3</v>
      </c>
      <c r="C78" s="4">
        <v>20</v>
      </c>
      <c r="D78" s="4">
        <v>5</v>
      </c>
      <c r="E78" s="4">
        <v>48</v>
      </c>
      <c r="F78" s="12">
        <v>724</v>
      </c>
      <c r="G78" s="13">
        <v>1093</v>
      </c>
      <c r="H78" s="4">
        <v>47</v>
      </c>
      <c r="I78" s="18">
        <v>348</v>
      </c>
      <c r="J78" s="11">
        <v>296</v>
      </c>
      <c r="K78" s="4">
        <v>47</v>
      </c>
      <c r="L78" s="18">
        <v>362</v>
      </c>
      <c r="M78" s="18">
        <v>314</v>
      </c>
      <c r="N78" s="10">
        <v>365450</v>
      </c>
    </row>
    <row r="79" spans="1:31">
      <c r="A79" s="3" t="s">
        <v>10</v>
      </c>
      <c r="B79" s="4">
        <v>0</v>
      </c>
      <c r="C79" s="4">
        <v>22</v>
      </c>
      <c r="D79" s="4">
        <v>5</v>
      </c>
      <c r="E79" s="4">
        <v>48</v>
      </c>
      <c r="F79" s="5">
        <v>502</v>
      </c>
      <c r="G79" s="18">
        <v>382</v>
      </c>
      <c r="H79" s="4">
        <v>45</v>
      </c>
      <c r="I79" s="18">
        <v>346</v>
      </c>
      <c r="J79" s="11">
        <v>240</v>
      </c>
      <c r="K79" s="4">
        <v>46</v>
      </c>
      <c r="L79" s="18">
        <v>315</v>
      </c>
      <c r="M79" s="18">
        <v>344</v>
      </c>
      <c r="N79" s="10">
        <v>365450</v>
      </c>
    </row>
    <row r="80" spans="1:31">
      <c r="Q80" t="s">
        <v>21</v>
      </c>
      <c r="R80" t="s">
        <v>1</v>
      </c>
      <c r="S80" s="1">
        <v>0.44236111111111115</v>
      </c>
    </row>
    <row r="82" spans="1:32">
      <c r="A82" t="s">
        <v>20</v>
      </c>
      <c r="B82" t="s">
        <v>1</v>
      </c>
      <c r="C82" s="1">
        <v>0.23958333333333334</v>
      </c>
      <c r="Q82" s="2"/>
      <c r="R82" s="3">
        <v>1</v>
      </c>
      <c r="S82" s="3">
        <v>2</v>
      </c>
      <c r="T82" s="3">
        <v>3</v>
      </c>
      <c r="U82" s="3">
        <v>4</v>
      </c>
      <c r="V82" s="3">
        <v>5</v>
      </c>
      <c r="W82" s="3">
        <v>6</v>
      </c>
      <c r="X82" s="3">
        <v>7</v>
      </c>
      <c r="Y82" s="3">
        <v>8</v>
      </c>
      <c r="Z82" s="3">
        <v>9</v>
      </c>
      <c r="AA82" s="3">
        <v>10</v>
      </c>
      <c r="AB82" s="3">
        <v>11</v>
      </c>
      <c r="AC82" s="3">
        <v>12</v>
      </c>
    </row>
    <row r="83" spans="1:32">
      <c r="Q83" s="3" t="s">
        <v>2</v>
      </c>
      <c r="R83" s="4">
        <v>2</v>
      </c>
      <c r="S83" s="17">
        <v>30</v>
      </c>
      <c r="T83" s="4">
        <v>9</v>
      </c>
      <c r="U83" s="17">
        <v>41</v>
      </c>
      <c r="V83" s="18">
        <v>136</v>
      </c>
      <c r="W83" s="11">
        <v>88</v>
      </c>
      <c r="X83" s="17">
        <v>34</v>
      </c>
      <c r="Y83" s="18">
        <v>121</v>
      </c>
      <c r="Z83" s="6">
        <v>152</v>
      </c>
      <c r="AA83" s="17">
        <v>39</v>
      </c>
      <c r="AB83" s="11">
        <v>95</v>
      </c>
      <c r="AC83" s="11">
        <v>107</v>
      </c>
      <c r="AD83" s="10">
        <v>365450</v>
      </c>
      <c r="AF83" t="s">
        <v>16</v>
      </c>
    </row>
    <row r="84" spans="1:32">
      <c r="A84" s="2"/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  <c r="O84" t="s">
        <v>85</v>
      </c>
      <c r="Q84" s="3" t="s">
        <v>3</v>
      </c>
      <c r="R84" s="4">
        <v>2</v>
      </c>
      <c r="S84" s="4">
        <v>29</v>
      </c>
      <c r="T84" s="4">
        <v>8</v>
      </c>
      <c r="U84" s="17">
        <v>40</v>
      </c>
      <c r="V84" s="8">
        <v>207</v>
      </c>
      <c r="W84" s="6">
        <v>159</v>
      </c>
      <c r="X84" s="17">
        <v>41</v>
      </c>
      <c r="Y84" s="8">
        <v>210</v>
      </c>
      <c r="Z84" s="5">
        <v>185</v>
      </c>
      <c r="AA84" s="17">
        <v>41</v>
      </c>
      <c r="AB84" s="6">
        <v>165</v>
      </c>
      <c r="AC84" s="18">
        <v>135</v>
      </c>
      <c r="AD84" s="10">
        <v>365450</v>
      </c>
    </row>
    <row r="85" spans="1:32">
      <c r="A85" s="3" t="s">
        <v>2</v>
      </c>
      <c r="B85" s="4">
        <v>6</v>
      </c>
      <c r="C85" s="17">
        <v>18</v>
      </c>
      <c r="D85" s="4">
        <v>2</v>
      </c>
      <c r="E85" s="11">
        <v>38</v>
      </c>
      <c r="F85" s="14">
        <v>154</v>
      </c>
      <c r="G85" s="13">
        <v>168</v>
      </c>
      <c r="H85" s="16">
        <v>32</v>
      </c>
      <c r="I85" s="11">
        <v>46</v>
      </c>
      <c r="J85" s="18">
        <v>53</v>
      </c>
      <c r="K85" s="16">
        <v>36</v>
      </c>
      <c r="L85" s="15">
        <v>130</v>
      </c>
      <c r="M85" s="14">
        <v>152</v>
      </c>
      <c r="N85" s="10">
        <v>365450</v>
      </c>
      <c r="Q85" s="3" t="s">
        <v>5</v>
      </c>
      <c r="R85" s="4">
        <v>2</v>
      </c>
      <c r="S85" s="4">
        <v>28</v>
      </c>
      <c r="T85" s="4">
        <v>7</v>
      </c>
      <c r="U85" s="17">
        <v>40</v>
      </c>
      <c r="V85" s="5">
        <v>197</v>
      </c>
      <c r="W85" s="8">
        <v>210</v>
      </c>
      <c r="X85" s="4">
        <v>28</v>
      </c>
      <c r="Y85" s="8">
        <v>199</v>
      </c>
      <c r="Z85" s="5">
        <v>198</v>
      </c>
      <c r="AA85" s="17">
        <v>44</v>
      </c>
      <c r="AB85" s="6">
        <v>150</v>
      </c>
      <c r="AC85" s="11">
        <v>89</v>
      </c>
      <c r="AD85" s="10">
        <v>365450</v>
      </c>
    </row>
    <row r="86" spans="1:32">
      <c r="A86" s="3" t="s">
        <v>3</v>
      </c>
      <c r="B86" s="4">
        <v>1</v>
      </c>
      <c r="C86" s="17">
        <v>18</v>
      </c>
      <c r="D86" s="4">
        <v>3</v>
      </c>
      <c r="E86" s="11">
        <v>40</v>
      </c>
      <c r="F86" s="7">
        <v>138</v>
      </c>
      <c r="G86" s="14">
        <v>153</v>
      </c>
      <c r="H86" s="16">
        <v>29</v>
      </c>
      <c r="I86" s="6">
        <v>62</v>
      </c>
      <c r="J86" s="11">
        <v>48</v>
      </c>
      <c r="K86" s="11">
        <v>37</v>
      </c>
      <c r="L86" s="13">
        <v>163</v>
      </c>
      <c r="M86" s="15">
        <v>130</v>
      </c>
      <c r="N86" s="10">
        <v>365450</v>
      </c>
      <c r="Q86" s="3" t="s">
        <v>6</v>
      </c>
      <c r="R86" s="4">
        <v>2</v>
      </c>
      <c r="S86" s="4">
        <v>29</v>
      </c>
      <c r="T86" s="4">
        <v>9</v>
      </c>
      <c r="U86" s="17">
        <v>42</v>
      </c>
      <c r="V86" s="8">
        <v>204</v>
      </c>
      <c r="W86" s="5">
        <v>189</v>
      </c>
      <c r="X86" s="17">
        <v>41</v>
      </c>
      <c r="Y86" s="8">
        <v>212</v>
      </c>
      <c r="Z86" s="8">
        <v>212</v>
      </c>
      <c r="AA86" s="17">
        <v>42</v>
      </c>
      <c r="AB86" s="18">
        <v>139</v>
      </c>
      <c r="AC86" s="18">
        <v>131</v>
      </c>
      <c r="AD86" s="10">
        <v>365450</v>
      </c>
    </row>
    <row r="87" spans="1:32">
      <c r="A87" s="3" t="s">
        <v>5</v>
      </c>
      <c r="B87" s="4">
        <v>2</v>
      </c>
      <c r="C87" s="17">
        <v>15</v>
      </c>
      <c r="D87" s="4">
        <v>3</v>
      </c>
      <c r="E87" s="11">
        <v>40</v>
      </c>
      <c r="F87" s="13">
        <v>161</v>
      </c>
      <c r="G87" s="13">
        <v>165</v>
      </c>
      <c r="H87" s="16">
        <v>33</v>
      </c>
      <c r="I87" s="5">
        <v>74</v>
      </c>
      <c r="J87" s="5">
        <v>79</v>
      </c>
      <c r="K87" s="11">
        <v>38</v>
      </c>
      <c r="L87" s="15">
        <v>128</v>
      </c>
      <c r="M87" s="7">
        <v>144</v>
      </c>
      <c r="N87" s="10">
        <v>365450</v>
      </c>
      <c r="Q87" s="3" t="s">
        <v>7</v>
      </c>
      <c r="R87" s="4">
        <v>2</v>
      </c>
      <c r="S87" s="17">
        <v>30</v>
      </c>
      <c r="T87" s="4">
        <v>8</v>
      </c>
      <c r="U87" s="17">
        <v>40</v>
      </c>
      <c r="V87" s="6">
        <v>161</v>
      </c>
      <c r="W87" s="5">
        <v>179</v>
      </c>
      <c r="X87" s="17">
        <v>40</v>
      </c>
      <c r="Y87" s="8">
        <v>199</v>
      </c>
      <c r="Z87" s="7">
        <v>337</v>
      </c>
      <c r="AA87" s="17">
        <v>43</v>
      </c>
      <c r="AB87" s="8">
        <v>199</v>
      </c>
      <c r="AC87" s="18">
        <v>116</v>
      </c>
      <c r="AD87" s="10">
        <v>365450</v>
      </c>
    </row>
    <row r="88" spans="1:32">
      <c r="A88" s="3" t="s">
        <v>6</v>
      </c>
      <c r="B88" s="4">
        <v>1</v>
      </c>
      <c r="C88" s="17">
        <v>18</v>
      </c>
      <c r="D88" s="4">
        <v>3</v>
      </c>
      <c r="E88" s="11">
        <v>41</v>
      </c>
      <c r="F88" s="14">
        <v>151</v>
      </c>
      <c r="G88" s="7">
        <v>138</v>
      </c>
      <c r="H88" s="16">
        <v>33</v>
      </c>
      <c r="I88" s="5">
        <v>73</v>
      </c>
      <c r="J88" s="5">
        <v>78</v>
      </c>
      <c r="K88" s="11">
        <v>37</v>
      </c>
      <c r="L88" s="14">
        <v>147</v>
      </c>
      <c r="M88" s="14">
        <v>145</v>
      </c>
      <c r="N88" s="10">
        <v>365450</v>
      </c>
      <c r="Q88" s="3" t="s">
        <v>8</v>
      </c>
      <c r="R88" s="4">
        <v>1</v>
      </c>
      <c r="S88" s="4">
        <v>27</v>
      </c>
      <c r="T88" s="4">
        <v>8</v>
      </c>
      <c r="U88" s="17">
        <v>41</v>
      </c>
      <c r="V88" s="5">
        <v>178</v>
      </c>
      <c r="W88" s="8">
        <v>220</v>
      </c>
      <c r="X88" s="17">
        <v>42</v>
      </c>
      <c r="Y88" s="8">
        <v>219</v>
      </c>
      <c r="Z88" s="5">
        <v>185</v>
      </c>
      <c r="AA88" s="17">
        <v>41</v>
      </c>
      <c r="AB88" s="18">
        <v>130</v>
      </c>
      <c r="AC88" s="11">
        <v>98</v>
      </c>
      <c r="AD88" s="10">
        <v>365450</v>
      </c>
    </row>
    <row r="89" spans="1:32">
      <c r="A89" s="3" t="s">
        <v>7</v>
      </c>
      <c r="B89" s="4">
        <v>1</v>
      </c>
      <c r="C89" s="17">
        <v>19</v>
      </c>
      <c r="D89" s="4">
        <v>3</v>
      </c>
      <c r="E89" s="11">
        <v>41</v>
      </c>
      <c r="F89" s="13">
        <v>163</v>
      </c>
      <c r="G89" s="7">
        <v>135</v>
      </c>
      <c r="H89" s="16">
        <v>29</v>
      </c>
      <c r="I89" s="5">
        <v>75</v>
      </c>
      <c r="J89" s="11">
        <v>46</v>
      </c>
      <c r="K89" s="11">
        <v>38</v>
      </c>
      <c r="L89" s="13">
        <v>157</v>
      </c>
      <c r="M89" s="12">
        <v>119</v>
      </c>
      <c r="N89" s="10">
        <v>365450</v>
      </c>
      <c r="Q89" s="3" t="s">
        <v>9</v>
      </c>
      <c r="R89" s="4">
        <v>2</v>
      </c>
      <c r="S89" s="4">
        <v>27</v>
      </c>
      <c r="T89" s="4">
        <v>8</v>
      </c>
      <c r="U89" s="17">
        <v>41</v>
      </c>
      <c r="V89" s="18">
        <v>131</v>
      </c>
      <c r="W89" s="5">
        <v>188</v>
      </c>
      <c r="X89" s="17">
        <v>39</v>
      </c>
      <c r="Y89" s="13">
        <v>395</v>
      </c>
      <c r="Z89" s="8">
        <v>217</v>
      </c>
      <c r="AA89" s="17">
        <v>41</v>
      </c>
      <c r="AB89" s="6">
        <v>155</v>
      </c>
      <c r="AC89" s="6">
        <v>147</v>
      </c>
      <c r="AD89" s="10">
        <v>365450</v>
      </c>
    </row>
    <row r="90" spans="1:32">
      <c r="A90" s="3" t="s">
        <v>8</v>
      </c>
      <c r="B90" s="4">
        <v>2</v>
      </c>
      <c r="C90" s="17">
        <v>20</v>
      </c>
      <c r="D90" s="4">
        <v>3</v>
      </c>
      <c r="E90" s="11">
        <v>40</v>
      </c>
      <c r="F90" s="7">
        <v>143</v>
      </c>
      <c r="G90" s="15">
        <v>123</v>
      </c>
      <c r="H90" s="16">
        <v>33</v>
      </c>
      <c r="I90" s="6">
        <v>63</v>
      </c>
      <c r="J90" s="18">
        <v>55</v>
      </c>
      <c r="K90" s="11">
        <v>40</v>
      </c>
      <c r="L90" s="13">
        <v>162</v>
      </c>
      <c r="M90" s="7">
        <v>135</v>
      </c>
      <c r="N90" s="10">
        <v>365450</v>
      </c>
      <c r="Q90" s="3" t="s">
        <v>10</v>
      </c>
      <c r="R90" s="4">
        <v>2</v>
      </c>
      <c r="S90" s="4">
        <v>29</v>
      </c>
      <c r="T90" s="4">
        <v>9</v>
      </c>
      <c r="U90" s="17">
        <v>39</v>
      </c>
      <c r="V90" s="6">
        <v>157</v>
      </c>
      <c r="W90" s="8">
        <v>220</v>
      </c>
      <c r="X90" s="17">
        <v>40</v>
      </c>
      <c r="Y90" s="18">
        <v>138</v>
      </c>
      <c r="Z90" s="5">
        <v>176</v>
      </c>
      <c r="AA90" s="17">
        <v>41</v>
      </c>
      <c r="AB90" s="18">
        <v>138</v>
      </c>
      <c r="AC90" s="11">
        <v>89</v>
      </c>
      <c r="AD90" s="10">
        <v>365450</v>
      </c>
    </row>
    <row r="91" spans="1:32">
      <c r="A91" s="3" t="s">
        <v>9</v>
      </c>
      <c r="B91" s="4">
        <v>0</v>
      </c>
      <c r="C91" s="17">
        <v>20</v>
      </c>
      <c r="D91" s="4">
        <v>4</v>
      </c>
      <c r="E91" s="11">
        <v>41</v>
      </c>
      <c r="F91" s="7">
        <v>141</v>
      </c>
      <c r="G91" s="15">
        <v>132</v>
      </c>
      <c r="H91" s="16">
        <v>33</v>
      </c>
      <c r="I91" s="12">
        <v>112</v>
      </c>
      <c r="J91" s="18">
        <v>53</v>
      </c>
      <c r="K91" s="11">
        <v>37</v>
      </c>
      <c r="L91" s="7">
        <v>134</v>
      </c>
      <c r="M91" s="12">
        <v>115</v>
      </c>
      <c r="N91" s="10">
        <v>365450</v>
      </c>
      <c r="S91" s="1">
        <v>0.44305555555555554</v>
      </c>
    </row>
    <row r="92" spans="1:32">
      <c r="A92" s="3" t="s">
        <v>10</v>
      </c>
      <c r="B92" s="4">
        <v>2</v>
      </c>
      <c r="C92" s="17">
        <v>19</v>
      </c>
      <c r="D92" s="4">
        <v>3</v>
      </c>
      <c r="E92" s="11">
        <v>40</v>
      </c>
      <c r="F92" s="15">
        <v>131</v>
      </c>
      <c r="G92" s="12">
        <v>113</v>
      </c>
      <c r="H92" s="16">
        <v>33</v>
      </c>
      <c r="I92" s="18">
        <v>50</v>
      </c>
      <c r="J92" s="18">
        <v>52</v>
      </c>
      <c r="K92" s="11">
        <v>40</v>
      </c>
      <c r="L92" s="7">
        <v>136</v>
      </c>
      <c r="M92" s="15">
        <v>128</v>
      </c>
      <c r="N92" s="10">
        <v>365450</v>
      </c>
      <c r="Q92" s="2"/>
      <c r="R92" s="3">
        <v>1</v>
      </c>
      <c r="S92" s="3">
        <v>2</v>
      </c>
      <c r="T92" s="3">
        <v>3</v>
      </c>
      <c r="U92" s="3">
        <v>4</v>
      </c>
      <c r="V92" s="3">
        <v>5</v>
      </c>
      <c r="W92" s="3">
        <v>6</v>
      </c>
      <c r="X92" s="3">
        <v>7</v>
      </c>
      <c r="Y92" s="3">
        <v>8</v>
      </c>
      <c r="Z92" s="3">
        <v>9</v>
      </c>
      <c r="AA92" s="3">
        <v>10</v>
      </c>
      <c r="AB92" s="3">
        <v>11</v>
      </c>
      <c r="AC92" s="3">
        <v>12</v>
      </c>
      <c r="AF92" t="s">
        <v>17</v>
      </c>
    </row>
    <row r="93" spans="1:32">
      <c r="Q93" s="3" t="s">
        <v>2</v>
      </c>
      <c r="R93" s="4">
        <v>2</v>
      </c>
      <c r="S93" s="17">
        <v>30</v>
      </c>
      <c r="T93" s="4">
        <v>8</v>
      </c>
      <c r="U93" s="17">
        <v>36</v>
      </c>
      <c r="V93" s="6">
        <v>103</v>
      </c>
      <c r="W93" s="6">
        <v>111</v>
      </c>
      <c r="X93" s="16">
        <v>44</v>
      </c>
      <c r="Y93" s="12">
        <v>194</v>
      </c>
      <c r="Z93" s="5">
        <v>129</v>
      </c>
      <c r="AA93" s="16">
        <v>42</v>
      </c>
      <c r="AB93" s="11">
        <v>79</v>
      </c>
      <c r="AC93" s="11">
        <v>72</v>
      </c>
      <c r="AD93" s="10">
        <v>365450</v>
      </c>
    </row>
    <row r="94" spans="1:32">
      <c r="C94" s="1">
        <v>0.24097222222222223</v>
      </c>
      <c r="O94" t="s">
        <v>86</v>
      </c>
      <c r="Q94" s="3" t="s">
        <v>3</v>
      </c>
      <c r="R94" s="4">
        <v>1</v>
      </c>
      <c r="S94" s="17">
        <v>28</v>
      </c>
      <c r="T94" s="4">
        <v>9</v>
      </c>
      <c r="U94" s="17">
        <v>40</v>
      </c>
      <c r="V94" s="6">
        <v>103</v>
      </c>
      <c r="W94" s="9">
        <v>158</v>
      </c>
      <c r="X94" s="16">
        <v>45</v>
      </c>
      <c r="Y94" s="12">
        <v>188</v>
      </c>
      <c r="Z94" s="12">
        <v>184</v>
      </c>
      <c r="AA94" s="16">
        <v>42</v>
      </c>
      <c r="AB94" s="5">
        <v>132</v>
      </c>
      <c r="AC94" s="6">
        <v>106</v>
      </c>
      <c r="AD94" s="10">
        <v>365450</v>
      </c>
    </row>
    <row r="95" spans="1:32">
      <c r="A95" s="2"/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  <c r="J95" s="3">
        <v>9</v>
      </c>
      <c r="K95" s="3">
        <v>10</v>
      </c>
      <c r="L95" s="3">
        <v>11</v>
      </c>
      <c r="M95" s="3">
        <v>12</v>
      </c>
      <c r="Q95" s="3" t="s">
        <v>5</v>
      </c>
      <c r="R95" s="4">
        <v>1</v>
      </c>
      <c r="S95" s="17">
        <v>29</v>
      </c>
      <c r="T95" s="4">
        <v>9</v>
      </c>
      <c r="U95" s="17">
        <v>40</v>
      </c>
      <c r="V95" s="8">
        <v>147</v>
      </c>
      <c r="W95" s="14">
        <v>255</v>
      </c>
      <c r="X95" s="16">
        <v>44</v>
      </c>
      <c r="Y95" s="12">
        <v>188</v>
      </c>
      <c r="Z95" s="15">
        <v>211</v>
      </c>
      <c r="AA95" s="16">
        <v>44</v>
      </c>
      <c r="AB95" s="6">
        <v>99</v>
      </c>
      <c r="AC95" s="18">
        <v>83</v>
      </c>
      <c r="AD95" s="10">
        <v>365450</v>
      </c>
    </row>
    <row r="96" spans="1:32">
      <c r="A96" s="3" t="s">
        <v>2</v>
      </c>
      <c r="B96" s="4">
        <v>0</v>
      </c>
      <c r="C96" s="4">
        <v>16</v>
      </c>
      <c r="D96" s="4">
        <v>3</v>
      </c>
      <c r="E96" s="17">
        <v>21</v>
      </c>
      <c r="F96" s="16">
        <v>38</v>
      </c>
      <c r="G96" s="16">
        <v>37</v>
      </c>
      <c r="H96" s="16">
        <v>36</v>
      </c>
      <c r="I96" s="11">
        <v>61</v>
      </c>
      <c r="J96" s="18">
        <v>74</v>
      </c>
      <c r="K96" s="17">
        <v>18</v>
      </c>
      <c r="L96" s="11">
        <v>51</v>
      </c>
      <c r="M96" s="18">
        <v>70</v>
      </c>
      <c r="N96" s="10">
        <v>365450</v>
      </c>
      <c r="Q96" s="3" t="s">
        <v>6</v>
      </c>
      <c r="R96" s="4">
        <v>3</v>
      </c>
      <c r="S96" s="17">
        <v>28</v>
      </c>
      <c r="T96" s="4">
        <v>8</v>
      </c>
      <c r="U96" s="17">
        <v>35</v>
      </c>
      <c r="V96" s="6">
        <v>108</v>
      </c>
      <c r="W96" s="9">
        <v>161</v>
      </c>
      <c r="X96" s="16">
        <v>45</v>
      </c>
      <c r="Y96" s="7">
        <v>226</v>
      </c>
      <c r="Z96" s="15">
        <v>206</v>
      </c>
      <c r="AA96" s="16">
        <v>44</v>
      </c>
      <c r="AB96" s="8">
        <v>155</v>
      </c>
      <c r="AC96" s="18">
        <v>81</v>
      </c>
      <c r="AD96" s="10">
        <v>365450</v>
      </c>
    </row>
    <row r="97" spans="1:32">
      <c r="A97" s="3" t="s">
        <v>3</v>
      </c>
      <c r="B97" s="4">
        <v>1</v>
      </c>
      <c r="C97" s="4">
        <v>15</v>
      </c>
      <c r="D97" s="4">
        <v>2</v>
      </c>
      <c r="E97" s="17">
        <v>26</v>
      </c>
      <c r="F97" s="17">
        <v>33</v>
      </c>
      <c r="G97" s="17">
        <v>24</v>
      </c>
      <c r="H97" s="16">
        <v>37</v>
      </c>
      <c r="I97" s="11">
        <v>56</v>
      </c>
      <c r="J97" s="17">
        <v>19</v>
      </c>
      <c r="K97" s="4">
        <v>13</v>
      </c>
      <c r="L97" s="18">
        <v>67</v>
      </c>
      <c r="M97" s="11">
        <v>62</v>
      </c>
      <c r="N97" s="10">
        <v>365450</v>
      </c>
      <c r="Q97" s="3" t="s">
        <v>7</v>
      </c>
      <c r="R97" s="4">
        <v>2</v>
      </c>
      <c r="S97" s="17">
        <v>27</v>
      </c>
      <c r="T97" s="4">
        <v>8</v>
      </c>
      <c r="U97" s="17">
        <v>34</v>
      </c>
      <c r="V97" s="6">
        <v>114</v>
      </c>
      <c r="W97" s="12">
        <v>185</v>
      </c>
      <c r="X97" s="16">
        <v>43</v>
      </c>
      <c r="Y97" s="7">
        <v>231</v>
      </c>
      <c r="Z97" s="14">
        <v>243</v>
      </c>
      <c r="AA97" s="16">
        <v>44</v>
      </c>
      <c r="AB97" s="6">
        <v>106</v>
      </c>
      <c r="AC97" s="11">
        <v>79</v>
      </c>
      <c r="AD97" s="10">
        <v>365450</v>
      </c>
    </row>
    <row r="98" spans="1:32">
      <c r="A98" s="3" t="s">
        <v>5</v>
      </c>
      <c r="B98" s="4">
        <v>0</v>
      </c>
      <c r="C98" s="4">
        <v>16</v>
      </c>
      <c r="D98" s="4">
        <v>3</v>
      </c>
      <c r="E98" s="17">
        <v>27</v>
      </c>
      <c r="F98" s="17">
        <v>17</v>
      </c>
      <c r="G98" s="4">
        <v>16</v>
      </c>
      <c r="H98" s="17">
        <v>21</v>
      </c>
      <c r="I98" s="17">
        <v>32</v>
      </c>
      <c r="J98" s="6">
        <v>99</v>
      </c>
      <c r="K98" s="17">
        <v>30</v>
      </c>
      <c r="L98" s="11">
        <v>65</v>
      </c>
      <c r="M98" s="11">
        <v>53</v>
      </c>
      <c r="N98" s="10">
        <v>365450</v>
      </c>
      <c r="Q98" s="3" t="s">
        <v>8</v>
      </c>
      <c r="R98" s="4">
        <v>3</v>
      </c>
      <c r="S98" s="17">
        <v>28</v>
      </c>
      <c r="T98" s="4">
        <v>8</v>
      </c>
      <c r="U98" s="17">
        <v>40</v>
      </c>
      <c r="V98" s="8">
        <v>149</v>
      </c>
      <c r="W98" s="6">
        <v>110</v>
      </c>
      <c r="X98" s="16">
        <v>42</v>
      </c>
      <c r="Y98" s="12">
        <v>189</v>
      </c>
      <c r="Z98" s="12">
        <v>190</v>
      </c>
      <c r="AA98" s="16">
        <v>43</v>
      </c>
      <c r="AB98" s="18">
        <v>86</v>
      </c>
      <c r="AC98" s="6">
        <v>111</v>
      </c>
      <c r="AD98" s="10">
        <v>365450</v>
      </c>
    </row>
    <row r="99" spans="1:32">
      <c r="A99" s="3" t="s">
        <v>6</v>
      </c>
      <c r="B99" s="4">
        <v>2</v>
      </c>
      <c r="C99" s="17">
        <v>19</v>
      </c>
      <c r="D99" s="4">
        <v>0</v>
      </c>
      <c r="E99" s="17">
        <v>24</v>
      </c>
      <c r="F99" s="4">
        <v>15</v>
      </c>
      <c r="G99" s="4">
        <v>15</v>
      </c>
      <c r="H99" s="17">
        <v>19</v>
      </c>
      <c r="I99" s="12">
        <v>163</v>
      </c>
      <c r="J99" s="13">
        <v>233</v>
      </c>
      <c r="K99" s="16">
        <v>35</v>
      </c>
      <c r="L99" s="18">
        <v>72</v>
      </c>
      <c r="M99" s="16">
        <v>49</v>
      </c>
      <c r="N99" s="10">
        <v>365450</v>
      </c>
      <c r="Q99" s="3" t="s">
        <v>9</v>
      </c>
      <c r="R99" s="4">
        <v>2</v>
      </c>
      <c r="S99" s="17">
        <v>29</v>
      </c>
      <c r="T99" s="4">
        <v>9</v>
      </c>
      <c r="U99" s="17">
        <v>39</v>
      </c>
      <c r="V99" s="8">
        <v>146</v>
      </c>
      <c r="W99" s="18">
        <v>92</v>
      </c>
      <c r="X99" s="16">
        <v>44</v>
      </c>
      <c r="Y99" s="14">
        <v>247</v>
      </c>
      <c r="Z99" s="13">
        <v>275</v>
      </c>
      <c r="AA99" s="16">
        <v>43</v>
      </c>
      <c r="AB99" s="6">
        <v>104</v>
      </c>
      <c r="AC99" s="17">
        <v>35</v>
      </c>
      <c r="AD99" s="10">
        <v>365450</v>
      </c>
    </row>
    <row r="100" spans="1:32">
      <c r="A100" s="3" t="s">
        <v>7</v>
      </c>
      <c r="B100" s="4">
        <v>1</v>
      </c>
      <c r="C100" s="4">
        <v>16</v>
      </c>
      <c r="D100" s="4">
        <v>3</v>
      </c>
      <c r="E100" s="17">
        <v>20</v>
      </c>
      <c r="F100" s="4">
        <v>15</v>
      </c>
      <c r="G100" s="17">
        <v>28</v>
      </c>
      <c r="H100" s="16">
        <v>38</v>
      </c>
      <c r="I100" s="18">
        <v>83</v>
      </c>
      <c r="J100" s="12">
        <v>161</v>
      </c>
      <c r="K100" s="17">
        <v>31</v>
      </c>
      <c r="L100" s="18">
        <v>68</v>
      </c>
      <c r="M100" s="11">
        <v>51</v>
      </c>
      <c r="N100" s="10">
        <v>365450</v>
      </c>
      <c r="Q100" s="3" t="s">
        <v>10</v>
      </c>
      <c r="R100" s="4">
        <v>2</v>
      </c>
      <c r="S100" s="17">
        <v>31</v>
      </c>
      <c r="T100" s="4">
        <v>9</v>
      </c>
      <c r="U100" s="17">
        <v>38</v>
      </c>
      <c r="V100" s="6">
        <v>114</v>
      </c>
      <c r="W100" s="6">
        <v>117</v>
      </c>
      <c r="X100" s="16">
        <v>41</v>
      </c>
      <c r="Y100" s="8">
        <v>154</v>
      </c>
      <c r="Z100" s="9">
        <v>176</v>
      </c>
      <c r="AA100" s="16">
        <v>41</v>
      </c>
      <c r="AB100" s="11">
        <v>75</v>
      </c>
      <c r="AC100" s="11">
        <v>70</v>
      </c>
      <c r="AD100" s="10">
        <v>365450</v>
      </c>
    </row>
    <row r="101" spans="1:32">
      <c r="A101" s="3" t="s">
        <v>8</v>
      </c>
      <c r="B101" s="4">
        <v>2</v>
      </c>
      <c r="C101" s="4">
        <v>3</v>
      </c>
      <c r="D101" s="4">
        <v>3</v>
      </c>
      <c r="E101" s="4">
        <v>16</v>
      </c>
      <c r="F101" s="17">
        <v>21</v>
      </c>
      <c r="G101" s="4">
        <v>13</v>
      </c>
      <c r="H101" s="16">
        <v>40</v>
      </c>
      <c r="I101" s="12">
        <v>161</v>
      </c>
      <c r="J101" s="9">
        <v>136</v>
      </c>
      <c r="K101" s="17">
        <v>32</v>
      </c>
      <c r="L101" s="11">
        <v>55</v>
      </c>
      <c r="M101" s="11">
        <v>51</v>
      </c>
      <c r="N101" s="10">
        <v>365450</v>
      </c>
    </row>
    <row r="102" spans="1:32">
      <c r="A102" s="3" t="s">
        <v>9</v>
      </c>
      <c r="B102" s="4">
        <v>0</v>
      </c>
      <c r="C102" s="17">
        <v>19</v>
      </c>
      <c r="D102" s="4">
        <v>2</v>
      </c>
      <c r="E102" s="17">
        <v>30</v>
      </c>
      <c r="F102" s="16">
        <v>41</v>
      </c>
      <c r="G102" s="17">
        <v>18</v>
      </c>
      <c r="H102" s="16">
        <v>39</v>
      </c>
      <c r="I102" s="8">
        <v>133</v>
      </c>
      <c r="J102" s="8">
        <v>127</v>
      </c>
      <c r="K102" s="17">
        <v>33</v>
      </c>
      <c r="L102" s="11">
        <v>51</v>
      </c>
      <c r="M102" s="11">
        <v>54</v>
      </c>
      <c r="N102" s="10">
        <v>365450</v>
      </c>
    </row>
    <row r="103" spans="1:32">
      <c r="A103" s="3" t="s">
        <v>10</v>
      </c>
      <c r="B103" s="4">
        <v>0</v>
      </c>
      <c r="C103" s="17">
        <v>20</v>
      </c>
      <c r="D103" s="4">
        <v>2</v>
      </c>
      <c r="E103" s="16">
        <v>34</v>
      </c>
      <c r="F103" s="11">
        <v>53</v>
      </c>
      <c r="G103" s="18">
        <v>76</v>
      </c>
      <c r="H103" s="16">
        <v>38</v>
      </c>
      <c r="I103" s="5">
        <v>113</v>
      </c>
      <c r="J103" s="5">
        <v>110</v>
      </c>
      <c r="K103" s="17">
        <v>33</v>
      </c>
      <c r="L103" s="11">
        <v>56</v>
      </c>
      <c r="M103" s="16">
        <v>45</v>
      </c>
      <c r="N103" s="10">
        <v>365450</v>
      </c>
      <c r="S103" s="1">
        <v>0.44513888888888892</v>
      </c>
    </row>
    <row r="104" spans="1:32">
      <c r="Q104" s="2"/>
      <c r="R104" s="3">
        <v>1</v>
      </c>
      <c r="S104" s="3">
        <v>2</v>
      </c>
      <c r="T104" s="3">
        <v>3</v>
      </c>
      <c r="U104" s="3">
        <v>4</v>
      </c>
      <c r="V104" s="3">
        <v>5</v>
      </c>
      <c r="W104" s="3">
        <v>6</v>
      </c>
      <c r="X104" s="3">
        <v>7</v>
      </c>
      <c r="Y104" s="3">
        <v>8</v>
      </c>
      <c r="Z104" s="3">
        <v>9</v>
      </c>
      <c r="AA104" s="3">
        <v>10</v>
      </c>
      <c r="AB104" s="3">
        <v>11</v>
      </c>
      <c r="AC104" s="3">
        <v>12</v>
      </c>
      <c r="AF104" t="s">
        <v>18</v>
      </c>
    </row>
    <row r="105" spans="1:32">
      <c r="Q105" s="3" t="s">
        <v>2</v>
      </c>
      <c r="R105" s="4">
        <v>2</v>
      </c>
      <c r="S105" s="17">
        <v>30</v>
      </c>
      <c r="T105" s="4">
        <v>8</v>
      </c>
      <c r="U105" s="17">
        <v>41</v>
      </c>
      <c r="V105" s="8">
        <v>190</v>
      </c>
      <c r="W105" s="8">
        <v>176</v>
      </c>
      <c r="X105" s="17">
        <v>41</v>
      </c>
      <c r="Y105" s="18">
        <v>100</v>
      </c>
      <c r="Z105" s="11">
        <v>98</v>
      </c>
      <c r="AA105" s="17">
        <v>40</v>
      </c>
      <c r="AB105" s="18">
        <v>122</v>
      </c>
      <c r="AC105" s="18">
        <v>115</v>
      </c>
      <c r="AD105" s="10">
        <v>365450</v>
      </c>
    </row>
    <row r="106" spans="1:32">
      <c r="C106" s="1">
        <v>0.24305555555555555</v>
      </c>
      <c r="O106" s="51" t="s">
        <v>87</v>
      </c>
      <c r="Q106" s="3" t="s">
        <v>3</v>
      </c>
      <c r="R106" s="4">
        <v>2</v>
      </c>
      <c r="S106" s="17">
        <v>29</v>
      </c>
      <c r="T106" s="4">
        <v>7</v>
      </c>
      <c r="U106" s="17">
        <v>44</v>
      </c>
      <c r="V106" s="12">
        <v>221</v>
      </c>
      <c r="W106" s="12">
        <v>223</v>
      </c>
      <c r="X106" s="17">
        <v>41</v>
      </c>
      <c r="Y106" s="12">
        <v>241</v>
      </c>
      <c r="Z106" s="18">
        <v>120</v>
      </c>
      <c r="AA106" s="17">
        <v>41</v>
      </c>
      <c r="AB106" s="18">
        <v>121</v>
      </c>
      <c r="AC106" s="18">
        <v>99</v>
      </c>
      <c r="AD106" s="10">
        <v>365450</v>
      </c>
    </row>
    <row r="107" spans="1:32">
      <c r="A107" s="2"/>
      <c r="B107" s="3">
        <v>1</v>
      </c>
      <c r="C107" s="3">
        <v>2</v>
      </c>
      <c r="D107" s="3">
        <v>3</v>
      </c>
      <c r="E107" s="3">
        <v>4</v>
      </c>
      <c r="F107" s="3">
        <v>5</v>
      </c>
      <c r="G107" s="3">
        <v>6</v>
      </c>
      <c r="H107" s="3">
        <v>7</v>
      </c>
      <c r="I107" s="3">
        <v>8</v>
      </c>
      <c r="J107" s="3">
        <v>9</v>
      </c>
      <c r="K107" s="3">
        <v>10</v>
      </c>
      <c r="L107" s="3">
        <v>11</v>
      </c>
      <c r="M107" s="3">
        <v>12</v>
      </c>
      <c r="O107" s="51"/>
      <c r="Q107" s="3" t="s">
        <v>5</v>
      </c>
      <c r="R107" s="4">
        <v>3</v>
      </c>
      <c r="S107" s="17">
        <v>27</v>
      </c>
      <c r="T107" s="4">
        <v>9</v>
      </c>
      <c r="U107" s="17">
        <v>44</v>
      </c>
      <c r="V107" s="12">
        <v>239</v>
      </c>
      <c r="W107" s="9">
        <v>200</v>
      </c>
      <c r="X107" s="17">
        <v>39</v>
      </c>
      <c r="Y107" s="18">
        <v>100</v>
      </c>
      <c r="Z107" s="18">
        <v>102</v>
      </c>
      <c r="AA107" s="17">
        <v>42</v>
      </c>
      <c r="AB107" s="5">
        <v>159</v>
      </c>
      <c r="AC107" s="11">
        <v>97</v>
      </c>
      <c r="AD107" s="10">
        <v>365450</v>
      </c>
    </row>
    <row r="108" spans="1:32">
      <c r="A108" s="3" t="s">
        <v>2</v>
      </c>
      <c r="B108" s="4">
        <v>2</v>
      </c>
      <c r="C108" s="17">
        <v>30</v>
      </c>
      <c r="D108" s="4">
        <v>5</v>
      </c>
      <c r="E108" s="16">
        <v>42</v>
      </c>
      <c r="F108" s="6">
        <v>99</v>
      </c>
      <c r="G108" s="5">
        <v>112</v>
      </c>
      <c r="H108" s="17">
        <v>34</v>
      </c>
      <c r="I108" s="11">
        <v>58</v>
      </c>
      <c r="J108" s="11">
        <v>69</v>
      </c>
      <c r="K108" s="17">
        <v>34</v>
      </c>
      <c r="L108" s="5">
        <v>111</v>
      </c>
      <c r="M108" s="5">
        <v>114</v>
      </c>
      <c r="N108" s="10">
        <v>365450</v>
      </c>
      <c r="O108" s="51"/>
      <c r="Q108" s="3" t="s">
        <v>6</v>
      </c>
      <c r="R108" s="4">
        <v>2</v>
      </c>
      <c r="S108" s="17">
        <v>28</v>
      </c>
      <c r="T108" s="4">
        <v>9</v>
      </c>
      <c r="U108" s="17">
        <v>44</v>
      </c>
      <c r="V108" s="15">
        <v>259</v>
      </c>
      <c r="W108" s="12">
        <v>236</v>
      </c>
      <c r="X108" s="17">
        <v>39</v>
      </c>
      <c r="Y108" s="6">
        <v>124</v>
      </c>
      <c r="Z108" s="18">
        <v>99</v>
      </c>
      <c r="AA108" s="17">
        <v>42</v>
      </c>
      <c r="AB108" s="6">
        <v>141</v>
      </c>
      <c r="AC108" s="6">
        <v>123</v>
      </c>
      <c r="AD108" s="10">
        <v>365450</v>
      </c>
    </row>
    <row r="109" spans="1:32">
      <c r="A109" s="3" t="s">
        <v>3</v>
      </c>
      <c r="B109" s="4">
        <v>2</v>
      </c>
      <c r="C109" s="17">
        <v>26</v>
      </c>
      <c r="D109" s="4">
        <v>3</v>
      </c>
      <c r="E109" s="16">
        <v>42</v>
      </c>
      <c r="F109" s="8">
        <v>141</v>
      </c>
      <c r="G109" s="8">
        <v>136</v>
      </c>
      <c r="H109" s="17">
        <v>36</v>
      </c>
      <c r="I109" s="18">
        <v>79</v>
      </c>
      <c r="J109" s="18">
        <v>86</v>
      </c>
      <c r="K109" s="16">
        <v>42</v>
      </c>
      <c r="L109" s="9">
        <v>146</v>
      </c>
      <c r="M109" s="6">
        <v>103</v>
      </c>
      <c r="N109" s="10">
        <v>365450</v>
      </c>
      <c r="O109" s="51"/>
      <c r="Q109" s="3" t="s">
        <v>7</v>
      </c>
      <c r="R109" s="4">
        <v>3</v>
      </c>
      <c r="S109" s="17">
        <v>31</v>
      </c>
      <c r="T109" s="4">
        <v>9</v>
      </c>
      <c r="U109" s="17">
        <v>43</v>
      </c>
      <c r="V109" s="15">
        <v>263</v>
      </c>
      <c r="W109" s="13">
        <v>341</v>
      </c>
      <c r="X109" s="17">
        <v>40</v>
      </c>
      <c r="Y109" s="6">
        <v>124</v>
      </c>
      <c r="Z109" s="18">
        <v>106</v>
      </c>
      <c r="AA109" s="17">
        <v>41</v>
      </c>
      <c r="AB109" s="9">
        <v>200</v>
      </c>
      <c r="AC109" s="5">
        <v>165</v>
      </c>
      <c r="AD109" s="10">
        <v>365450</v>
      </c>
    </row>
    <row r="110" spans="1:32">
      <c r="A110" s="3" t="s">
        <v>5</v>
      </c>
      <c r="B110" s="4">
        <v>3</v>
      </c>
      <c r="C110" s="17">
        <v>28</v>
      </c>
      <c r="D110" s="4">
        <v>4</v>
      </c>
      <c r="E110" s="16">
        <v>41</v>
      </c>
      <c r="F110" s="7">
        <v>202</v>
      </c>
      <c r="G110" s="8">
        <v>133</v>
      </c>
      <c r="H110" s="17">
        <v>35</v>
      </c>
      <c r="I110" s="18">
        <v>81</v>
      </c>
      <c r="J110" s="6">
        <v>92</v>
      </c>
      <c r="K110" s="16">
        <v>43</v>
      </c>
      <c r="L110" s="12">
        <v>165</v>
      </c>
      <c r="M110" s="5">
        <v>118</v>
      </c>
      <c r="N110" s="10">
        <v>365450</v>
      </c>
      <c r="O110" s="51"/>
      <c r="Q110" s="3" t="s">
        <v>8</v>
      </c>
      <c r="R110" s="4">
        <v>3</v>
      </c>
      <c r="S110" s="17">
        <v>28</v>
      </c>
      <c r="T110" s="4">
        <v>9</v>
      </c>
      <c r="U110" s="17">
        <v>43</v>
      </c>
      <c r="V110" s="13">
        <v>337</v>
      </c>
      <c r="W110" s="7">
        <v>287</v>
      </c>
      <c r="X110" s="17">
        <v>40</v>
      </c>
      <c r="Y110" s="11">
        <v>88</v>
      </c>
      <c r="Z110" s="18">
        <v>106</v>
      </c>
      <c r="AA110" s="17">
        <v>40</v>
      </c>
      <c r="AB110" s="5">
        <v>158</v>
      </c>
      <c r="AC110" s="5">
        <v>153</v>
      </c>
      <c r="AD110" s="10">
        <v>365450</v>
      </c>
    </row>
    <row r="111" spans="1:32">
      <c r="A111" s="3" t="s">
        <v>6</v>
      </c>
      <c r="B111" s="4">
        <v>4</v>
      </c>
      <c r="C111" s="17">
        <v>29</v>
      </c>
      <c r="D111" s="4">
        <v>4</v>
      </c>
      <c r="E111" s="16">
        <v>44</v>
      </c>
      <c r="F111" s="8">
        <v>136</v>
      </c>
      <c r="G111" s="7">
        <v>207</v>
      </c>
      <c r="H111" s="16">
        <v>39</v>
      </c>
      <c r="I111" s="6">
        <v>97</v>
      </c>
      <c r="J111" s="6">
        <v>98</v>
      </c>
      <c r="K111" s="16">
        <v>42</v>
      </c>
      <c r="L111" s="9">
        <v>145</v>
      </c>
      <c r="M111" s="6">
        <v>104</v>
      </c>
      <c r="N111" s="10">
        <v>365450</v>
      </c>
      <c r="O111" s="51"/>
      <c r="Q111" s="3" t="s">
        <v>9</v>
      </c>
      <c r="R111" s="4">
        <v>1</v>
      </c>
      <c r="S111" s="17">
        <v>27</v>
      </c>
      <c r="T111" s="4">
        <v>8</v>
      </c>
      <c r="U111" s="17">
        <v>43</v>
      </c>
      <c r="V111" s="7">
        <v>281</v>
      </c>
      <c r="W111" s="13">
        <v>333</v>
      </c>
      <c r="X111" s="17">
        <v>38</v>
      </c>
      <c r="Y111" s="11">
        <v>94</v>
      </c>
      <c r="Z111" s="18">
        <v>101</v>
      </c>
      <c r="AA111" s="17">
        <v>41</v>
      </c>
      <c r="AB111" s="6">
        <v>128</v>
      </c>
      <c r="AC111" s="6">
        <v>137</v>
      </c>
      <c r="AD111" s="10">
        <v>365450</v>
      </c>
    </row>
    <row r="112" spans="1:32">
      <c r="A112" s="3" t="s">
        <v>7</v>
      </c>
      <c r="B112" s="4">
        <v>2</v>
      </c>
      <c r="C112" s="17">
        <v>28</v>
      </c>
      <c r="D112" s="4">
        <v>4</v>
      </c>
      <c r="E112" s="16">
        <v>41</v>
      </c>
      <c r="F112" s="15">
        <v>193</v>
      </c>
      <c r="G112" s="12">
        <v>163</v>
      </c>
      <c r="H112" s="16">
        <v>39</v>
      </c>
      <c r="I112" s="6">
        <v>91</v>
      </c>
      <c r="J112" s="5">
        <v>110</v>
      </c>
      <c r="K112" s="16">
        <v>43</v>
      </c>
      <c r="L112" s="8">
        <v>129</v>
      </c>
      <c r="M112" s="6">
        <v>100</v>
      </c>
      <c r="N112" s="10">
        <v>365450</v>
      </c>
      <c r="O112" s="51"/>
      <c r="Q112" s="3" t="s">
        <v>10</v>
      </c>
      <c r="R112" s="4">
        <v>4</v>
      </c>
      <c r="S112" s="17">
        <v>29</v>
      </c>
      <c r="T112" s="4">
        <v>11</v>
      </c>
      <c r="U112" s="17">
        <v>43</v>
      </c>
      <c r="V112" s="8">
        <v>185</v>
      </c>
      <c r="W112" s="5">
        <v>149</v>
      </c>
      <c r="X112" s="17">
        <v>36</v>
      </c>
      <c r="Y112" s="11">
        <v>87</v>
      </c>
      <c r="Z112" s="11">
        <v>89</v>
      </c>
      <c r="AA112" s="17">
        <v>43</v>
      </c>
      <c r="AB112" s="5">
        <v>148</v>
      </c>
      <c r="AC112" s="6">
        <v>126</v>
      </c>
      <c r="AD112" s="10">
        <v>365450</v>
      </c>
    </row>
    <row r="113" spans="1:32">
      <c r="A113" s="3" t="s">
        <v>8</v>
      </c>
      <c r="B113" s="4">
        <v>2</v>
      </c>
      <c r="C113" s="17">
        <v>26</v>
      </c>
      <c r="D113" s="4">
        <v>4</v>
      </c>
      <c r="E113" s="16">
        <v>41</v>
      </c>
      <c r="F113" s="12">
        <v>174</v>
      </c>
      <c r="G113" s="12">
        <v>167</v>
      </c>
      <c r="H113" s="16">
        <v>39</v>
      </c>
      <c r="I113" s="18">
        <v>72</v>
      </c>
      <c r="J113" s="6">
        <v>95</v>
      </c>
      <c r="K113" s="16">
        <v>43</v>
      </c>
      <c r="L113" s="15">
        <v>179</v>
      </c>
      <c r="M113" s="5">
        <v>107</v>
      </c>
      <c r="N113" s="10">
        <v>365450</v>
      </c>
      <c r="O113" s="51"/>
    </row>
    <row r="114" spans="1:32">
      <c r="A114" s="3" t="s">
        <v>9</v>
      </c>
      <c r="B114" s="4">
        <v>2</v>
      </c>
      <c r="C114" s="17">
        <v>24</v>
      </c>
      <c r="D114" s="4">
        <v>3</v>
      </c>
      <c r="E114" s="16">
        <v>41</v>
      </c>
      <c r="F114" s="13">
        <v>246</v>
      </c>
      <c r="G114" s="12">
        <v>159</v>
      </c>
      <c r="H114" s="16">
        <v>38</v>
      </c>
      <c r="I114" s="18">
        <v>84</v>
      </c>
      <c r="J114" s="6">
        <v>100</v>
      </c>
      <c r="K114" s="16">
        <v>43</v>
      </c>
      <c r="L114" s="12">
        <v>164</v>
      </c>
      <c r="M114" s="8">
        <v>135</v>
      </c>
      <c r="N114" s="10">
        <v>365450</v>
      </c>
      <c r="O114" s="51"/>
    </row>
    <row r="115" spans="1:32">
      <c r="A115" s="3" t="s">
        <v>10</v>
      </c>
      <c r="B115" s="4">
        <v>2</v>
      </c>
      <c r="C115" s="17">
        <v>22</v>
      </c>
      <c r="D115" s="4">
        <v>3</v>
      </c>
      <c r="E115" s="16">
        <v>39</v>
      </c>
      <c r="F115" s="5">
        <v>121</v>
      </c>
      <c r="G115" s="8">
        <v>140</v>
      </c>
      <c r="H115" s="17">
        <v>36</v>
      </c>
      <c r="I115" s="5">
        <v>118</v>
      </c>
      <c r="J115" s="18">
        <v>79</v>
      </c>
      <c r="K115" s="16">
        <v>42</v>
      </c>
      <c r="L115" s="8">
        <v>126</v>
      </c>
      <c r="M115" s="5">
        <v>118</v>
      </c>
      <c r="N115" s="10">
        <v>365450</v>
      </c>
      <c r="O115" s="51"/>
      <c r="AF115" t="s">
        <v>19</v>
      </c>
    </row>
    <row r="116" spans="1:32">
      <c r="O116" s="51"/>
      <c r="S116" s="1">
        <v>0.4465277777777778</v>
      </c>
    </row>
    <row r="117" spans="1:32">
      <c r="C117" s="1">
        <v>0.24374999999999999</v>
      </c>
      <c r="O117" s="51" t="s">
        <v>88</v>
      </c>
      <c r="Q117" s="2"/>
      <c r="R117" s="3">
        <v>1</v>
      </c>
      <c r="S117" s="3">
        <v>2</v>
      </c>
      <c r="T117" s="3">
        <v>3</v>
      </c>
      <c r="U117" s="3">
        <v>4</v>
      </c>
      <c r="V117" s="3">
        <v>5</v>
      </c>
      <c r="W117" s="3">
        <v>6</v>
      </c>
      <c r="X117" s="3">
        <v>7</v>
      </c>
      <c r="Y117" s="3">
        <v>8</v>
      </c>
      <c r="Z117" s="3">
        <v>9</v>
      </c>
      <c r="AA117" s="3">
        <v>10</v>
      </c>
      <c r="AB117" s="3">
        <v>11</v>
      </c>
      <c r="AC117" s="3">
        <v>12</v>
      </c>
    </row>
    <row r="118" spans="1:32">
      <c r="A118" s="2"/>
      <c r="B118" s="3">
        <v>1</v>
      </c>
      <c r="C118" s="3">
        <v>2</v>
      </c>
      <c r="D118" s="3">
        <v>3</v>
      </c>
      <c r="E118" s="3">
        <v>4</v>
      </c>
      <c r="F118" s="3">
        <v>5</v>
      </c>
      <c r="G118" s="3">
        <v>6</v>
      </c>
      <c r="H118" s="3">
        <v>7</v>
      </c>
      <c r="I118" s="3">
        <v>8</v>
      </c>
      <c r="J118" s="3">
        <v>9</v>
      </c>
      <c r="K118" s="3">
        <v>10</v>
      </c>
      <c r="L118" s="3">
        <v>11</v>
      </c>
      <c r="M118" s="3">
        <v>12</v>
      </c>
      <c r="Q118" s="3" t="s">
        <v>2</v>
      </c>
      <c r="R118" s="4">
        <v>2</v>
      </c>
      <c r="S118" s="17">
        <v>6</v>
      </c>
      <c r="T118" s="4">
        <v>4</v>
      </c>
      <c r="U118" s="18">
        <v>19</v>
      </c>
      <c r="V118" s="18">
        <v>19</v>
      </c>
      <c r="W118" s="11">
        <v>13</v>
      </c>
      <c r="X118" s="11">
        <v>15</v>
      </c>
      <c r="Y118" s="11">
        <v>14</v>
      </c>
      <c r="Z118" s="11">
        <v>14</v>
      </c>
      <c r="AA118" s="18">
        <v>20</v>
      </c>
      <c r="AB118" s="18">
        <v>18</v>
      </c>
      <c r="AC118" s="15">
        <v>42</v>
      </c>
      <c r="AD118" s="10">
        <v>365450</v>
      </c>
    </row>
    <row r="119" spans="1:32">
      <c r="A119" s="3" t="s">
        <v>2</v>
      </c>
      <c r="B119" s="4">
        <v>2</v>
      </c>
      <c r="C119" s="17">
        <v>19</v>
      </c>
      <c r="D119" s="4">
        <v>1</v>
      </c>
      <c r="E119" s="17">
        <v>34</v>
      </c>
      <c r="F119" s="18">
        <v>75</v>
      </c>
      <c r="G119" s="11">
        <v>71</v>
      </c>
      <c r="H119" s="17">
        <v>36</v>
      </c>
      <c r="I119" s="6">
        <v>106</v>
      </c>
      <c r="J119" s="5">
        <v>120</v>
      </c>
      <c r="K119" s="17">
        <v>34</v>
      </c>
      <c r="L119" s="11">
        <v>64</v>
      </c>
      <c r="M119" s="11">
        <v>64</v>
      </c>
      <c r="Q119" s="3" t="s">
        <v>3</v>
      </c>
      <c r="R119" s="4">
        <v>3</v>
      </c>
      <c r="S119" s="11">
        <v>15</v>
      </c>
      <c r="T119" s="4">
        <v>2</v>
      </c>
      <c r="U119" s="11">
        <v>15</v>
      </c>
      <c r="V119" s="11">
        <v>15</v>
      </c>
      <c r="W119" s="11">
        <v>14</v>
      </c>
      <c r="X119" s="11">
        <v>15</v>
      </c>
      <c r="Y119" s="11">
        <v>13</v>
      </c>
      <c r="Z119" s="8">
        <v>29</v>
      </c>
      <c r="AA119" s="6">
        <v>24</v>
      </c>
      <c r="AB119" s="16">
        <v>11</v>
      </c>
      <c r="AC119" s="14">
        <v>51</v>
      </c>
      <c r="AD119" s="10">
        <v>365450</v>
      </c>
    </row>
    <row r="120" spans="1:32">
      <c r="A120" s="3" t="s">
        <v>3</v>
      </c>
      <c r="B120" s="4">
        <v>0</v>
      </c>
      <c r="C120" s="17">
        <v>22</v>
      </c>
      <c r="D120" s="4">
        <v>2</v>
      </c>
      <c r="E120" s="17">
        <v>36</v>
      </c>
      <c r="F120" s="5">
        <v>116</v>
      </c>
      <c r="G120" s="11">
        <v>65</v>
      </c>
      <c r="H120" s="17">
        <v>37</v>
      </c>
      <c r="I120" s="6">
        <v>104</v>
      </c>
      <c r="J120" s="18">
        <v>80</v>
      </c>
      <c r="K120" s="16">
        <v>39</v>
      </c>
      <c r="L120" s="11">
        <v>69</v>
      </c>
      <c r="M120" s="11">
        <v>73</v>
      </c>
      <c r="N120" s="10">
        <v>365450</v>
      </c>
      <c r="Q120" s="3" t="s">
        <v>5</v>
      </c>
      <c r="R120" s="4">
        <v>0</v>
      </c>
      <c r="S120" s="16">
        <v>9</v>
      </c>
      <c r="T120" s="4">
        <v>2</v>
      </c>
      <c r="U120" s="18">
        <v>17</v>
      </c>
      <c r="V120" s="11">
        <v>14</v>
      </c>
      <c r="W120" s="11">
        <v>15</v>
      </c>
      <c r="X120" s="11">
        <v>15</v>
      </c>
      <c r="Y120" s="11">
        <v>13</v>
      </c>
      <c r="Z120" s="16">
        <v>12</v>
      </c>
      <c r="AA120" s="18">
        <v>17</v>
      </c>
      <c r="AB120" s="11">
        <v>15</v>
      </c>
      <c r="AC120" s="5">
        <v>27</v>
      </c>
      <c r="AD120" s="10">
        <v>365450</v>
      </c>
    </row>
    <row r="121" spans="1:32">
      <c r="A121" s="3" t="s">
        <v>5</v>
      </c>
      <c r="B121" s="4">
        <v>2</v>
      </c>
      <c r="C121" s="17">
        <v>23</v>
      </c>
      <c r="D121" s="4">
        <v>4</v>
      </c>
      <c r="E121" s="17">
        <v>34</v>
      </c>
      <c r="F121" s="18">
        <v>89</v>
      </c>
      <c r="G121" s="18">
        <v>86</v>
      </c>
      <c r="H121" s="17">
        <v>35</v>
      </c>
      <c r="I121" s="5">
        <v>121</v>
      </c>
      <c r="J121" s="5">
        <v>121</v>
      </c>
      <c r="K121" s="17">
        <v>36</v>
      </c>
      <c r="L121" s="11">
        <v>68</v>
      </c>
      <c r="M121" s="18">
        <v>77</v>
      </c>
      <c r="N121" s="10">
        <v>365450</v>
      </c>
      <c r="Q121" s="3" t="s">
        <v>6</v>
      </c>
      <c r="R121" s="4">
        <v>0</v>
      </c>
      <c r="S121" s="17">
        <v>8</v>
      </c>
      <c r="T121" s="4">
        <v>4</v>
      </c>
      <c r="U121" s="11">
        <v>15</v>
      </c>
      <c r="V121" s="11">
        <v>16</v>
      </c>
      <c r="W121" s="11">
        <v>15</v>
      </c>
      <c r="X121" s="11">
        <v>14</v>
      </c>
      <c r="Y121" s="11">
        <v>15</v>
      </c>
      <c r="Z121" s="12">
        <v>39</v>
      </c>
      <c r="AA121" s="16">
        <v>11</v>
      </c>
      <c r="AB121" s="16">
        <v>10</v>
      </c>
      <c r="AC121" s="5">
        <v>28</v>
      </c>
      <c r="AD121" s="10">
        <v>365450</v>
      </c>
    </row>
    <row r="122" spans="1:32">
      <c r="A122" s="3" t="s">
        <v>6</v>
      </c>
      <c r="B122" s="4">
        <v>1</v>
      </c>
      <c r="C122" s="17">
        <v>23</v>
      </c>
      <c r="D122" s="4">
        <v>3</v>
      </c>
      <c r="E122" s="17">
        <v>34</v>
      </c>
      <c r="F122" s="4">
        <v>13</v>
      </c>
      <c r="G122" s="18">
        <v>86</v>
      </c>
      <c r="H122" s="17">
        <v>37</v>
      </c>
      <c r="I122" s="5">
        <v>129</v>
      </c>
      <c r="J122" s="5">
        <v>116</v>
      </c>
      <c r="K122" s="17">
        <v>35</v>
      </c>
      <c r="L122" s="5">
        <v>112</v>
      </c>
      <c r="M122" s="18">
        <v>77</v>
      </c>
      <c r="N122" s="10">
        <v>365450</v>
      </c>
      <c r="Q122" s="3" t="s">
        <v>7</v>
      </c>
      <c r="R122" s="4">
        <v>0</v>
      </c>
      <c r="S122" s="16">
        <v>11</v>
      </c>
      <c r="T122" s="4">
        <v>3</v>
      </c>
      <c r="U122" s="11">
        <v>16</v>
      </c>
      <c r="V122" s="11">
        <v>13</v>
      </c>
      <c r="W122" s="16">
        <v>11</v>
      </c>
      <c r="X122" s="11">
        <v>16</v>
      </c>
      <c r="Y122" s="11">
        <v>15</v>
      </c>
      <c r="Z122" s="11">
        <v>16</v>
      </c>
      <c r="AA122" s="11">
        <v>15</v>
      </c>
      <c r="AB122" s="16">
        <v>10</v>
      </c>
      <c r="AC122" s="5">
        <v>27</v>
      </c>
      <c r="AD122" s="10">
        <v>365450</v>
      </c>
    </row>
    <row r="123" spans="1:32">
      <c r="A123" s="3" t="s">
        <v>7</v>
      </c>
      <c r="B123" s="4">
        <v>2</v>
      </c>
      <c r="C123" s="17">
        <v>23</v>
      </c>
      <c r="D123" s="4">
        <v>2</v>
      </c>
      <c r="E123" s="17">
        <v>34</v>
      </c>
      <c r="F123" s="18">
        <v>91</v>
      </c>
      <c r="G123" s="18">
        <v>87</v>
      </c>
      <c r="H123" s="17">
        <v>34</v>
      </c>
      <c r="I123" s="18">
        <v>80</v>
      </c>
      <c r="J123" s="5">
        <v>124</v>
      </c>
      <c r="K123" s="17">
        <v>35</v>
      </c>
      <c r="L123" s="6">
        <v>100</v>
      </c>
      <c r="M123" s="11">
        <v>71</v>
      </c>
      <c r="N123" s="10">
        <v>365450</v>
      </c>
      <c r="Q123" s="3" t="s">
        <v>8</v>
      </c>
      <c r="R123" s="4">
        <v>0</v>
      </c>
      <c r="S123" s="4">
        <v>3</v>
      </c>
      <c r="T123" s="4">
        <v>2</v>
      </c>
      <c r="U123" s="18">
        <v>17</v>
      </c>
      <c r="V123" s="11">
        <v>13</v>
      </c>
      <c r="W123" s="11">
        <v>14</v>
      </c>
      <c r="X123" s="11">
        <v>14</v>
      </c>
      <c r="Y123" s="11">
        <v>14</v>
      </c>
      <c r="Z123" s="11">
        <v>13</v>
      </c>
      <c r="AA123" s="11">
        <v>16</v>
      </c>
      <c r="AB123" s="11">
        <v>13</v>
      </c>
      <c r="AC123" s="11">
        <v>14</v>
      </c>
      <c r="AD123" s="10">
        <v>365450</v>
      </c>
    </row>
    <row r="124" spans="1:32">
      <c r="A124" s="3" t="s">
        <v>8</v>
      </c>
      <c r="B124" s="4">
        <v>1</v>
      </c>
      <c r="C124" s="17">
        <v>23</v>
      </c>
      <c r="D124" s="4">
        <v>1</v>
      </c>
      <c r="E124" s="17">
        <v>37</v>
      </c>
      <c r="F124" s="18">
        <v>92</v>
      </c>
      <c r="G124" s="5">
        <v>117</v>
      </c>
      <c r="H124" s="17">
        <v>37</v>
      </c>
      <c r="I124" s="13">
        <v>260</v>
      </c>
      <c r="J124" s="9">
        <v>152</v>
      </c>
      <c r="K124" s="17">
        <v>37</v>
      </c>
      <c r="L124" s="18">
        <v>90</v>
      </c>
      <c r="M124" s="11">
        <v>70</v>
      </c>
      <c r="N124" s="10">
        <v>365450</v>
      </c>
      <c r="Q124" s="3" t="s">
        <v>9</v>
      </c>
      <c r="R124" s="4">
        <v>2</v>
      </c>
      <c r="S124" s="17">
        <v>8</v>
      </c>
      <c r="T124" s="4">
        <v>2</v>
      </c>
      <c r="U124" s="11">
        <v>15</v>
      </c>
      <c r="V124" s="16">
        <v>12</v>
      </c>
      <c r="W124" s="11">
        <v>13</v>
      </c>
      <c r="X124" s="11">
        <v>16</v>
      </c>
      <c r="Y124" s="16">
        <v>12</v>
      </c>
      <c r="Z124" s="11">
        <v>15</v>
      </c>
      <c r="AA124" s="11">
        <v>15</v>
      </c>
      <c r="AB124" s="11">
        <v>13</v>
      </c>
      <c r="AC124" s="18">
        <v>17</v>
      </c>
      <c r="AD124" s="10">
        <v>365450</v>
      </c>
    </row>
    <row r="125" spans="1:32">
      <c r="A125" s="3" t="s">
        <v>9</v>
      </c>
      <c r="B125" s="4">
        <v>0</v>
      </c>
      <c r="C125" s="17">
        <v>25</v>
      </c>
      <c r="D125" s="4">
        <v>2</v>
      </c>
      <c r="E125" s="17">
        <v>35</v>
      </c>
      <c r="F125" s="11">
        <v>64</v>
      </c>
      <c r="G125" s="11">
        <v>70</v>
      </c>
      <c r="H125" s="17">
        <v>33</v>
      </c>
      <c r="I125" s="6">
        <v>104</v>
      </c>
      <c r="J125" s="13">
        <v>258</v>
      </c>
      <c r="K125" s="17">
        <v>37</v>
      </c>
      <c r="L125" s="18">
        <v>78</v>
      </c>
      <c r="M125" s="11">
        <v>70</v>
      </c>
      <c r="N125" s="10">
        <v>365450</v>
      </c>
      <c r="Q125" s="3" t="s">
        <v>10</v>
      </c>
      <c r="R125" s="11">
        <v>16</v>
      </c>
      <c r="S125" s="4">
        <v>4</v>
      </c>
      <c r="T125" s="4">
        <v>2</v>
      </c>
      <c r="U125" s="11">
        <v>14</v>
      </c>
      <c r="V125" s="11">
        <v>14</v>
      </c>
      <c r="W125" s="11">
        <v>13</v>
      </c>
      <c r="X125" s="11">
        <v>14</v>
      </c>
      <c r="Y125" s="16">
        <v>12</v>
      </c>
      <c r="Z125" s="13">
        <v>56</v>
      </c>
      <c r="AA125" s="16">
        <v>10</v>
      </c>
      <c r="AB125" s="11">
        <v>13</v>
      </c>
      <c r="AC125" s="16">
        <v>11</v>
      </c>
      <c r="AD125" s="10">
        <v>365450</v>
      </c>
    </row>
    <row r="126" spans="1:32">
      <c r="A126" s="3" t="s">
        <v>10</v>
      </c>
      <c r="B126" s="4">
        <v>3</v>
      </c>
      <c r="C126" s="17">
        <v>23</v>
      </c>
      <c r="D126" s="4">
        <v>4</v>
      </c>
      <c r="E126" s="17">
        <v>35</v>
      </c>
      <c r="F126" s="11">
        <v>66</v>
      </c>
      <c r="G126" s="11">
        <v>60</v>
      </c>
      <c r="H126" s="17">
        <v>36</v>
      </c>
      <c r="I126" s="6">
        <v>103</v>
      </c>
      <c r="J126" s="6">
        <v>110</v>
      </c>
      <c r="K126" s="17">
        <v>35</v>
      </c>
      <c r="L126" s="11">
        <v>68</v>
      </c>
      <c r="M126" s="18">
        <v>79</v>
      </c>
      <c r="N126" s="10">
        <v>365450</v>
      </c>
    </row>
    <row r="127" spans="1:32">
      <c r="N127" s="10">
        <v>365450</v>
      </c>
    </row>
    <row r="128" spans="1:32">
      <c r="E128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67B5-14E8-401B-BAE8-028C2EF22551}">
  <dimension ref="A1:AQ261"/>
  <sheetViews>
    <sheetView tabSelected="1" topLeftCell="Q230" zoomScale="78" zoomScaleNormal="60" workbookViewId="0">
      <selection activeCell="AG258" sqref="AG258"/>
    </sheetView>
  </sheetViews>
  <sheetFormatPr defaultColWidth="10.109375" defaultRowHeight="12"/>
  <cols>
    <col min="1" max="1" width="10.109375" style="23" customWidth="1"/>
    <col min="2" max="2" width="9.109375" style="23" customWidth="1"/>
    <col min="3" max="3" width="8.77734375" style="23" customWidth="1"/>
    <col min="4" max="4" width="13.88671875" style="23" customWidth="1"/>
    <col min="5" max="5" width="9.21875" style="23" customWidth="1"/>
    <col min="6" max="6" width="8.77734375" style="23" customWidth="1"/>
    <col min="7" max="7" width="14.21875" style="23" customWidth="1"/>
    <col min="8" max="8" width="8.6640625" style="23" customWidth="1"/>
    <col min="9" max="9" width="8.77734375" style="23" customWidth="1"/>
    <col min="10" max="10" width="13.88671875" style="23" customWidth="1"/>
    <col min="11" max="11" width="8.5546875" style="23" customWidth="1"/>
    <col min="12" max="12" width="9.109375" style="23" customWidth="1"/>
    <col min="13" max="13" width="17" style="42" customWidth="1"/>
    <col min="14" max="14" width="10.109375" style="23" customWidth="1"/>
    <col min="15" max="15" width="9.109375" style="23" customWidth="1"/>
    <col min="16" max="16" width="8.77734375" style="23" customWidth="1"/>
    <col min="17" max="17" width="13.88671875" style="23" customWidth="1"/>
    <col min="18" max="18" width="9.21875" style="23" customWidth="1"/>
    <col min="19" max="19" width="8.77734375" style="23" customWidth="1"/>
    <col min="20" max="20" width="14.21875" style="23" customWidth="1"/>
    <col min="21" max="21" width="8.6640625" style="23" customWidth="1"/>
    <col min="22" max="22" width="8.77734375" style="23" customWidth="1"/>
    <col min="23" max="23" width="13.88671875" style="23" customWidth="1"/>
    <col min="24" max="24" width="8.5546875" style="23" customWidth="1"/>
    <col min="25" max="25" width="9.109375" style="23" customWidth="1"/>
    <col min="26" max="26" width="17" style="42" customWidth="1"/>
    <col min="27" max="27" width="10.109375" style="22" customWidth="1"/>
    <col min="28" max="36" width="10.109375" style="23" customWidth="1"/>
    <col min="37" max="37" width="14.44140625" style="37" customWidth="1"/>
    <col min="38" max="38" width="11.6640625" style="37" customWidth="1"/>
    <col min="39" max="39" width="10.109375" style="24" customWidth="1"/>
    <col min="40" max="16384" width="10.109375" style="23"/>
  </cols>
  <sheetData>
    <row r="1" spans="1:43" s="20" customFormat="1">
      <c r="A1" s="20" t="s">
        <v>30</v>
      </c>
      <c r="B1" s="20" t="s">
        <v>30</v>
      </c>
      <c r="C1" s="20" t="s">
        <v>31</v>
      </c>
      <c r="D1" s="20" t="s">
        <v>32</v>
      </c>
      <c r="E1" s="83" t="s">
        <v>33</v>
      </c>
      <c r="F1" s="83"/>
      <c r="G1" s="20" t="s">
        <v>32</v>
      </c>
      <c r="H1" s="83" t="s">
        <v>33</v>
      </c>
      <c r="I1" s="83"/>
      <c r="J1" s="20" t="s">
        <v>32</v>
      </c>
      <c r="K1" s="83" t="s">
        <v>33</v>
      </c>
      <c r="L1" s="83"/>
      <c r="M1" s="21"/>
      <c r="N1" s="20" t="s">
        <v>30</v>
      </c>
      <c r="O1" s="20" t="s">
        <v>30</v>
      </c>
      <c r="P1" s="20" t="s">
        <v>31</v>
      </c>
      <c r="Q1" s="20" t="s">
        <v>32</v>
      </c>
      <c r="R1" s="83" t="s">
        <v>33</v>
      </c>
      <c r="S1" s="83"/>
      <c r="T1" s="20" t="s">
        <v>32</v>
      </c>
      <c r="U1" s="83" t="s">
        <v>33</v>
      </c>
      <c r="V1" s="83"/>
      <c r="W1" s="20" t="s">
        <v>32</v>
      </c>
      <c r="X1" s="83" t="s">
        <v>33</v>
      </c>
      <c r="Y1" s="83"/>
      <c r="Z1" s="21"/>
      <c r="AA1" s="22"/>
      <c r="AH1" s="20" t="s">
        <v>34</v>
      </c>
      <c r="AJ1" s="23"/>
      <c r="AM1" s="24"/>
      <c r="AO1" s="23"/>
      <c r="AP1" s="23"/>
    </row>
    <row r="2" spans="1:43" ht="13.2">
      <c r="A2" s="20"/>
      <c r="B2" s="25" t="s">
        <v>35</v>
      </c>
      <c r="C2" s="20" t="s">
        <v>36</v>
      </c>
      <c r="D2" s="22">
        <v>1</v>
      </c>
      <c r="E2" s="22">
        <v>1</v>
      </c>
      <c r="F2" s="22">
        <v>1</v>
      </c>
      <c r="G2" s="22">
        <v>2</v>
      </c>
      <c r="H2" s="22">
        <v>2</v>
      </c>
      <c r="I2" s="22">
        <v>2</v>
      </c>
      <c r="J2" s="22">
        <v>3</v>
      </c>
      <c r="K2" s="22">
        <v>3</v>
      </c>
      <c r="L2" s="22">
        <v>3</v>
      </c>
      <c r="M2" s="26" t="s">
        <v>37</v>
      </c>
      <c r="N2" s="20"/>
      <c r="O2" s="25" t="s">
        <v>35</v>
      </c>
      <c r="P2" s="20" t="s">
        <v>36</v>
      </c>
      <c r="Q2" s="22">
        <v>1</v>
      </c>
      <c r="R2" s="22">
        <v>1</v>
      </c>
      <c r="S2" s="22">
        <v>1</v>
      </c>
      <c r="T2" s="22">
        <v>2</v>
      </c>
      <c r="U2" s="22">
        <v>2</v>
      </c>
      <c r="V2" s="22">
        <v>2</v>
      </c>
      <c r="W2" s="22">
        <v>3</v>
      </c>
      <c r="X2" s="22">
        <v>3</v>
      </c>
      <c r="Y2" s="22">
        <v>3</v>
      </c>
      <c r="Z2" s="26" t="s">
        <v>37</v>
      </c>
      <c r="AB2" s="27"/>
      <c r="AC2" s="27"/>
      <c r="AD2" s="27" t="s">
        <v>38</v>
      </c>
      <c r="AE2" s="27" t="s">
        <v>39</v>
      </c>
      <c r="AF2" s="27"/>
      <c r="AG2" s="27"/>
      <c r="AH2" s="27" t="s">
        <v>40</v>
      </c>
      <c r="AI2" s="27" t="s">
        <v>41</v>
      </c>
      <c r="AJ2" s="28" t="s">
        <v>42</v>
      </c>
      <c r="AK2" s="29" t="s">
        <v>43</v>
      </c>
      <c r="AL2" s="29" t="s">
        <v>44</v>
      </c>
      <c r="AM2" s="28" t="s">
        <v>45</v>
      </c>
      <c r="AN2" s="27" t="s">
        <v>46</v>
      </c>
    </row>
    <row r="3" spans="1:43" ht="13.2">
      <c r="A3" s="30">
        <v>1</v>
      </c>
      <c r="B3" s="30">
        <v>2</v>
      </c>
      <c r="C3" s="30">
        <v>3</v>
      </c>
      <c r="D3" s="30">
        <v>4</v>
      </c>
      <c r="E3" s="30">
        <v>5</v>
      </c>
      <c r="F3" s="30">
        <v>6</v>
      </c>
      <c r="G3" s="30">
        <v>7</v>
      </c>
      <c r="H3" s="30">
        <v>8</v>
      </c>
      <c r="I3" s="30">
        <v>9</v>
      </c>
      <c r="J3" s="30">
        <v>10</v>
      </c>
      <c r="K3" s="30">
        <v>11</v>
      </c>
      <c r="L3" s="30">
        <v>12</v>
      </c>
      <c r="M3" s="31" t="s">
        <v>47</v>
      </c>
      <c r="N3" s="30">
        <v>1</v>
      </c>
      <c r="O3" s="30">
        <v>2</v>
      </c>
      <c r="P3" s="30">
        <v>3</v>
      </c>
      <c r="Q3" s="30">
        <v>4</v>
      </c>
      <c r="R3" s="30">
        <v>5</v>
      </c>
      <c r="S3" s="30">
        <v>6</v>
      </c>
      <c r="T3" s="30">
        <v>7</v>
      </c>
      <c r="U3" s="30">
        <v>8</v>
      </c>
      <c r="V3" s="30">
        <v>9</v>
      </c>
      <c r="W3" s="30">
        <v>10</v>
      </c>
      <c r="X3" s="30">
        <v>11</v>
      </c>
      <c r="Y3" s="30">
        <v>12</v>
      </c>
      <c r="Z3" s="31" t="s">
        <v>47</v>
      </c>
      <c r="AA3" s="22" t="s">
        <v>48</v>
      </c>
      <c r="AB3" s="27" t="s">
        <v>49</v>
      </c>
      <c r="AC3" s="27" t="s">
        <v>50</v>
      </c>
      <c r="AD3" s="27" t="s">
        <v>51</v>
      </c>
      <c r="AE3" s="27" t="s">
        <v>52</v>
      </c>
      <c r="AF3" s="27" t="s">
        <v>41</v>
      </c>
      <c r="AG3" s="27" t="s">
        <v>53</v>
      </c>
      <c r="AH3" s="27" t="s">
        <v>54</v>
      </c>
      <c r="AI3" s="27" t="s">
        <v>54</v>
      </c>
      <c r="AJ3" s="32" t="s">
        <v>55</v>
      </c>
      <c r="AK3" s="33" t="s">
        <v>56</v>
      </c>
      <c r="AL3" s="33" t="s">
        <v>56</v>
      </c>
      <c r="AM3" s="32" t="s">
        <v>57</v>
      </c>
      <c r="AN3" s="27" t="s">
        <v>58</v>
      </c>
    </row>
    <row r="4" spans="1:43" ht="13.2">
      <c r="A4" s="4">
        <v>0</v>
      </c>
      <c r="B4" s="4">
        <v>17</v>
      </c>
      <c r="C4" s="4">
        <v>6</v>
      </c>
      <c r="D4" s="17">
        <v>37</v>
      </c>
      <c r="E4" s="9">
        <v>277</v>
      </c>
      <c r="F4" s="8">
        <v>257</v>
      </c>
      <c r="G4" s="17">
        <v>36</v>
      </c>
      <c r="H4" s="5">
        <v>223</v>
      </c>
      <c r="I4" s="5">
        <v>200</v>
      </c>
      <c r="J4" s="17">
        <v>34</v>
      </c>
      <c r="K4" s="6">
        <v>189</v>
      </c>
      <c r="L4" s="18">
        <v>163</v>
      </c>
      <c r="M4" s="21"/>
      <c r="N4" s="23">
        <f t="shared" ref="N4:Y4" si="0" xml:space="preserve"> IF(OR(A4&gt;A14, A4&lt;A13),".",A4)</f>
        <v>0</v>
      </c>
      <c r="O4" s="23">
        <f t="shared" si="0"/>
        <v>17</v>
      </c>
      <c r="P4" s="23">
        <f t="shared" si="0"/>
        <v>6</v>
      </c>
      <c r="Q4" s="23">
        <f t="shared" si="0"/>
        <v>37</v>
      </c>
      <c r="R4" s="23">
        <f t="shared" si="0"/>
        <v>277</v>
      </c>
      <c r="S4" s="23" t="s">
        <v>59</v>
      </c>
      <c r="T4" s="23">
        <f t="shared" si="0"/>
        <v>36</v>
      </c>
      <c r="U4" s="23">
        <f t="shared" si="0"/>
        <v>223</v>
      </c>
      <c r="V4" s="23">
        <f t="shared" si="0"/>
        <v>200</v>
      </c>
      <c r="W4" s="23">
        <f t="shared" si="0"/>
        <v>34</v>
      </c>
      <c r="X4" s="23">
        <f t="shared" si="0"/>
        <v>189</v>
      </c>
      <c r="Y4" s="23">
        <f t="shared" si="0"/>
        <v>163</v>
      </c>
      <c r="Z4" s="21"/>
      <c r="AA4" s="22">
        <v>1</v>
      </c>
      <c r="AB4" s="34">
        <f>AVERAGE($R4:$S11)</f>
        <v>364.25</v>
      </c>
      <c r="AC4" s="34">
        <f>AVERAGE($P4:$P11)</f>
        <v>3.75</v>
      </c>
      <c r="AD4" s="34">
        <f>AVERAGE([3]buffer!C$3:C$10)</f>
        <v>22.75</v>
      </c>
      <c r="AE4" s="34">
        <f>((AB4-AD4)/AI4)-AC4</f>
        <v>144.99080967892044</v>
      </c>
      <c r="AF4" s="34">
        <f>AVERAGE($Q4:$Q11)</f>
        <v>38.375</v>
      </c>
      <c r="AG4" s="34">
        <f>AVERAGE($O4:$O11)</f>
        <v>16.714285714285715</v>
      </c>
      <c r="AH4" s="34">
        <f>AG4/0.5</f>
        <v>33.428571428571431</v>
      </c>
      <c r="AI4" s="35">
        <f>AF4/AG4</f>
        <v>2.2959401709401708</v>
      </c>
      <c r="AJ4" s="36">
        <f>1.1*(1-COMPLETE!P11)</f>
        <v>0.92758620689655191</v>
      </c>
      <c r="AK4" s="37">
        <v>0.57361111111111118</v>
      </c>
      <c r="AL4" s="37">
        <v>0.74444444444444446</v>
      </c>
      <c r="AM4" s="38">
        <f>24*(AL4-AK4)</f>
        <v>4.0999999999999988</v>
      </c>
      <c r="AN4" s="34">
        <f>(AE4*120)/(AH4*0.2*AM4*AJ4)</f>
        <v>684.28302923576416</v>
      </c>
      <c r="AQ4" s="36"/>
    </row>
    <row r="5" spans="1:43" ht="13.2">
      <c r="A5" s="4">
        <v>3</v>
      </c>
      <c r="B5" s="4">
        <v>18</v>
      </c>
      <c r="C5" s="4">
        <v>6</v>
      </c>
      <c r="D5" s="17">
        <v>40</v>
      </c>
      <c r="E5" s="7">
        <v>368</v>
      </c>
      <c r="F5" s="14">
        <v>414</v>
      </c>
      <c r="G5" s="17">
        <v>39</v>
      </c>
      <c r="H5" s="9">
        <v>283</v>
      </c>
      <c r="I5" s="9">
        <v>278</v>
      </c>
      <c r="J5" s="17">
        <v>33</v>
      </c>
      <c r="K5" s="8">
        <v>248</v>
      </c>
      <c r="L5" s="6">
        <v>178</v>
      </c>
      <c r="M5" s="21"/>
      <c r="N5" s="23">
        <f t="shared" ref="N5:Y5" si="1" xml:space="preserve"> IF(OR(A5&gt;A14, A5&lt;A13),".",A5)</f>
        <v>3</v>
      </c>
      <c r="O5" s="23">
        <f t="shared" si="1"/>
        <v>18</v>
      </c>
      <c r="P5" s="23">
        <f t="shared" si="1"/>
        <v>6</v>
      </c>
      <c r="Q5" s="23">
        <f t="shared" si="1"/>
        <v>40</v>
      </c>
      <c r="R5" s="23">
        <f t="shared" si="1"/>
        <v>368</v>
      </c>
      <c r="S5" s="23" t="s">
        <v>59</v>
      </c>
      <c r="T5" s="23" t="str">
        <f t="shared" si="1"/>
        <v>.</v>
      </c>
      <c r="U5" s="23">
        <f t="shared" si="1"/>
        <v>283</v>
      </c>
      <c r="V5" s="23">
        <f t="shared" si="1"/>
        <v>278</v>
      </c>
      <c r="W5" s="23">
        <f t="shared" si="1"/>
        <v>33</v>
      </c>
      <c r="X5" s="23">
        <f t="shared" si="1"/>
        <v>248</v>
      </c>
      <c r="Y5" s="23">
        <f t="shared" si="1"/>
        <v>178</v>
      </c>
      <c r="Z5" s="21"/>
      <c r="AA5" s="22">
        <v>2</v>
      </c>
      <c r="AB5" s="34">
        <f>AVERAGE($U4:$V11)</f>
        <v>248.8125</v>
      </c>
      <c r="AC5" s="34">
        <f>AVERAGE($P4:$P11)</f>
        <v>3.75</v>
      </c>
      <c r="AD5" s="34">
        <f>AVERAGE([3]buffer!D$3:D$10)</f>
        <v>23.625</v>
      </c>
      <c r="AE5" s="34">
        <f>((AB5-AD5)/AI5)-AC5</f>
        <v>99.571323529411771</v>
      </c>
      <c r="AF5" s="34">
        <f>AVERAGE($T4:$T11)</f>
        <v>36.428571428571431</v>
      </c>
      <c r="AG5" s="34">
        <f>AVERAGE($O4:$O11)</f>
        <v>16.714285714285715</v>
      </c>
      <c r="AH5" s="34">
        <f>AG5/0.5</f>
        <v>33.428571428571431</v>
      </c>
      <c r="AI5" s="35">
        <f>AF5/AG5</f>
        <v>2.1794871794871793</v>
      </c>
      <c r="AJ5" s="36">
        <f>1.1*(1-COMPLETE!P13)</f>
        <v>0.97388535031847145</v>
      </c>
      <c r="AK5" s="37">
        <v>0.57361111111111118</v>
      </c>
      <c r="AL5" s="37">
        <v>0.74444444444444446</v>
      </c>
      <c r="AM5" s="38">
        <f>24*(AL5-AK5)</f>
        <v>4.0999999999999988</v>
      </c>
      <c r="AN5" s="34">
        <f>(AE5*120)/(AH5*0.2*AM5*AJ5)</f>
        <v>447.58551497736909</v>
      </c>
      <c r="AQ5" s="36"/>
    </row>
    <row r="6" spans="1:43" ht="13.2">
      <c r="A6" s="4">
        <v>4</v>
      </c>
      <c r="B6" s="4">
        <v>21</v>
      </c>
      <c r="C6" s="4">
        <v>2</v>
      </c>
      <c r="D6" s="17">
        <v>39</v>
      </c>
      <c r="E6" s="14">
        <v>417</v>
      </c>
      <c r="F6" s="15">
        <v>345</v>
      </c>
      <c r="G6" s="17">
        <v>37</v>
      </c>
      <c r="H6" s="15">
        <v>332</v>
      </c>
      <c r="I6" s="12">
        <v>321</v>
      </c>
      <c r="J6" s="17">
        <v>38</v>
      </c>
      <c r="K6" s="6">
        <v>191</v>
      </c>
      <c r="L6" s="6">
        <v>174</v>
      </c>
      <c r="M6" s="21"/>
      <c r="N6" s="23">
        <f t="shared" ref="N6:Y6" si="2" xml:space="preserve"> IF(OR(A6&gt;A14, A6&lt;A13),".",A6)</f>
        <v>4</v>
      </c>
      <c r="O6" s="23" t="str">
        <f t="shared" si="2"/>
        <v>.</v>
      </c>
      <c r="P6" s="23">
        <f t="shared" si="2"/>
        <v>2</v>
      </c>
      <c r="Q6" s="23">
        <f t="shared" si="2"/>
        <v>39</v>
      </c>
      <c r="R6" s="23">
        <f t="shared" si="2"/>
        <v>417</v>
      </c>
      <c r="S6" s="23" t="s">
        <v>59</v>
      </c>
      <c r="T6" s="23">
        <f t="shared" si="2"/>
        <v>37</v>
      </c>
      <c r="U6" s="23">
        <f t="shared" si="2"/>
        <v>332</v>
      </c>
      <c r="V6" s="23">
        <f t="shared" si="2"/>
        <v>321</v>
      </c>
      <c r="W6" s="23">
        <f t="shared" si="2"/>
        <v>38</v>
      </c>
      <c r="X6" s="23">
        <f t="shared" si="2"/>
        <v>191</v>
      </c>
      <c r="Y6" s="23">
        <f t="shared" si="2"/>
        <v>174</v>
      </c>
      <c r="Z6" s="21"/>
      <c r="AA6" s="22">
        <v>3</v>
      </c>
      <c r="AB6" s="34">
        <f>AVERAGE($X4:$Y11)</f>
        <v>214.1875</v>
      </c>
      <c r="AC6" s="34">
        <f>AVERAGE($P4:$P11)</f>
        <v>3.75</v>
      </c>
      <c r="AD6" s="34">
        <f>AVERAGE([3]buffer!E$3:E$10)</f>
        <v>24.625</v>
      </c>
      <c r="AE6" s="34">
        <f>((AB6-AD6)/AI6)-AC6</f>
        <v>85.187593984962405</v>
      </c>
      <c r="AF6" s="34">
        <f>AVERAGE($W4:$W11)</f>
        <v>35.625</v>
      </c>
      <c r="AG6" s="34">
        <f>AVERAGE($O4:$O11)</f>
        <v>16.714285714285715</v>
      </c>
      <c r="AH6" s="34">
        <f>AG6/0.5</f>
        <v>33.428571428571431</v>
      </c>
      <c r="AI6" s="35">
        <f>AF6/AG6</f>
        <v>2.1314102564102564</v>
      </c>
      <c r="AJ6" s="36">
        <f>1.1*(1-COMPLETE!P15)</f>
        <v>0.9267529665587918</v>
      </c>
      <c r="AK6" s="37">
        <v>0.57361111111111118</v>
      </c>
      <c r="AL6" s="37">
        <v>0.74444444444444446</v>
      </c>
      <c r="AM6" s="38">
        <f>24*(AL6-AK6)</f>
        <v>4.0999999999999988</v>
      </c>
      <c r="AN6" s="34">
        <f>(AE6*120)/(AH6*0.2*AM6*AJ6)</f>
        <v>402.40367999207189</v>
      </c>
      <c r="AQ6" s="36"/>
    </row>
    <row r="7" spans="1:43" ht="13.2">
      <c r="A7" s="4">
        <v>2</v>
      </c>
      <c r="B7" s="4">
        <v>17</v>
      </c>
      <c r="C7" s="4">
        <v>1</v>
      </c>
      <c r="D7" s="17">
        <v>39</v>
      </c>
      <c r="E7" s="12">
        <v>329</v>
      </c>
      <c r="F7" s="7">
        <v>394</v>
      </c>
      <c r="G7" s="17">
        <v>36</v>
      </c>
      <c r="H7" s="9">
        <v>294</v>
      </c>
      <c r="I7" s="9">
        <v>266</v>
      </c>
      <c r="J7" s="17">
        <v>37</v>
      </c>
      <c r="K7" s="9">
        <v>272</v>
      </c>
      <c r="L7" s="11">
        <v>120</v>
      </c>
      <c r="M7" s="21"/>
      <c r="N7" s="23">
        <f xml:space="preserve"> IF(OR(A7&gt;A14, A7&lt;A13),".",A7)</f>
        <v>2</v>
      </c>
      <c r="O7" s="23">
        <f xml:space="preserve"> IF(OR(B7&gt;B14, B7&lt;B13),".",B7)</f>
        <v>17</v>
      </c>
      <c r="P7" s="23">
        <f t="shared" ref="P7:Y7" si="3" xml:space="preserve"> IF(OR(C7&gt;C14, C7&lt;C13),".",C7)</f>
        <v>1</v>
      </c>
      <c r="Q7" s="23">
        <f t="shared" si="3"/>
        <v>39</v>
      </c>
      <c r="R7" s="23">
        <f t="shared" si="3"/>
        <v>329</v>
      </c>
      <c r="S7" s="23" t="s">
        <v>59</v>
      </c>
      <c r="T7" s="23">
        <f t="shared" si="3"/>
        <v>36</v>
      </c>
      <c r="U7" s="23">
        <f t="shared" si="3"/>
        <v>294</v>
      </c>
      <c r="V7" s="23">
        <f t="shared" si="3"/>
        <v>266</v>
      </c>
      <c r="W7" s="23">
        <f t="shared" si="3"/>
        <v>37</v>
      </c>
      <c r="X7" s="23">
        <f t="shared" si="3"/>
        <v>272</v>
      </c>
      <c r="Y7" s="23">
        <f t="shared" si="3"/>
        <v>120</v>
      </c>
      <c r="Z7" s="21"/>
      <c r="AQ7" s="36"/>
    </row>
    <row r="8" spans="1:43" ht="13.2">
      <c r="A8" s="4">
        <v>2</v>
      </c>
      <c r="B8" s="4">
        <v>17</v>
      </c>
      <c r="C8" s="4">
        <v>3</v>
      </c>
      <c r="D8" s="17">
        <v>38</v>
      </c>
      <c r="E8" s="7">
        <v>376</v>
      </c>
      <c r="F8" s="15">
        <v>338</v>
      </c>
      <c r="G8" s="17">
        <v>37</v>
      </c>
      <c r="H8" s="12">
        <v>310</v>
      </c>
      <c r="I8" s="8">
        <v>254</v>
      </c>
      <c r="J8" s="17">
        <v>33</v>
      </c>
      <c r="K8" s="8">
        <v>258</v>
      </c>
      <c r="L8" s="6">
        <v>175</v>
      </c>
      <c r="M8" s="21"/>
      <c r="N8" s="23">
        <f t="shared" ref="N8:Y8" si="4" xml:space="preserve"> IF(OR(A8&gt;A14, A8&lt;A13),".",A8)</f>
        <v>2</v>
      </c>
      <c r="O8" s="23">
        <f t="shared" si="4"/>
        <v>17</v>
      </c>
      <c r="P8" s="23">
        <f t="shared" si="4"/>
        <v>3</v>
      </c>
      <c r="Q8" s="23">
        <f t="shared" si="4"/>
        <v>38</v>
      </c>
      <c r="R8" s="23">
        <f t="shared" si="4"/>
        <v>376</v>
      </c>
      <c r="S8" s="23" t="s">
        <v>59</v>
      </c>
      <c r="T8" s="23">
        <f t="shared" si="4"/>
        <v>37</v>
      </c>
      <c r="U8" s="23">
        <f t="shared" si="4"/>
        <v>310</v>
      </c>
      <c r="V8" s="23">
        <f t="shared" si="4"/>
        <v>254</v>
      </c>
      <c r="W8" s="23">
        <f t="shared" si="4"/>
        <v>33</v>
      </c>
      <c r="X8" s="23">
        <f t="shared" si="4"/>
        <v>258</v>
      </c>
      <c r="Y8" s="23">
        <f t="shared" si="4"/>
        <v>175</v>
      </c>
      <c r="Z8" s="21"/>
      <c r="AQ8" s="36"/>
    </row>
    <row r="9" spans="1:43" ht="13.2">
      <c r="A9" s="4">
        <v>1</v>
      </c>
      <c r="B9" s="4">
        <v>16</v>
      </c>
      <c r="C9" s="4">
        <v>3</v>
      </c>
      <c r="D9" s="17">
        <v>38</v>
      </c>
      <c r="E9" s="14">
        <v>397</v>
      </c>
      <c r="F9" s="13">
        <v>461</v>
      </c>
      <c r="G9" s="17">
        <v>36</v>
      </c>
      <c r="H9" s="6">
        <v>172</v>
      </c>
      <c r="I9" s="8">
        <v>249</v>
      </c>
      <c r="J9" s="17">
        <v>37</v>
      </c>
      <c r="K9" s="9">
        <v>289</v>
      </c>
      <c r="L9" s="6">
        <v>179</v>
      </c>
      <c r="M9" s="21"/>
      <c r="N9" s="23">
        <f t="shared" ref="N9:Y9" si="5" xml:space="preserve"> IF(OR(A9&gt;A14, A9&lt;A13),".",A9)</f>
        <v>1</v>
      </c>
      <c r="O9" s="23">
        <f t="shared" si="5"/>
        <v>16</v>
      </c>
      <c r="P9" s="23">
        <f t="shared" si="5"/>
        <v>3</v>
      </c>
      <c r="Q9" s="23">
        <f t="shared" si="5"/>
        <v>38</v>
      </c>
      <c r="R9" s="23">
        <f t="shared" si="5"/>
        <v>397</v>
      </c>
      <c r="S9" s="23" t="s">
        <v>59</v>
      </c>
      <c r="T9" s="23">
        <f t="shared" si="5"/>
        <v>36</v>
      </c>
      <c r="U9" s="23">
        <f t="shared" si="5"/>
        <v>172</v>
      </c>
      <c r="V9" s="23">
        <f t="shared" si="5"/>
        <v>249</v>
      </c>
      <c r="W9" s="23">
        <f t="shared" si="5"/>
        <v>37</v>
      </c>
      <c r="X9" s="23">
        <f t="shared" si="5"/>
        <v>289</v>
      </c>
      <c r="Y9" s="23">
        <f t="shared" si="5"/>
        <v>179</v>
      </c>
      <c r="Z9" s="21"/>
      <c r="AQ9" s="36"/>
    </row>
    <row r="10" spans="1:43" ht="13.2">
      <c r="A10" s="4">
        <v>3</v>
      </c>
      <c r="B10" s="4">
        <v>16</v>
      </c>
      <c r="C10" s="4">
        <v>4</v>
      </c>
      <c r="D10" s="17">
        <v>39</v>
      </c>
      <c r="E10" s="14">
        <v>418</v>
      </c>
      <c r="F10" s="14">
        <v>415</v>
      </c>
      <c r="G10" s="17">
        <v>36</v>
      </c>
      <c r="H10" s="18">
        <v>138</v>
      </c>
      <c r="I10" s="8">
        <v>252</v>
      </c>
      <c r="J10" s="17">
        <v>37</v>
      </c>
      <c r="K10" s="12">
        <v>324</v>
      </c>
      <c r="L10" s="5">
        <v>221</v>
      </c>
      <c r="M10" s="21"/>
      <c r="N10" s="23">
        <f t="shared" ref="N10:Y10" si="6" xml:space="preserve"> IF(OR(A10&gt;A14, A10&lt;A13),".",A10)</f>
        <v>3</v>
      </c>
      <c r="O10" s="23">
        <f t="shared" si="6"/>
        <v>16</v>
      </c>
      <c r="P10" s="23">
        <f t="shared" si="6"/>
        <v>4</v>
      </c>
      <c r="Q10" s="23">
        <f t="shared" si="6"/>
        <v>39</v>
      </c>
      <c r="R10" s="23">
        <f t="shared" si="6"/>
        <v>418</v>
      </c>
      <c r="S10" s="23" t="s">
        <v>59</v>
      </c>
      <c r="T10" s="23">
        <f t="shared" si="6"/>
        <v>36</v>
      </c>
      <c r="U10" s="23">
        <f t="shared" si="6"/>
        <v>138</v>
      </c>
      <c r="V10" s="23">
        <f t="shared" si="6"/>
        <v>252</v>
      </c>
      <c r="W10" s="23">
        <f t="shared" si="6"/>
        <v>37</v>
      </c>
      <c r="X10" s="23">
        <f t="shared" si="6"/>
        <v>324</v>
      </c>
      <c r="Y10" s="23">
        <f t="shared" si="6"/>
        <v>221</v>
      </c>
      <c r="Z10" s="21"/>
      <c r="AQ10" s="36"/>
    </row>
    <row r="11" spans="1:43" ht="13.2">
      <c r="A11" s="4">
        <v>2</v>
      </c>
      <c r="B11" s="4">
        <v>16</v>
      </c>
      <c r="C11" s="4">
        <v>5</v>
      </c>
      <c r="D11" s="17">
        <v>37</v>
      </c>
      <c r="E11" s="15">
        <v>332</v>
      </c>
      <c r="F11" s="12">
        <v>307</v>
      </c>
      <c r="G11" s="17">
        <v>37</v>
      </c>
      <c r="H11" s="6">
        <v>191</v>
      </c>
      <c r="I11" s="5">
        <v>218</v>
      </c>
      <c r="J11" s="17">
        <v>36</v>
      </c>
      <c r="K11" s="8">
        <v>233</v>
      </c>
      <c r="L11" s="5">
        <v>213</v>
      </c>
      <c r="M11" s="21"/>
      <c r="N11" s="23">
        <f t="shared" ref="N11:Y11" si="7" xml:space="preserve"> IF(OR(A11&gt;A14, A11&lt;A13),".",A11)</f>
        <v>2</v>
      </c>
      <c r="O11" s="23">
        <f t="shared" si="7"/>
        <v>16</v>
      </c>
      <c r="P11" s="23">
        <f t="shared" si="7"/>
        <v>5</v>
      </c>
      <c r="Q11" s="23">
        <f t="shared" si="7"/>
        <v>37</v>
      </c>
      <c r="R11" s="23">
        <f t="shared" si="7"/>
        <v>332</v>
      </c>
      <c r="S11" s="23" t="s">
        <v>59</v>
      </c>
      <c r="T11" s="23">
        <f t="shared" si="7"/>
        <v>37</v>
      </c>
      <c r="U11" s="23">
        <f t="shared" si="7"/>
        <v>191</v>
      </c>
      <c r="V11" s="23">
        <f t="shared" si="7"/>
        <v>218</v>
      </c>
      <c r="W11" s="23">
        <f t="shared" si="7"/>
        <v>36</v>
      </c>
      <c r="X11" s="23">
        <f t="shared" si="7"/>
        <v>233</v>
      </c>
      <c r="Y11" s="23">
        <f t="shared" si="7"/>
        <v>213</v>
      </c>
      <c r="Z11" s="21"/>
      <c r="AQ11" s="36"/>
    </row>
    <row r="12" spans="1:43">
      <c r="A12" s="39">
        <f>AVERAGE(A4:A11)</f>
        <v>2.125</v>
      </c>
      <c r="B12" s="39">
        <f>AVERAGE(B4:B11)</f>
        <v>17.25</v>
      </c>
      <c r="C12" s="39">
        <f t="shared" ref="C12:L12" si="8">AVERAGE(C4:C11)</f>
        <v>3.75</v>
      </c>
      <c r="D12" s="39">
        <f t="shared" si="8"/>
        <v>38.375</v>
      </c>
      <c r="E12" s="39">
        <f t="shared" si="8"/>
        <v>364.25</v>
      </c>
      <c r="F12" s="39">
        <f t="shared" si="8"/>
        <v>366.375</v>
      </c>
      <c r="G12" s="39">
        <f t="shared" si="8"/>
        <v>36.75</v>
      </c>
      <c r="H12" s="39">
        <f t="shared" si="8"/>
        <v>242.875</v>
      </c>
      <c r="I12" s="39">
        <f t="shared" si="8"/>
        <v>254.75</v>
      </c>
      <c r="J12" s="39">
        <f t="shared" si="8"/>
        <v>35.625</v>
      </c>
      <c r="K12" s="39">
        <f t="shared" si="8"/>
        <v>250.5</v>
      </c>
      <c r="L12" s="39">
        <f t="shared" si="8"/>
        <v>177.875</v>
      </c>
      <c r="M12" s="26" t="s">
        <v>60</v>
      </c>
      <c r="N12" s="39">
        <f>AVERAGE(N4:N11)</f>
        <v>2.125</v>
      </c>
      <c r="O12" s="39">
        <f>AVERAGE(O4:O11)</f>
        <v>16.714285714285715</v>
      </c>
      <c r="P12" s="39">
        <f t="shared" ref="P12:Y12" si="9">AVERAGE(P4:P11)</f>
        <v>3.75</v>
      </c>
      <c r="Q12" s="39">
        <f t="shared" si="9"/>
        <v>38.375</v>
      </c>
      <c r="R12" s="39">
        <f t="shared" si="9"/>
        <v>364.25</v>
      </c>
      <c r="S12" s="39" t="e">
        <f t="shared" si="9"/>
        <v>#DIV/0!</v>
      </c>
      <c r="T12" s="39">
        <f t="shared" si="9"/>
        <v>36.428571428571431</v>
      </c>
      <c r="U12" s="39">
        <f t="shared" si="9"/>
        <v>242.875</v>
      </c>
      <c r="V12" s="39">
        <f t="shared" si="9"/>
        <v>254.75</v>
      </c>
      <c r="W12" s="39">
        <f t="shared" si="9"/>
        <v>35.625</v>
      </c>
      <c r="X12" s="39">
        <f t="shared" si="9"/>
        <v>250.5</v>
      </c>
      <c r="Y12" s="39">
        <f t="shared" si="9"/>
        <v>177.875</v>
      </c>
      <c r="Z12" s="26" t="s">
        <v>60</v>
      </c>
      <c r="AQ12" s="36"/>
    </row>
    <row r="13" spans="1:43">
      <c r="A13" s="39">
        <f>A12-2*STDEV(A4:A11)</f>
        <v>-0.36784690951644983</v>
      </c>
      <c r="B13" s="39">
        <f t="shared" ref="B13:L13" si="10">B12-2*STDEV(B4:B11)</f>
        <v>13.91190815841488</v>
      </c>
      <c r="C13" s="39">
        <f t="shared" si="10"/>
        <v>8.549847474838268E-2</v>
      </c>
      <c r="D13" s="39">
        <f t="shared" si="10"/>
        <v>36.253679656440355</v>
      </c>
      <c r="E13" s="39">
        <f t="shared" si="10"/>
        <v>266.29519992801346</v>
      </c>
      <c r="F13" s="39">
        <f t="shared" si="10"/>
        <v>233.06574622196274</v>
      </c>
      <c r="G13" s="39">
        <f t="shared" si="10"/>
        <v>34.67980332197294</v>
      </c>
      <c r="H13" s="39">
        <f t="shared" si="10"/>
        <v>99.884740591485439</v>
      </c>
      <c r="I13" s="39">
        <f t="shared" si="10"/>
        <v>181.28280615520578</v>
      </c>
      <c r="J13" s="39">
        <f t="shared" si="10"/>
        <v>31.63393855865743</v>
      </c>
      <c r="K13" s="39">
        <f t="shared" si="10"/>
        <v>157.8007936541911</v>
      </c>
      <c r="L13" s="39">
        <f t="shared" si="10"/>
        <v>116.05094088290315</v>
      </c>
      <c r="M13" s="26" t="s">
        <v>61</v>
      </c>
      <c r="N13" s="39">
        <f>N12-2*STDEV(N4:N11)</f>
        <v>-0.36784690951644983</v>
      </c>
      <c r="O13" s="39">
        <f t="shared" ref="O13:Y13" si="11">O12-2*STDEV(O4:O11)</f>
        <v>15.202427822248806</v>
      </c>
      <c r="P13" s="39">
        <f t="shared" si="11"/>
        <v>8.549847474838268E-2</v>
      </c>
      <c r="Q13" s="39">
        <f t="shared" si="11"/>
        <v>36.253679656440355</v>
      </c>
      <c r="R13" s="39">
        <f t="shared" si="11"/>
        <v>266.29519992801346</v>
      </c>
      <c r="S13" s="39" t="e">
        <f t="shared" si="11"/>
        <v>#DIV/0!</v>
      </c>
      <c r="T13" s="39">
        <f t="shared" si="11"/>
        <v>35.359526460921735</v>
      </c>
      <c r="U13" s="39">
        <f t="shared" si="11"/>
        <v>99.884740591485439</v>
      </c>
      <c r="V13" s="39">
        <f t="shared" si="11"/>
        <v>181.28280615520578</v>
      </c>
      <c r="W13" s="39">
        <f t="shared" si="11"/>
        <v>31.63393855865743</v>
      </c>
      <c r="X13" s="39">
        <f t="shared" si="11"/>
        <v>157.8007936541911</v>
      </c>
      <c r="Y13" s="39">
        <f t="shared" si="11"/>
        <v>116.05094088290315</v>
      </c>
      <c r="Z13" s="26" t="s">
        <v>61</v>
      </c>
      <c r="AQ13" s="36"/>
    </row>
    <row r="14" spans="1:43" ht="12.6" thickBot="1">
      <c r="A14" s="40">
        <f>A12+2*STDEV(A4:A11)</f>
        <v>4.6178469095164498</v>
      </c>
      <c r="B14" s="40">
        <f t="shared" ref="B14:L14" si="12">B12+2*STDEV(B4:B11)</f>
        <v>20.588091841585122</v>
      </c>
      <c r="C14" s="40">
        <f t="shared" si="12"/>
        <v>7.4145015252516178</v>
      </c>
      <c r="D14" s="40">
        <f t="shared" si="12"/>
        <v>40.496320343559645</v>
      </c>
      <c r="E14" s="40">
        <f t="shared" si="12"/>
        <v>462.20480007198654</v>
      </c>
      <c r="F14" s="40">
        <f t="shared" si="12"/>
        <v>499.68425377803726</v>
      </c>
      <c r="G14" s="40">
        <f t="shared" si="12"/>
        <v>38.82019667802706</v>
      </c>
      <c r="H14" s="40">
        <f t="shared" si="12"/>
        <v>385.86525940851459</v>
      </c>
      <c r="I14" s="40">
        <f t="shared" si="12"/>
        <v>328.21719384479422</v>
      </c>
      <c r="J14" s="40">
        <f t="shared" si="12"/>
        <v>39.616061441342566</v>
      </c>
      <c r="K14" s="40">
        <f t="shared" si="12"/>
        <v>343.19920634580888</v>
      </c>
      <c r="L14" s="40">
        <f t="shared" si="12"/>
        <v>239.69905911709685</v>
      </c>
      <c r="M14" s="41" t="s">
        <v>62</v>
      </c>
      <c r="N14" s="40">
        <f>N12+2*STDEV(N4:N11)</f>
        <v>4.6178469095164498</v>
      </c>
      <c r="O14" s="40">
        <f t="shared" ref="O14:Y14" si="13">O12+2*STDEV(O4:O11)</f>
        <v>18.226143606322623</v>
      </c>
      <c r="P14" s="40">
        <f t="shared" si="13"/>
        <v>7.4145015252516178</v>
      </c>
      <c r="Q14" s="40">
        <f t="shared" si="13"/>
        <v>40.496320343559645</v>
      </c>
      <c r="R14" s="40">
        <f t="shared" si="13"/>
        <v>462.20480007198654</v>
      </c>
      <c r="S14" s="40" t="e">
        <f t="shared" si="13"/>
        <v>#DIV/0!</v>
      </c>
      <c r="T14" s="40">
        <f t="shared" si="13"/>
        <v>37.497616396221126</v>
      </c>
      <c r="U14" s="40">
        <f t="shared" si="13"/>
        <v>385.86525940851459</v>
      </c>
      <c r="V14" s="40">
        <f t="shared" si="13"/>
        <v>328.21719384479422</v>
      </c>
      <c r="W14" s="40">
        <f t="shared" si="13"/>
        <v>39.616061441342566</v>
      </c>
      <c r="X14" s="40">
        <f t="shared" si="13"/>
        <v>343.19920634580888</v>
      </c>
      <c r="Y14" s="40">
        <f t="shared" si="13"/>
        <v>239.69905911709685</v>
      </c>
      <c r="Z14" s="41" t="s">
        <v>62</v>
      </c>
      <c r="AQ14" s="36"/>
    </row>
    <row r="15" spans="1:43" ht="13.2">
      <c r="A15" s="20"/>
      <c r="B15" s="25"/>
      <c r="C15" s="20"/>
      <c r="D15" s="22">
        <v>4</v>
      </c>
      <c r="E15" s="22">
        <v>4</v>
      </c>
      <c r="F15" s="22">
        <v>4</v>
      </c>
      <c r="G15" s="22"/>
      <c r="H15" s="22">
        <v>5</v>
      </c>
      <c r="I15" s="22">
        <v>5</v>
      </c>
      <c r="J15" s="22">
        <v>6</v>
      </c>
      <c r="K15" s="22">
        <v>6</v>
      </c>
      <c r="L15" s="22">
        <v>6</v>
      </c>
      <c r="M15" s="26" t="s">
        <v>37</v>
      </c>
      <c r="N15" s="20"/>
      <c r="O15" s="25"/>
      <c r="P15" s="20"/>
      <c r="Q15" s="22">
        <v>4</v>
      </c>
      <c r="R15" s="22">
        <v>4</v>
      </c>
      <c r="S15" s="22">
        <v>4</v>
      </c>
      <c r="T15" s="22">
        <v>5</v>
      </c>
      <c r="U15" s="22">
        <v>5</v>
      </c>
      <c r="V15" s="22">
        <v>5</v>
      </c>
      <c r="W15" s="22">
        <v>6</v>
      </c>
      <c r="X15" s="22">
        <v>6</v>
      </c>
      <c r="Y15" s="22">
        <v>6</v>
      </c>
      <c r="Z15" s="26" t="s">
        <v>37</v>
      </c>
      <c r="AB15" s="27"/>
      <c r="AC15" s="27"/>
      <c r="AD15" s="27"/>
      <c r="AE15" s="27"/>
      <c r="AF15" s="27"/>
      <c r="AG15" s="27"/>
      <c r="AH15" s="27"/>
      <c r="AI15" s="27"/>
      <c r="AM15" s="28"/>
      <c r="AN15" s="27"/>
      <c r="AQ15" s="36"/>
    </row>
    <row r="16" spans="1:43" ht="13.2">
      <c r="A16" s="30">
        <v>1</v>
      </c>
      <c r="B16" s="30">
        <v>2</v>
      </c>
      <c r="C16" s="30">
        <v>3</v>
      </c>
      <c r="D16" s="30">
        <v>4</v>
      </c>
      <c r="E16" s="30">
        <v>5</v>
      </c>
      <c r="F16" s="30">
        <v>6</v>
      </c>
      <c r="G16" s="30">
        <v>7</v>
      </c>
      <c r="H16" s="30">
        <v>8</v>
      </c>
      <c r="I16" s="30">
        <v>9</v>
      </c>
      <c r="J16" s="30">
        <v>10</v>
      </c>
      <c r="K16" s="30">
        <v>11</v>
      </c>
      <c r="L16" s="30">
        <v>12</v>
      </c>
      <c r="M16" s="26" t="s">
        <v>47</v>
      </c>
      <c r="N16" s="30">
        <v>1</v>
      </c>
      <c r="O16" s="30">
        <v>2</v>
      </c>
      <c r="P16" s="30">
        <v>3</v>
      </c>
      <c r="Q16" s="30">
        <v>4</v>
      </c>
      <c r="R16" s="30">
        <v>5</v>
      </c>
      <c r="S16" s="30">
        <v>6</v>
      </c>
      <c r="T16" s="30">
        <v>7</v>
      </c>
      <c r="U16" s="30">
        <v>8</v>
      </c>
      <c r="V16" s="30">
        <v>9</v>
      </c>
      <c r="W16" s="30">
        <v>10</v>
      </c>
      <c r="X16" s="30">
        <v>11</v>
      </c>
      <c r="Y16" s="30">
        <v>12</v>
      </c>
      <c r="Z16" s="26" t="s">
        <v>47</v>
      </c>
      <c r="AB16" s="27"/>
      <c r="AC16" s="27"/>
      <c r="AD16" s="27"/>
      <c r="AE16" s="27"/>
      <c r="AF16" s="27"/>
      <c r="AG16" s="27"/>
      <c r="AH16" s="27"/>
      <c r="AI16" s="27"/>
      <c r="AM16" s="28"/>
      <c r="AN16" s="27"/>
      <c r="AQ16" s="36"/>
    </row>
    <row r="17" spans="1:43" ht="13.2">
      <c r="A17" s="4">
        <v>3</v>
      </c>
      <c r="B17" s="4">
        <v>16</v>
      </c>
      <c r="C17" s="4">
        <v>5</v>
      </c>
      <c r="D17" s="17">
        <v>40</v>
      </c>
      <c r="E17" s="6">
        <v>215</v>
      </c>
      <c r="F17" s="8">
        <v>257</v>
      </c>
      <c r="G17" s="17">
        <v>38</v>
      </c>
      <c r="H17" s="5">
        <v>245</v>
      </c>
      <c r="I17" s="6">
        <v>203</v>
      </c>
      <c r="J17" s="17">
        <v>38</v>
      </c>
      <c r="K17" s="8">
        <v>277</v>
      </c>
      <c r="L17" s="9">
        <v>293</v>
      </c>
      <c r="M17" s="21"/>
      <c r="N17" s="23">
        <f t="shared" ref="N17:Y17" si="14" xml:space="preserve"> IF(OR(A17&gt;A27, A17&lt;A26),".",A17)</f>
        <v>3</v>
      </c>
      <c r="O17" s="23">
        <f t="shared" si="14"/>
        <v>16</v>
      </c>
      <c r="P17" s="23">
        <f t="shared" si="14"/>
        <v>5</v>
      </c>
      <c r="Q17" s="23">
        <f t="shared" si="14"/>
        <v>40</v>
      </c>
      <c r="R17" s="23">
        <f t="shared" si="14"/>
        <v>215</v>
      </c>
      <c r="S17" s="23">
        <f t="shared" si="14"/>
        <v>257</v>
      </c>
      <c r="T17" s="23">
        <f t="shared" si="14"/>
        <v>38</v>
      </c>
      <c r="U17" s="23">
        <f t="shared" si="14"/>
        <v>245</v>
      </c>
      <c r="V17" s="23">
        <f t="shared" si="14"/>
        <v>203</v>
      </c>
      <c r="W17" s="23">
        <f t="shared" si="14"/>
        <v>38</v>
      </c>
      <c r="X17" s="23">
        <f t="shared" si="14"/>
        <v>277</v>
      </c>
      <c r="Y17" s="23">
        <f t="shared" si="14"/>
        <v>293</v>
      </c>
      <c r="Z17" s="21"/>
      <c r="AA17" s="22">
        <f>AA4+3</f>
        <v>4</v>
      </c>
      <c r="AB17" s="34">
        <f>AVERAGE($R17:$S24)</f>
        <v>274</v>
      </c>
      <c r="AC17" s="34">
        <f>AVERAGE($P17:$P24)</f>
        <v>4.25</v>
      </c>
      <c r="AD17" s="34">
        <f>AVERAGE([3]buffer!F$3:F$10)</f>
        <v>26.375</v>
      </c>
      <c r="AE17" s="34">
        <f>((AB17-AD17)/AI17)-AC17</f>
        <v>96.759230769230783</v>
      </c>
      <c r="AF17" s="34">
        <f>AVERAGE($Q17:$Q24)</f>
        <v>40.625</v>
      </c>
      <c r="AG17" s="34">
        <f>AVERAGE($O17:$O24)</f>
        <v>16.571428571428573</v>
      </c>
      <c r="AH17" s="34">
        <f>AG17/0.5</f>
        <v>33.142857142857146</v>
      </c>
      <c r="AI17" s="35">
        <f>AF17/AG17</f>
        <v>2.4515086206896548</v>
      </c>
      <c r="AJ17" s="36">
        <f>1.1*(1-COMPLETE!P17)</f>
        <v>0.98801313628899845</v>
      </c>
      <c r="AK17" s="37">
        <v>0.57361111111111118</v>
      </c>
      <c r="AL17" s="37">
        <v>0.74583333333333324</v>
      </c>
      <c r="AM17" s="38">
        <f>24*(AL17-AK17)</f>
        <v>4.1333333333333293</v>
      </c>
      <c r="AN17" s="34">
        <f>(AE17*120)/(AH17*0.2*AM17*AJ17)</f>
        <v>428.934089661592</v>
      </c>
      <c r="AQ17" s="36"/>
    </row>
    <row r="18" spans="1:43" ht="13.2">
      <c r="A18" s="4">
        <v>1</v>
      </c>
      <c r="B18" s="4">
        <v>17</v>
      </c>
      <c r="C18" s="4">
        <v>4</v>
      </c>
      <c r="D18" s="17">
        <v>40</v>
      </c>
      <c r="E18" s="9">
        <v>308</v>
      </c>
      <c r="F18" s="8">
        <v>286</v>
      </c>
      <c r="G18" s="4">
        <v>36</v>
      </c>
      <c r="H18" s="12">
        <v>329</v>
      </c>
      <c r="I18" s="5">
        <v>242</v>
      </c>
      <c r="J18" s="17">
        <v>39</v>
      </c>
      <c r="K18" s="15">
        <v>382</v>
      </c>
      <c r="L18" s="9">
        <v>315</v>
      </c>
      <c r="M18" s="21"/>
      <c r="N18" s="23">
        <f t="shared" ref="N18:Y18" si="15" xml:space="preserve"> IF(OR(A18&gt;A27, A18&lt;A26),".",A18)</f>
        <v>1</v>
      </c>
      <c r="O18" s="23">
        <f t="shared" si="15"/>
        <v>17</v>
      </c>
      <c r="P18" s="23">
        <f t="shared" si="15"/>
        <v>4</v>
      </c>
      <c r="Q18" s="23">
        <f t="shared" si="15"/>
        <v>40</v>
      </c>
      <c r="R18" s="23">
        <f t="shared" si="15"/>
        <v>308</v>
      </c>
      <c r="S18" s="23">
        <f t="shared" si="15"/>
        <v>286</v>
      </c>
      <c r="T18" s="23">
        <f t="shared" si="15"/>
        <v>36</v>
      </c>
      <c r="U18" s="23">
        <f t="shared" si="15"/>
        <v>329</v>
      </c>
      <c r="V18" s="23">
        <f t="shared" si="15"/>
        <v>242</v>
      </c>
      <c r="W18" s="23">
        <f t="shared" si="15"/>
        <v>39</v>
      </c>
      <c r="X18" s="23">
        <f t="shared" si="15"/>
        <v>382</v>
      </c>
      <c r="Y18" s="23">
        <f t="shared" si="15"/>
        <v>315</v>
      </c>
      <c r="Z18" s="21"/>
      <c r="AA18" s="22">
        <f>AA5+3</f>
        <v>5</v>
      </c>
      <c r="AB18" s="34">
        <f>AVERAGE($U17:$V24)</f>
        <v>265.2</v>
      </c>
      <c r="AC18" s="34">
        <f>AVERAGE($P17:$P24)</f>
        <v>4.25</v>
      </c>
      <c r="AD18" s="34">
        <f>AVERAGE([3]buffer!G$3:G$10)</f>
        <v>24.625</v>
      </c>
      <c r="AE18" s="34">
        <f>((AB18-AD18)/AI18)-AC18</f>
        <v>99.879477611940317</v>
      </c>
      <c r="AF18" s="34">
        <f>AVERAGE($T17:$T24)</f>
        <v>38.285714285714285</v>
      </c>
      <c r="AG18" s="34">
        <f>AVERAGE($O17:$O24)</f>
        <v>16.571428571428573</v>
      </c>
      <c r="AH18" s="34">
        <f>AG18/0.5</f>
        <v>33.142857142857146</v>
      </c>
      <c r="AI18" s="35">
        <f>AF18/AG18</f>
        <v>2.3103448275862064</v>
      </c>
      <c r="AJ18" s="36">
        <f>1.1*(1-COMPLETE!P19)</f>
        <v>0.9692974848222029</v>
      </c>
      <c r="AK18" s="37">
        <v>0.57361111111111118</v>
      </c>
      <c r="AL18" s="37">
        <v>0.74583333333333324</v>
      </c>
      <c r="AM18" s="38">
        <f>24*(AL18-AK18)</f>
        <v>4.1333333333333293</v>
      </c>
      <c r="AN18" s="34">
        <f>(AE18*120)/(AH18*0.2*AM18*AJ18)</f>
        <v>451.31529454390454</v>
      </c>
      <c r="AQ18" s="36"/>
    </row>
    <row r="19" spans="1:43" ht="13.2">
      <c r="A19" s="4">
        <v>1</v>
      </c>
      <c r="B19" s="4">
        <v>16</v>
      </c>
      <c r="C19" s="4">
        <v>5</v>
      </c>
      <c r="D19" s="17">
        <v>41</v>
      </c>
      <c r="E19" s="9">
        <v>293</v>
      </c>
      <c r="F19" s="9">
        <v>295</v>
      </c>
      <c r="G19" s="17">
        <v>71</v>
      </c>
      <c r="H19" s="9">
        <v>305</v>
      </c>
      <c r="I19" s="5">
        <v>244</v>
      </c>
      <c r="J19" s="17">
        <v>41</v>
      </c>
      <c r="K19" s="15">
        <v>377</v>
      </c>
      <c r="L19" s="8">
        <v>286</v>
      </c>
      <c r="M19" s="21"/>
      <c r="N19" s="23">
        <f t="shared" ref="N19:Y19" si="16" xml:space="preserve"> IF(OR(A19&gt;A27, A19&lt;A26),".",A19)</f>
        <v>1</v>
      </c>
      <c r="O19" s="23">
        <f t="shared" si="16"/>
        <v>16</v>
      </c>
      <c r="P19" s="23">
        <f t="shared" si="16"/>
        <v>5</v>
      </c>
      <c r="Q19" s="23">
        <f t="shared" si="16"/>
        <v>41</v>
      </c>
      <c r="R19" s="23">
        <f t="shared" si="16"/>
        <v>293</v>
      </c>
      <c r="S19" s="23">
        <f t="shared" si="16"/>
        <v>295</v>
      </c>
      <c r="T19" s="23" t="str">
        <f t="shared" si="16"/>
        <v>.</v>
      </c>
      <c r="U19" s="23">
        <f t="shared" si="16"/>
        <v>305</v>
      </c>
      <c r="V19" s="23">
        <f t="shared" si="16"/>
        <v>244</v>
      </c>
      <c r="W19" s="23">
        <f t="shared" si="16"/>
        <v>41</v>
      </c>
      <c r="X19" s="23">
        <f t="shared" si="16"/>
        <v>377</v>
      </c>
      <c r="Y19" s="23">
        <f t="shared" si="16"/>
        <v>286</v>
      </c>
      <c r="Z19" s="21"/>
      <c r="AA19" s="22">
        <f>AA6+3</f>
        <v>6</v>
      </c>
      <c r="AB19" s="34">
        <f>AVERAGE($X17:$Y24)</f>
        <v>331.75</v>
      </c>
      <c r="AC19" s="34">
        <f>AVERAGE($P17:$P24)</f>
        <v>4.25</v>
      </c>
      <c r="AD19" s="34">
        <f>AVERAGE([3]buffer!H$3:H$10)</f>
        <v>27.75</v>
      </c>
      <c r="AE19" s="34">
        <f>((AB19-AD19)/AI19)-AC19</f>
        <v>121.30051179350245</v>
      </c>
      <c r="AF19" s="34">
        <f>AVERAGE($W17:$W24)</f>
        <v>40.125</v>
      </c>
      <c r="AG19" s="34">
        <f>AVERAGE($O17:$O24)</f>
        <v>16.571428571428573</v>
      </c>
      <c r="AH19" s="34">
        <f>AG19/0.5</f>
        <v>33.142857142857146</v>
      </c>
      <c r="AI19" s="35">
        <f>AF19/AG19</f>
        <v>2.4213362068965516</v>
      </c>
      <c r="AJ19" s="36">
        <f>1.1*(1-COMPLETE!P21)</f>
        <v>0.93583556747095631</v>
      </c>
      <c r="AK19" s="37">
        <v>0.57361111111111118</v>
      </c>
      <c r="AL19" s="37">
        <v>0.74583333333333324</v>
      </c>
      <c r="AM19" s="38">
        <f>24*(AL19-AK19)</f>
        <v>4.1333333333333293</v>
      </c>
      <c r="AN19" s="34">
        <f>(AE19*120)/(AH19*0.2*AM19*AJ19)</f>
        <v>567.70662361047891</v>
      </c>
      <c r="AQ19" s="36"/>
    </row>
    <row r="20" spans="1:43" ht="13.2">
      <c r="A20" s="4">
        <v>2</v>
      </c>
      <c r="B20" s="4">
        <v>17</v>
      </c>
      <c r="C20" s="4">
        <v>4</v>
      </c>
      <c r="D20" s="17">
        <v>41</v>
      </c>
      <c r="E20" s="13">
        <v>490</v>
      </c>
      <c r="F20" s="12">
        <v>334</v>
      </c>
      <c r="G20" s="17">
        <v>38</v>
      </c>
      <c r="H20" s="8">
        <v>273</v>
      </c>
      <c r="I20" s="13">
        <v>507</v>
      </c>
      <c r="J20" s="17">
        <v>43</v>
      </c>
      <c r="K20" s="12">
        <v>355</v>
      </c>
      <c r="L20" s="8">
        <v>265</v>
      </c>
      <c r="M20" s="21"/>
      <c r="N20" s="23">
        <f t="shared" ref="N20:Y20" si="17" xml:space="preserve"> IF(OR(A20&gt;A27, A20&lt;A26),".",A20)</f>
        <v>2</v>
      </c>
      <c r="O20" s="23">
        <f t="shared" si="17"/>
        <v>17</v>
      </c>
      <c r="P20" s="23">
        <f t="shared" si="17"/>
        <v>4</v>
      </c>
      <c r="Q20" s="23">
        <f t="shared" si="17"/>
        <v>41</v>
      </c>
      <c r="R20" s="23" t="str">
        <f t="shared" si="17"/>
        <v>.</v>
      </c>
      <c r="S20" s="23">
        <f t="shared" si="17"/>
        <v>334</v>
      </c>
      <c r="T20" s="23">
        <f t="shared" si="17"/>
        <v>38</v>
      </c>
      <c r="U20" s="23">
        <f t="shared" si="17"/>
        <v>273</v>
      </c>
      <c r="V20" s="23" t="str">
        <f t="shared" si="17"/>
        <v>.</v>
      </c>
      <c r="W20" s="23">
        <f t="shared" si="17"/>
        <v>43</v>
      </c>
      <c r="X20" s="23">
        <f t="shared" si="17"/>
        <v>355</v>
      </c>
      <c r="Y20" s="23">
        <f t="shared" si="17"/>
        <v>265</v>
      </c>
      <c r="Z20" s="21"/>
      <c r="AQ20" s="36"/>
    </row>
    <row r="21" spans="1:43" ht="13.2">
      <c r="A21" s="4">
        <v>1</v>
      </c>
      <c r="B21" s="4">
        <v>16</v>
      </c>
      <c r="C21" s="4">
        <v>4</v>
      </c>
      <c r="D21" s="17">
        <v>41</v>
      </c>
      <c r="E21" s="8">
        <v>268</v>
      </c>
      <c r="F21" s="8">
        <v>283</v>
      </c>
      <c r="G21" s="17">
        <v>41</v>
      </c>
      <c r="H21" s="9">
        <v>319</v>
      </c>
      <c r="I21" s="12">
        <v>345</v>
      </c>
      <c r="J21" s="17">
        <v>40</v>
      </c>
      <c r="K21" s="12">
        <v>361</v>
      </c>
      <c r="L21" s="8">
        <v>260</v>
      </c>
      <c r="M21" s="21"/>
      <c r="N21" s="23">
        <f t="shared" ref="N21:Y21" si="18" xml:space="preserve"> IF(OR(A21&gt;A27, A21&lt;A26),".",A21)</f>
        <v>1</v>
      </c>
      <c r="O21" s="23">
        <f t="shared" si="18"/>
        <v>16</v>
      </c>
      <c r="P21" s="23">
        <f t="shared" si="18"/>
        <v>4</v>
      </c>
      <c r="Q21" s="23">
        <f t="shared" si="18"/>
        <v>41</v>
      </c>
      <c r="R21" s="23">
        <f t="shared" si="18"/>
        <v>268</v>
      </c>
      <c r="S21" s="23">
        <f t="shared" si="18"/>
        <v>283</v>
      </c>
      <c r="T21" s="23">
        <f t="shared" si="18"/>
        <v>41</v>
      </c>
      <c r="U21" s="23">
        <f t="shared" si="18"/>
        <v>319</v>
      </c>
      <c r="V21" s="23">
        <f t="shared" si="18"/>
        <v>345</v>
      </c>
      <c r="W21" s="23">
        <f t="shared" si="18"/>
        <v>40</v>
      </c>
      <c r="X21" s="23">
        <f t="shared" si="18"/>
        <v>361</v>
      </c>
      <c r="Y21" s="23">
        <f t="shared" si="18"/>
        <v>260</v>
      </c>
      <c r="Z21" s="21"/>
      <c r="AQ21" s="36"/>
    </row>
    <row r="22" spans="1:43" ht="13.2">
      <c r="A22" s="4">
        <v>2</v>
      </c>
      <c r="B22" s="4">
        <v>31</v>
      </c>
      <c r="C22" s="4">
        <v>4</v>
      </c>
      <c r="D22" s="17">
        <v>41</v>
      </c>
      <c r="E22" s="12">
        <v>336</v>
      </c>
      <c r="F22" s="8">
        <v>262</v>
      </c>
      <c r="G22" s="17">
        <v>39</v>
      </c>
      <c r="H22" s="9">
        <v>298</v>
      </c>
      <c r="I22" s="9">
        <v>302</v>
      </c>
      <c r="J22" s="17">
        <v>40</v>
      </c>
      <c r="K22" s="15">
        <v>378</v>
      </c>
      <c r="L22" s="15">
        <v>373</v>
      </c>
      <c r="M22" s="21"/>
      <c r="N22" s="23">
        <f t="shared" ref="N22:Y22" si="19" xml:space="preserve"> IF(OR(A22&gt;A27, A22&lt;A26),".",A22)</f>
        <v>2</v>
      </c>
      <c r="O22" s="23" t="str">
        <f t="shared" si="19"/>
        <v>.</v>
      </c>
      <c r="P22" s="23">
        <f t="shared" si="19"/>
        <v>4</v>
      </c>
      <c r="Q22" s="23">
        <f t="shared" si="19"/>
        <v>41</v>
      </c>
      <c r="R22" s="23">
        <f t="shared" si="19"/>
        <v>336</v>
      </c>
      <c r="S22" s="23">
        <f t="shared" si="19"/>
        <v>262</v>
      </c>
      <c r="T22" s="23">
        <f t="shared" si="19"/>
        <v>39</v>
      </c>
      <c r="U22" s="23">
        <f t="shared" si="19"/>
        <v>298</v>
      </c>
      <c r="V22" s="23">
        <f t="shared" si="19"/>
        <v>302</v>
      </c>
      <c r="W22" s="23">
        <f t="shared" si="19"/>
        <v>40</v>
      </c>
      <c r="X22" s="23">
        <f t="shared" si="19"/>
        <v>378</v>
      </c>
      <c r="Y22" s="23">
        <f t="shared" si="19"/>
        <v>373</v>
      </c>
      <c r="Z22" s="21"/>
    </row>
    <row r="23" spans="1:43" ht="13.2">
      <c r="A23" s="4">
        <v>2</v>
      </c>
      <c r="B23" s="4">
        <v>18</v>
      </c>
      <c r="C23" s="4">
        <v>4</v>
      </c>
      <c r="D23" s="17">
        <v>41</v>
      </c>
      <c r="E23" s="8">
        <v>275</v>
      </c>
      <c r="F23" s="8">
        <v>283</v>
      </c>
      <c r="G23" s="17">
        <v>39</v>
      </c>
      <c r="H23" s="5">
        <v>229</v>
      </c>
      <c r="I23" s="8">
        <v>267</v>
      </c>
      <c r="J23" s="17">
        <v>41</v>
      </c>
      <c r="K23" s="14">
        <v>458</v>
      </c>
      <c r="L23" s="9">
        <v>312</v>
      </c>
      <c r="M23" s="21"/>
      <c r="N23" s="23">
        <f t="shared" ref="N23:Y23" si="20" xml:space="preserve"> IF(OR(A23&gt;A27, A23&lt;A26),".",A23)</f>
        <v>2</v>
      </c>
      <c r="O23" s="23">
        <f t="shared" si="20"/>
        <v>18</v>
      </c>
      <c r="P23" s="23">
        <f t="shared" si="20"/>
        <v>4</v>
      </c>
      <c r="Q23" s="23">
        <f t="shared" si="20"/>
        <v>41</v>
      </c>
      <c r="R23" s="23">
        <f t="shared" si="20"/>
        <v>275</v>
      </c>
      <c r="S23" s="23">
        <f t="shared" si="20"/>
        <v>283</v>
      </c>
      <c r="T23" s="23">
        <f t="shared" si="20"/>
        <v>39</v>
      </c>
      <c r="U23" s="23">
        <f t="shared" si="20"/>
        <v>229</v>
      </c>
      <c r="V23" s="23">
        <f t="shared" si="20"/>
        <v>267</v>
      </c>
      <c r="W23" s="23">
        <f t="shared" si="20"/>
        <v>41</v>
      </c>
      <c r="X23" s="23">
        <f t="shared" si="20"/>
        <v>458</v>
      </c>
      <c r="Y23" s="23">
        <f t="shared" si="20"/>
        <v>312</v>
      </c>
      <c r="Z23" s="21"/>
    </row>
    <row r="24" spans="1:43" ht="13.2">
      <c r="A24" s="4">
        <v>1</v>
      </c>
      <c r="B24" s="4">
        <v>16</v>
      </c>
      <c r="C24" s="4">
        <v>4</v>
      </c>
      <c r="D24" s="17">
        <v>40</v>
      </c>
      <c r="E24" s="6">
        <v>213</v>
      </c>
      <c r="F24" s="6">
        <v>202</v>
      </c>
      <c r="G24" s="4">
        <v>37</v>
      </c>
      <c r="H24" s="18">
        <v>176</v>
      </c>
      <c r="I24" s="6">
        <v>201</v>
      </c>
      <c r="J24" s="17">
        <v>39</v>
      </c>
      <c r="K24" s="9">
        <v>297</v>
      </c>
      <c r="L24" s="9">
        <v>319</v>
      </c>
      <c r="M24" s="21"/>
      <c r="N24" s="23">
        <f t="shared" ref="N24:Y24" si="21" xml:space="preserve"> IF(OR(A24&gt;A27, A24&lt;A26),".",A24)</f>
        <v>1</v>
      </c>
      <c r="O24" s="23">
        <f t="shared" si="21"/>
        <v>16</v>
      </c>
      <c r="P24" s="23">
        <f t="shared" si="21"/>
        <v>4</v>
      </c>
      <c r="Q24" s="23">
        <f t="shared" si="21"/>
        <v>40</v>
      </c>
      <c r="R24" s="23">
        <f t="shared" si="21"/>
        <v>213</v>
      </c>
      <c r="S24" s="23">
        <f t="shared" si="21"/>
        <v>202</v>
      </c>
      <c r="T24" s="23">
        <f t="shared" si="21"/>
        <v>37</v>
      </c>
      <c r="U24" s="23">
        <f t="shared" si="21"/>
        <v>176</v>
      </c>
      <c r="V24" s="23">
        <f t="shared" si="21"/>
        <v>201</v>
      </c>
      <c r="W24" s="23">
        <f t="shared" si="21"/>
        <v>39</v>
      </c>
      <c r="X24" s="23">
        <f t="shared" si="21"/>
        <v>297</v>
      </c>
      <c r="Y24" s="23">
        <f t="shared" si="21"/>
        <v>319</v>
      </c>
      <c r="Z24" s="21"/>
    </row>
    <row r="25" spans="1:43">
      <c r="A25" s="39">
        <f>AVERAGE(A17:A24)</f>
        <v>1.625</v>
      </c>
      <c r="B25" s="39">
        <f>AVERAGE(B17:B24)</f>
        <v>18.375</v>
      </c>
      <c r="C25" s="39">
        <f t="shared" ref="C25:L25" si="22">AVERAGE(C17:C24)</f>
        <v>4.25</v>
      </c>
      <c r="D25" s="39">
        <f t="shared" si="22"/>
        <v>40.625</v>
      </c>
      <c r="E25" s="39">
        <f t="shared" si="22"/>
        <v>299.75</v>
      </c>
      <c r="F25" s="39">
        <f t="shared" si="22"/>
        <v>275.25</v>
      </c>
      <c r="G25" s="39">
        <f t="shared" si="22"/>
        <v>42.375</v>
      </c>
      <c r="H25" s="39">
        <f t="shared" si="22"/>
        <v>271.75</v>
      </c>
      <c r="I25" s="39">
        <f t="shared" si="22"/>
        <v>288.875</v>
      </c>
      <c r="J25" s="39">
        <f t="shared" si="22"/>
        <v>40.125</v>
      </c>
      <c r="K25" s="39">
        <f t="shared" si="22"/>
        <v>360.625</v>
      </c>
      <c r="L25" s="39">
        <f t="shared" si="22"/>
        <v>302.875</v>
      </c>
      <c r="M25" s="26" t="s">
        <v>60</v>
      </c>
      <c r="N25" s="39">
        <f>AVERAGE(N17:N24)</f>
        <v>1.625</v>
      </c>
      <c r="O25" s="39">
        <f>AVERAGE(O17:O24)</f>
        <v>16.571428571428573</v>
      </c>
      <c r="P25" s="39">
        <f t="shared" ref="P25:Y25" si="23">AVERAGE(P17:P24)</f>
        <v>4.25</v>
      </c>
      <c r="Q25" s="39">
        <f t="shared" si="23"/>
        <v>40.625</v>
      </c>
      <c r="R25" s="39">
        <f t="shared" si="23"/>
        <v>272.57142857142856</v>
      </c>
      <c r="S25" s="39">
        <f t="shared" si="23"/>
        <v>275.25</v>
      </c>
      <c r="T25" s="39">
        <f t="shared" si="23"/>
        <v>38.285714285714285</v>
      </c>
      <c r="U25" s="39">
        <f t="shared" si="23"/>
        <v>271.75</v>
      </c>
      <c r="V25" s="39">
        <f t="shared" si="23"/>
        <v>257.71428571428572</v>
      </c>
      <c r="W25" s="39">
        <f t="shared" si="23"/>
        <v>40.125</v>
      </c>
      <c r="X25" s="39">
        <f t="shared" si="23"/>
        <v>360.625</v>
      </c>
      <c r="Y25" s="39">
        <f t="shared" si="23"/>
        <v>302.875</v>
      </c>
      <c r="Z25" s="26" t="s">
        <v>60</v>
      </c>
    </row>
    <row r="26" spans="1:43">
      <c r="A26" s="39">
        <f>A25-2*STDEV(A17:A24)</f>
        <v>0.13695238171431012</v>
      </c>
      <c r="B26" s="39">
        <f t="shared" ref="B26:L26" si="24">B25-2*STDEV(B17:B24)</f>
        <v>8.0689684788816169</v>
      </c>
      <c r="C26" s="39">
        <f t="shared" si="24"/>
        <v>3.3241799002274486</v>
      </c>
      <c r="D26" s="39">
        <f t="shared" si="24"/>
        <v>39.58990166098647</v>
      </c>
      <c r="E26" s="39">
        <f t="shared" si="24"/>
        <v>124.1668898457811</v>
      </c>
      <c r="F26" s="39">
        <f t="shared" si="24"/>
        <v>199.84064097493317</v>
      </c>
      <c r="G26" s="39">
        <f t="shared" si="24"/>
        <v>19.052723708253275</v>
      </c>
      <c r="H26" s="39">
        <f t="shared" si="24"/>
        <v>167.50441085042084</v>
      </c>
      <c r="I26" s="39">
        <f t="shared" si="24"/>
        <v>87.896145390864575</v>
      </c>
      <c r="J26" s="39">
        <f t="shared" si="24"/>
        <v>37.019704982959404</v>
      </c>
      <c r="K26" s="39">
        <f t="shared" si="24"/>
        <v>249.573210280068</v>
      </c>
      <c r="L26" s="39">
        <f t="shared" si="24"/>
        <v>230.91121942750843</v>
      </c>
      <c r="M26" s="26" t="s">
        <v>61</v>
      </c>
      <c r="N26" s="39">
        <f>N25-2*STDEV(N17:N24)</f>
        <v>0.13695238171431012</v>
      </c>
      <c r="O26" s="39">
        <f t="shared" ref="O26:Y26" si="25">O25-2*STDEV(O17:O24)</f>
        <v>14.997836986489688</v>
      </c>
      <c r="P26" s="39">
        <f t="shared" si="25"/>
        <v>3.3241799002274486</v>
      </c>
      <c r="Q26" s="39">
        <f t="shared" si="25"/>
        <v>39.58990166098647</v>
      </c>
      <c r="R26" s="39">
        <f t="shared" si="25"/>
        <v>180.97188604813766</v>
      </c>
      <c r="S26" s="39">
        <f t="shared" si="25"/>
        <v>199.84064097493317</v>
      </c>
      <c r="T26" s="39">
        <f t="shared" si="25"/>
        <v>35.078579382765191</v>
      </c>
      <c r="U26" s="39">
        <f t="shared" si="25"/>
        <v>167.50441085042084</v>
      </c>
      <c r="V26" s="39">
        <f t="shared" si="25"/>
        <v>153.43444243531968</v>
      </c>
      <c r="W26" s="39">
        <f t="shared" si="25"/>
        <v>37.019704982959404</v>
      </c>
      <c r="X26" s="39">
        <f t="shared" si="25"/>
        <v>249.573210280068</v>
      </c>
      <c r="Y26" s="39">
        <f t="shared" si="25"/>
        <v>230.91121942750843</v>
      </c>
      <c r="Z26" s="26" t="s">
        <v>61</v>
      </c>
    </row>
    <row r="27" spans="1:43" ht="12.6" thickBot="1">
      <c r="A27" s="40">
        <f>A25+2*STDEV(A17:A24)</f>
        <v>3.1130476182856901</v>
      </c>
      <c r="B27" s="40">
        <f t="shared" ref="B27:L27" si="26">B25+2*STDEV(B17:B24)</f>
        <v>28.681031521118385</v>
      </c>
      <c r="C27" s="40">
        <f t="shared" si="26"/>
        <v>5.175820099772551</v>
      </c>
      <c r="D27" s="40">
        <f t="shared" si="26"/>
        <v>41.66009833901353</v>
      </c>
      <c r="E27" s="40">
        <f t="shared" si="26"/>
        <v>475.3331101542189</v>
      </c>
      <c r="F27" s="40">
        <f t="shared" si="26"/>
        <v>350.65935902506681</v>
      </c>
      <c r="G27" s="40">
        <f t="shared" si="26"/>
        <v>65.697276291746732</v>
      </c>
      <c r="H27" s="40">
        <f t="shared" si="26"/>
        <v>375.99558914957913</v>
      </c>
      <c r="I27" s="40">
        <f t="shared" si="26"/>
        <v>489.8538546091354</v>
      </c>
      <c r="J27" s="40">
        <f t="shared" si="26"/>
        <v>43.230295017040596</v>
      </c>
      <c r="K27" s="40">
        <f t="shared" si="26"/>
        <v>471.676789719932</v>
      </c>
      <c r="L27" s="40">
        <f t="shared" si="26"/>
        <v>374.8387805724916</v>
      </c>
      <c r="M27" s="41" t="s">
        <v>62</v>
      </c>
      <c r="N27" s="40">
        <f>N25+2*STDEV(N17:N24)</f>
        <v>3.1130476182856901</v>
      </c>
      <c r="O27" s="40">
        <f t="shared" ref="O27:Y27" si="27">O25+2*STDEV(O17:O24)</f>
        <v>18.145020156367458</v>
      </c>
      <c r="P27" s="40">
        <f t="shared" si="27"/>
        <v>5.175820099772551</v>
      </c>
      <c r="Q27" s="40">
        <f t="shared" si="27"/>
        <v>41.66009833901353</v>
      </c>
      <c r="R27" s="40">
        <f t="shared" si="27"/>
        <v>364.17097109471945</v>
      </c>
      <c r="S27" s="40">
        <f t="shared" si="27"/>
        <v>350.65935902506681</v>
      </c>
      <c r="T27" s="40">
        <f t="shared" si="27"/>
        <v>41.492849188663378</v>
      </c>
      <c r="U27" s="40">
        <f t="shared" si="27"/>
        <v>375.99558914957913</v>
      </c>
      <c r="V27" s="40">
        <f t="shared" si="27"/>
        <v>361.99412899325176</v>
      </c>
      <c r="W27" s="40">
        <f t="shared" si="27"/>
        <v>43.230295017040596</v>
      </c>
      <c r="X27" s="40">
        <f t="shared" si="27"/>
        <v>471.676789719932</v>
      </c>
      <c r="Y27" s="40">
        <f t="shared" si="27"/>
        <v>374.8387805724916</v>
      </c>
      <c r="Z27" s="41" t="s">
        <v>62</v>
      </c>
    </row>
    <row r="28" spans="1:43" ht="13.2">
      <c r="A28" s="20"/>
      <c r="B28" s="25"/>
      <c r="C28" s="20"/>
      <c r="D28" s="22">
        <v>7</v>
      </c>
      <c r="E28" s="22">
        <v>7</v>
      </c>
      <c r="F28" s="22">
        <v>7</v>
      </c>
      <c r="G28" s="22">
        <v>8</v>
      </c>
      <c r="H28" s="22">
        <v>8</v>
      </c>
      <c r="I28" s="22">
        <v>8</v>
      </c>
      <c r="J28" s="22">
        <v>9</v>
      </c>
      <c r="K28" s="22">
        <v>9</v>
      </c>
      <c r="L28" s="22">
        <v>9</v>
      </c>
      <c r="M28" s="26" t="s">
        <v>37</v>
      </c>
      <c r="N28" s="20"/>
      <c r="O28" s="25"/>
      <c r="P28" s="20"/>
      <c r="Q28" s="22">
        <v>7</v>
      </c>
      <c r="R28" s="22">
        <v>7</v>
      </c>
      <c r="S28" s="22">
        <v>7</v>
      </c>
      <c r="T28" s="22">
        <v>8</v>
      </c>
      <c r="U28" s="22">
        <v>8</v>
      </c>
      <c r="V28" s="22">
        <v>8</v>
      </c>
      <c r="W28" s="22">
        <v>9</v>
      </c>
      <c r="X28" s="22">
        <v>9</v>
      </c>
      <c r="Y28" s="22">
        <v>9</v>
      </c>
      <c r="Z28" s="26" t="s">
        <v>37</v>
      </c>
      <c r="AB28" s="27"/>
      <c r="AC28" s="27"/>
      <c r="AD28" s="27"/>
      <c r="AE28" s="27"/>
      <c r="AF28" s="27"/>
      <c r="AG28" s="27"/>
      <c r="AH28" s="27"/>
      <c r="AI28" s="27"/>
      <c r="AM28" s="28"/>
      <c r="AN28" s="27"/>
    </row>
    <row r="29" spans="1:43" ht="13.2">
      <c r="A29" s="30">
        <v>1</v>
      </c>
      <c r="B29" s="30">
        <v>2</v>
      </c>
      <c r="C29" s="30">
        <v>3</v>
      </c>
      <c r="D29" s="30">
        <v>4</v>
      </c>
      <c r="E29" s="30">
        <v>5</v>
      </c>
      <c r="F29" s="30">
        <v>6</v>
      </c>
      <c r="G29" s="30">
        <v>7</v>
      </c>
      <c r="H29" s="30">
        <v>8</v>
      </c>
      <c r="I29" s="30">
        <v>9</v>
      </c>
      <c r="J29" s="30">
        <v>10</v>
      </c>
      <c r="K29" s="30">
        <v>11</v>
      </c>
      <c r="L29" s="30">
        <v>12</v>
      </c>
      <c r="M29" s="26" t="s">
        <v>47</v>
      </c>
      <c r="N29" s="30">
        <v>1</v>
      </c>
      <c r="O29" s="30">
        <v>2</v>
      </c>
      <c r="P29" s="30">
        <v>3</v>
      </c>
      <c r="Q29" s="30">
        <v>4</v>
      </c>
      <c r="R29" s="30">
        <v>5</v>
      </c>
      <c r="S29" s="30">
        <v>6</v>
      </c>
      <c r="T29" s="30">
        <v>7</v>
      </c>
      <c r="U29" s="30">
        <v>8</v>
      </c>
      <c r="V29" s="30">
        <v>9</v>
      </c>
      <c r="W29" s="30">
        <v>10</v>
      </c>
      <c r="X29" s="30">
        <v>11</v>
      </c>
      <c r="Y29" s="30">
        <v>12</v>
      </c>
      <c r="Z29" s="26" t="s">
        <v>47</v>
      </c>
      <c r="AB29" s="27"/>
      <c r="AC29" s="27"/>
      <c r="AD29" s="27"/>
      <c r="AE29" s="27"/>
      <c r="AF29" s="27"/>
      <c r="AG29" s="27"/>
      <c r="AH29" s="27"/>
      <c r="AI29" s="27"/>
      <c r="AM29" s="28"/>
      <c r="AN29" s="27"/>
    </row>
    <row r="30" spans="1:43" ht="13.2">
      <c r="A30" s="4">
        <v>3</v>
      </c>
      <c r="B30" s="4">
        <v>20</v>
      </c>
      <c r="C30" s="4">
        <v>5</v>
      </c>
      <c r="D30" s="4">
        <v>39</v>
      </c>
      <c r="E30" s="6">
        <v>225</v>
      </c>
      <c r="F30" s="6">
        <v>224</v>
      </c>
      <c r="G30" s="4">
        <v>40</v>
      </c>
      <c r="H30" s="8">
        <v>307</v>
      </c>
      <c r="I30" s="9">
        <v>358</v>
      </c>
      <c r="J30" s="4">
        <v>33</v>
      </c>
      <c r="K30" s="18">
        <v>203</v>
      </c>
      <c r="L30" s="16">
        <v>108</v>
      </c>
      <c r="M30" s="21"/>
      <c r="N30" s="23">
        <f t="shared" ref="N30:Y30" si="28" xml:space="preserve"> IF(OR(A30&gt;A40, A30&lt;A39),".",A30)</f>
        <v>3</v>
      </c>
      <c r="O30" s="23">
        <f t="shared" si="28"/>
        <v>20</v>
      </c>
      <c r="P30" s="23">
        <f t="shared" si="28"/>
        <v>5</v>
      </c>
      <c r="Q30" s="23">
        <f t="shared" si="28"/>
        <v>39</v>
      </c>
      <c r="R30" s="23">
        <f t="shared" si="28"/>
        <v>225</v>
      </c>
      <c r="S30" s="23">
        <f t="shared" si="28"/>
        <v>224</v>
      </c>
      <c r="T30" s="23">
        <f t="shared" si="28"/>
        <v>40</v>
      </c>
      <c r="U30" s="23">
        <f t="shared" si="28"/>
        <v>307</v>
      </c>
      <c r="V30" s="23">
        <f t="shared" si="28"/>
        <v>358</v>
      </c>
      <c r="W30" s="23">
        <f t="shared" si="28"/>
        <v>33</v>
      </c>
      <c r="X30" s="23">
        <f t="shared" si="28"/>
        <v>203</v>
      </c>
      <c r="Y30" s="23">
        <f t="shared" si="28"/>
        <v>108</v>
      </c>
      <c r="Z30" s="21"/>
      <c r="AA30" s="22">
        <f>AA17+3</f>
        <v>7</v>
      </c>
      <c r="AB30" s="34">
        <f>AVERAGE($R30:$S37)</f>
        <v>286.6875</v>
      </c>
      <c r="AC30" s="34">
        <f>AVERAGE($P30:$P37)</f>
        <v>5.25</v>
      </c>
      <c r="AD30" s="34">
        <f>AVERAGE([3]buffer!I$3:I$10)</f>
        <v>19.375</v>
      </c>
      <c r="AE30" s="34">
        <f>((AB30-AD30)/AI30)-AC30</f>
        <v>123.91016819571865</v>
      </c>
      <c r="AF30" s="34">
        <f>AVERAGE($Q30:$Q37)</f>
        <v>40.875</v>
      </c>
      <c r="AG30" s="34">
        <f>AVERAGE($O30:$O37)</f>
        <v>19.75</v>
      </c>
      <c r="AH30" s="34">
        <f>AG30/0.5</f>
        <v>39.5</v>
      </c>
      <c r="AI30" s="35">
        <f>AF30/AG30</f>
        <v>2.0696202531645569</v>
      </c>
      <c r="AJ30" s="36">
        <f>1.1*(1-COMPLETE!P23)</f>
        <v>0.95009208103130749</v>
      </c>
      <c r="AK30" s="37">
        <v>0.57361111111111118</v>
      </c>
      <c r="AL30" s="37">
        <v>0.74722222222222223</v>
      </c>
      <c r="AM30" s="38">
        <f>24*(AL30-AK30)</f>
        <v>4.1666666666666652</v>
      </c>
      <c r="AN30" s="34">
        <f>(AE30*120)/(AH30*0.2*AM30*AJ30)</f>
        <v>475.45196285020586</v>
      </c>
    </row>
    <row r="31" spans="1:43" ht="13.2">
      <c r="A31" s="4">
        <v>5</v>
      </c>
      <c r="B31" s="4">
        <v>19</v>
      </c>
      <c r="C31" s="4">
        <v>4</v>
      </c>
      <c r="D31" s="4">
        <v>42</v>
      </c>
      <c r="E31" s="5">
        <v>286</v>
      </c>
      <c r="F31" s="8">
        <v>310</v>
      </c>
      <c r="G31" s="4">
        <v>42</v>
      </c>
      <c r="H31" s="12">
        <v>429</v>
      </c>
      <c r="I31" s="15">
        <v>439</v>
      </c>
      <c r="J31" s="4">
        <v>37</v>
      </c>
      <c r="K31" s="18">
        <v>177</v>
      </c>
      <c r="L31" s="11">
        <v>162</v>
      </c>
      <c r="M31" s="21"/>
      <c r="N31" s="23">
        <f t="shared" ref="N31:Y31" si="29" xml:space="preserve"> IF(OR(A31&gt;A40, A31&lt;A39),".",A31)</f>
        <v>5</v>
      </c>
      <c r="O31" s="23">
        <f t="shared" si="29"/>
        <v>19</v>
      </c>
      <c r="P31" s="23">
        <f t="shared" si="29"/>
        <v>4</v>
      </c>
      <c r="Q31" s="23">
        <f t="shared" si="29"/>
        <v>42</v>
      </c>
      <c r="R31" s="23">
        <f t="shared" si="29"/>
        <v>286</v>
      </c>
      <c r="S31" s="23">
        <f t="shared" si="29"/>
        <v>310</v>
      </c>
      <c r="T31" s="23">
        <f t="shared" si="29"/>
        <v>42</v>
      </c>
      <c r="U31" s="23">
        <f t="shared" si="29"/>
        <v>429</v>
      </c>
      <c r="V31" s="23">
        <f t="shared" si="29"/>
        <v>439</v>
      </c>
      <c r="W31" s="23">
        <f t="shared" si="29"/>
        <v>37</v>
      </c>
      <c r="X31" s="23">
        <f t="shared" si="29"/>
        <v>177</v>
      </c>
      <c r="Y31" s="23">
        <f t="shared" si="29"/>
        <v>162</v>
      </c>
      <c r="Z31" s="21"/>
      <c r="AA31" s="22">
        <f>AA18+3</f>
        <v>8</v>
      </c>
      <c r="AB31" s="34">
        <f>AVERAGE($U30:$V37)</f>
        <v>443.0625</v>
      </c>
      <c r="AC31" s="34">
        <f>AVERAGE($P30:$P37)</f>
        <v>5.25</v>
      </c>
      <c r="AD31" s="34">
        <f>AVERAGE([3]buffer!J$3:J$10)</f>
        <v>23.875</v>
      </c>
      <c r="AE31" s="34">
        <f>((AB31-AD31)/AI31)-AC31</f>
        <v>189.54889705882354</v>
      </c>
      <c r="AF31" s="34">
        <f>AVERAGE($T30:$T37)</f>
        <v>42.5</v>
      </c>
      <c r="AG31" s="34">
        <f>AVERAGE($O30:$O37)</f>
        <v>19.75</v>
      </c>
      <c r="AH31" s="34">
        <f>AG31/0.5</f>
        <v>39.5</v>
      </c>
      <c r="AI31" s="35">
        <f>AF31/AG31</f>
        <v>2.1518987341772151</v>
      </c>
      <c r="AJ31" s="36">
        <f>1.1*(1-COMPLETE!P25)</f>
        <v>0.93333333333333357</v>
      </c>
      <c r="AK31" s="37">
        <v>0.57361111111111118</v>
      </c>
      <c r="AL31" s="37">
        <v>0.74722222222222223</v>
      </c>
      <c r="AM31" s="38">
        <f>24*(AL31-AK31)</f>
        <v>4.1666666666666652</v>
      </c>
      <c r="AN31" s="34">
        <f>(AE31*120)/(AH31*0.2*AM31*AJ31)</f>
        <v>740.37182214658026</v>
      </c>
    </row>
    <row r="32" spans="1:43" ht="13.2">
      <c r="A32" s="4">
        <v>2</v>
      </c>
      <c r="B32" s="4">
        <v>18</v>
      </c>
      <c r="C32" s="4">
        <v>6</v>
      </c>
      <c r="D32" s="4">
        <v>42</v>
      </c>
      <c r="E32" s="5">
        <v>288</v>
      </c>
      <c r="F32" s="5">
        <v>296</v>
      </c>
      <c r="G32" s="4">
        <v>43</v>
      </c>
      <c r="H32" s="7">
        <v>487</v>
      </c>
      <c r="I32" s="13">
        <v>568</v>
      </c>
      <c r="J32" s="4">
        <v>38</v>
      </c>
      <c r="K32" s="6">
        <v>232</v>
      </c>
      <c r="L32" s="11">
        <v>145</v>
      </c>
      <c r="M32" s="21"/>
      <c r="N32" s="23">
        <f t="shared" ref="N32:Y32" si="30" xml:space="preserve"> IF(OR(A32&gt;A40, A32&lt;A39),".",A32)</f>
        <v>2</v>
      </c>
      <c r="O32" s="23">
        <f t="shared" si="30"/>
        <v>18</v>
      </c>
      <c r="P32" s="23">
        <f t="shared" si="30"/>
        <v>6</v>
      </c>
      <c r="Q32" s="23">
        <f t="shared" si="30"/>
        <v>42</v>
      </c>
      <c r="R32" s="23">
        <f t="shared" si="30"/>
        <v>288</v>
      </c>
      <c r="S32" s="23">
        <f t="shared" si="30"/>
        <v>296</v>
      </c>
      <c r="T32" s="23">
        <f t="shared" si="30"/>
        <v>43</v>
      </c>
      <c r="U32" s="23">
        <f t="shared" si="30"/>
        <v>487</v>
      </c>
      <c r="V32" s="23">
        <f t="shared" si="30"/>
        <v>568</v>
      </c>
      <c r="W32" s="23">
        <f t="shared" si="30"/>
        <v>38</v>
      </c>
      <c r="X32" s="23">
        <f t="shared" si="30"/>
        <v>232</v>
      </c>
      <c r="Y32" s="23">
        <f t="shared" si="30"/>
        <v>145</v>
      </c>
      <c r="Z32" s="21"/>
      <c r="AA32" s="22">
        <f>AA19+3</f>
        <v>9</v>
      </c>
      <c r="AB32" s="34">
        <f>AVERAGE($X30:$Y37)</f>
        <v>184</v>
      </c>
      <c r="AC32" s="34">
        <f>AVERAGE($P30:$P37)</f>
        <v>5.25</v>
      </c>
      <c r="AD32" s="34">
        <f>AVERAGE([3]buffer!K$3:K$10)</f>
        <v>16.625</v>
      </c>
      <c r="AE32" s="34">
        <f>((AB32-AD32)/AI32)-AC32</f>
        <v>85.62714776632302</v>
      </c>
      <c r="AF32" s="34">
        <f>AVERAGE($W30:$W37)</f>
        <v>36.375</v>
      </c>
      <c r="AG32" s="34">
        <f>AVERAGE($O30:$O37)</f>
        <v>19.75</v>
      </c>
      <c r="AH32" s="34">
        <f>AG32/0.5</f>
        <v>39.5</v>
      </c>
      <c r="AI32" s="35">
        <f>AF32/AG32</f>
        <v>1.8417721518987342</v>
      </c>
      <c r="AJ32" s="36">
        <f>1.1*(1-COMPLETE!P27)</f>
        <v>0.97907801418439722</v>
      </c>
      <c r="AK32" s="37">
        <v>0.57361111111111118</v>
      </c>
      <c r="AL32" s="37">
        <v>0.74722222222222223</v>
      </c>
      <c r="AM32" s="38">
        <f>24*(AL32-AK32)</f>
        <v>4.1666666666666652</v>
      </c>
      <c r="AN32" s="34">
        <f>(AE32*120)/(AH32*0.2*AM32*AJ32)</f>
        <v>318.83029140009313</v>
      </c>
    </row>
    <row r="33" spans="1:40" ht="13.2">
      <c r="A33" s="4">
        <v>3</v>
      </c>
      <c r="B33" s="4">
        <v>20</v>
      </c>
      <c r="C33" s="4">
        <v>4</v>
      </c>
      <c r="D33" s="4">
        <v>42</v>
      </c>
      <c r="E33" s="8">
        <v>309</v>
      </c>
      <c r="F33" s="8">
        <v>320</v>
      </c>
      <c r="G33" s="4">
        <v>44</v>
      </c>
      <c r="H33" s="12">
        <v>417</v>
      </c>
      <c r="I33" s="7">
        <v>480</v>
      </c>
      <c r="J33" s="4">
        <v>37</v>
      </c>
      <c r="K33" s="6">
        <v>242</v>
      </c>
      <c r="L33" s="11">
        <v>142</v>
      </c>
      <c r="M33" s="21"/>
      <c r="N33" s="23">
        <f t="shared" ref="N33:Y33" si="31" xml:space="preserve"> IF(OR(A33&gt;A40, A33&lt;A39),".",A33)</f>
        <v>3</v>
      </c>
      <c r="O33" s="23">
        <f t="shared" si="31"/>
        <v>20</v>
      </c>
      <c r="P33" s="23">
        <f t="shared" si="31"/>
        <v>4</v>
      </c>
      <c r="Q33" s="23">
        <f t="shared" si="31"/>
        <v>42</v>
      </c>
      <c r="R33" s="23">
        <f t="shared" si="31"/>
        <v>309</v>
      </c>
      <c r="S33" s="23">
        <f t="shared" si="31"/>
        <v>320</v>
      </c>
      <c r="T33" s="23">
        <f t="shared" si="31"/>
        <v>44</v>
      </c>
      <c r="U33" s="23">
        <f t="shared" si="31"/>
        <v>417</v>
      </c>
      <c r="V33" s="23">
        <f t="shared" si="31"/>
        <v>480</v>
      </c>
      <c r="W33" s="23">
        <f t="shared" si="31"/>
        <v>37</v>
      </c>
      <c r="X33" s="23">
        <f t="shared" si="31"/>
        <v>242</v>
      </c>
      <c r="Y33" s="23">
        <f t="shared" si="31"/>
        <v>142</v>
      </c>
      <c r="Z33" s="21"/>
    </row>
    <row r="34" spans="1:40" ht="13.2">
      <c r="A34" s="4">
        <v>3</v>
      </c>
      <c r="B34" s="4">
        <v>21</v>
      </c>
      <c r="C34" s="4">
        <v>6</v>
      </c>
      <c r="D34" s="4">
        <v>40</v>
      </c>
      <c r="E34" s="9">
        <v>350</v>
      </c>
      <c r="F34" s="5">
        <v>298</v>
      </c>
      <c r="G34" s="4">
        <v>43</v>
      </c>
      <c r="H34" s="12">
        <v>428</v>
      </c>
      <c r="I34" s="14">
        <v>524</v>
      </c>
      <c r="J34" s="4">
        <v>38</v>
      </c>
      <c r="K34" s="18">
        <v>214</v>
      </c>
      <c r="L34" s="18">
        <v>185</v>
      </c>
      <c r="M34" s="21"/>
      <c r="N34" s="23">
        <f t="shared" ref="N34:Y34" si="32" xml:space="preserve"> IF(OR(A34&gt;A40, A34&lt;A39),".",A34)</f>
        <v>3</v>
      </c>
      <c r="O34" s="23">
        <f t="shared" si="32"/>
        <v>21</v>
      </c>
      <c r="P34" s="23">
        <f t="shared" si="32"/>
        <v>6</v>
      </c>
      <c r="Q34" s="23">
        <f t="shared" si="32"/>
        <v>40</v>
      </c>
      <c r="R34" s="23">
        <f t="shared" si="32"/>
        <v>350</v>
      </c>
      <c r="S34" s="23">
        <f t="shared" si="32"/>
        <v>298</v>
      </c>
      <c r="T34" s="23">
        <f t="shared" si="32"/>
        <v>43</v>
      </c>
      <c r="U34" s="23">
        <f t="shared" si="32"/>
        <v>428</v>
      </c>
      <c r="V34" s="23">
        <f t="shared" si="32"/>
        <v>524</v>
      </c>
      <c r="W34" s="23">
        <f t="shared" si="32"/>
        <v>38</v>
      </c>
      <c r="X34" s="23">
        <f t="shared" si="32"/>
        <v>214</v>
      </c>
      <c r="Y34" s="23">
        <f t="shared" si="32"/>
        <v>185</v>
      </c>
      <c r="Z34" s="21"/>
    </row>
    <row r="35" spans="1:40" ht="13.2">
      <c r="A35" s="4">
        <v>3</v>
      </c>
      <c r="B35" s="4">
        <v>20</v>
      </c>
      <c r="C35" s="4">
        <v>6</v>
      </c>
      <c r="D35" s="4">
        <v>42</v>
      </c>
      <c r="E35" s="9">
        <v>360</v>
      </c>
      <c r="F35" s="8">
        <v>329</v>
      </c>
      <c r="G35" s="4">
        <v>42</v>
      </c>
      <c r="H35" s="13">
        <v>608</v>
      </c>
      <c r="I35" s="15">
        <v>475</v>
      </c>
      <c r="J35" s="4">
        <v>37</v>
      </c>
      <c r="K35" s="8">
        <v>334</v>
      </c>
      <c r="L35" s="11">
        <v>147</v>
      </c>
      <c r="M35" s="21"/>
      <c r="N35" s="23">
        <f t="shared" ref="N35:Y35" si="33" xml:space="preserve"> IF(OR(A35&gt;A40, A35&lt;A39),".",A35)</f>
        <v>3</v>
      </c>
      <c r="O35" s="23">
        <f t="shared" si="33"/>
        <v>20</v>
      </c>
      <c r="P35" s="23">
        <f t="shared" si="33"/>
        <v>6</v>
      </c>
      <c r="Q35" s="23">
        <f t="shared" si="33"/>
        <v>42</v>
      </c>
      <c r="R35" s="23">
        <f t="shared" si="33"/>
        <v>360</v>
      </c>
      <c r="S35" s="23">
        <f t="shared" si="33"/>
        <v>329</v>
      </c>
      <c r="T35" s="23">
        <f t="shared" si="33"/>
        <v>42</v>
      </c>
      <c r="U35" s="23">
        <f t="shared" si="33"/>
        <v>608</v>
      </c>
      <c r="V35" s="23">
        <f t="shared" si="33"/>
        <v>475</v>
      </c>
      <c r="W35" s="23">
        <f t="shared" si="33"/>
        <v>37</v>
      </c>
      <c r="X35" s="23" t="str">
        <f t="shared" si="33"/>
        <v>.</v>
      </c>
      <c r="Y35" s="23">
        <f t="shared" si="33"/>
        <v>147</v>
      </c>
      <c r="Z35" s="21"/>
    </row>
    <row r="36" spans="1:40" ht="13.2">
      <c r="A36" s="4">
        <v>4</v>
      </c>
      <c r="B36" s="4">
        <v>20</v>
      </c>
      <c r="C36" s="4">
        <v>6</v>
      </c>
      <c r="D36" s="4">
        <v>40</v>
      </c>
      <c r="E36" s="5">
        <v>284</v>
      </c>
      <c r="F36" s="5">
        <v>281</v>
      </c>
      <c r="G36" s="4">
        <v>44</v>
      </c>
      <c r="H36" s="14">
        <v>528</v>
      </c>
      <c r="I36" s="12">
        <v>406</v>
      </c>
      <c r="J36" s="4">
        <v>37</v>
      </c>
      <c r="K36" s="5">
        <v>265</v>
      </c>
      <c r="L36" s="11">
        <v>136</v>
      </c>
      <c r="M36" s="21"/>
      <c r="N36" s="23">
        <f t="shared" ref="N36:Y36" si="34" xml:space="preserve"> IF(OR(A36&gt;A40, A36&lt;A39),".",A36)</f>
        <v>4</v>
      </c>
      <c r="O36" s="23">
        <f t="shared" si="34"/>
        <v>20</v>
      </c>
      <c r="P36" s="23">
        <f t="shared" si="34"/>
        <v>6</v>
      </c>
      <c r="Q36" s="23">
        <f t="shared" si="34"/>
        <v>40</v>
      </c>
      <c r="R36" s="23">
        <f t="shared" si="34"/>
        <v>284</v>
      </c>
      <c r="S36" s="23">
        <f t="shared" si="34"/>
        <v>281</v>
      </c>
      <c r="T36" s="23">
        <f t="shared" si="34"/>
        <v>44</v>
      </c>
      <c r="U36" s="23">
        <f t="shared" si="34"/>
        <v>528</v>
      </c>
      <c r="V36" s="23">
        <f t="shared" si="34"/>
        <v>406</v>
      </c>
      <c r="W36" s="23">
        <f t="shared" si="34"/>
        <v>37</v>
      </c>
      <c r="X36" s="23">
        <f t="shared" si="34"/>
        <v>265</v>
      </c>
      <c r="Y36" s="23">
        <f t="shared" si="34"/>
        <v>136</v>
      </c>
      <c r="Z36" s="21"/>
    </row>
    <row r="37" spans="1:40" ht="13.2">
      <c r="A37" s="4">
        <v>2</v>
      </c>
      <c r="B37" s="4">
        <v>20</v>
      </c>
      <c r="C37" s="4">
        <v>5</v>
      </c>
      <c r="D37" s="4">
        <v>40</v>
      </c>
      <c r="E37" s="18">
        <v>216</v>
      </c>
      <c r="F37" s="18">
        <v>211</v>
      </c>
      <c r="G37" s="4">
        <v>42</v>
      </c>
      <c r="H37" s="8">
        <v>341</v>
      </c>
      <c r="I37" s="5">
        <v>294</v>
      </c>
      <c r="J37" s="4">
        <v>34</v>
      </c>
      <c r="K37" s="18">
        <v>195</v>
      </c>
      <c r="L37" s="18">
        <v>207</v>
      </c>
      <c r="M37" s="21"/>
      <c r="N37" s="23">
        <f t="shared" ref="N37:Y37" si="35" xml:space="preserve"> IF(OR(A37&gt;A40, A37&lt;A39),".",A37)</f>
        <v>2</v>
      </c>
      <c r="O37" s="23">
        <f t="shared" si="35"/>
        <v>20</v>
      </c>
      <c r="P37" s="23">
        <f t="shared" si="35"/>
        <v>5</v>
      </c>
      <c r="Q37" s="23">
        <f t="shared" si="35"/>
        <v>40</v>
      </c>
      <c r="R37" s="23">
        <f t="shared" si="35"/>
        <v>216</v>
      </c>
      <c r="S37" s="23">
        <f t="shared" si="35"/>
        <v>211</v>
      </c>
      <c r="T37" s="23">
        <f t="shared" si="35"/>
        <v>42</v>
      </c>
      <c r="U37" s="23">
        <f t="shared" si="35"/>
        <v>341</v>
      </c>
      <c r="V37" s="23">
        <f t="shared" si="35"/>
        <v>294</v>
      </c>
      <c r="W37" s="23">
        <f t="shared" si="35"/>
        <v>34</v>
      </c>
      <c r="X37" s="23">
        <f t="shared" si="35"/>
        <v>195</v>
      </c>
      <c r="Y37" s="23">
        <f t="shared" si="35"/>
        <v>207</v>
      </c>
      <c r="Z37" s="21"/>
    </row>
    <row r="38" spans="1:40">
      <c r="A38" s="39">
        <f>AVERAGE(A30:A37)</f>
        <v>3.125</v>
      </c>
      <c r="B38" s="39">
        <f>AVERAGE(B30:B37)</f>
        <v>19.75</v>
      </c>
      <c r="C38" s="39">
        <f t="shared" ref="C38:L38" si="36">AVERAGE(C30:C37)</f>
        <v>5.25</v>
      </c>
      <c r="D38" s="39">
        <f t="shared" si="36"/>
        <v>40.875</v>
      </c>
      <c r="E38" s="39">
        <f t="shared" si="36"/>
        <v>289.75</v>
      </c>
      <c r="F38" s="39">
        <f t="shared" si="36"/>
        <v>283.625</v>
      </c>
      <c r="G38" s="39">
        <f t="shared" si="36"/>
        <v>42.5</v>
      </c>
      <c r="H38" s="39">
        <f t="shared" si="36"/>
        <v>443.125</v>
      </c>
      <c r="I38" s="39">
        <f t="shared" si="36"/>
        <v>443</v>
      </c>
      <c r="J38" s="39">
        <f t="shared" si="36"/>
        <v>36.375</v>
      </c>
      <c r="K38" s="39">
        <f t="shared" si="36"/>
        <v>232.75</v>
      </c>
      <c r="L38" s="39">
        <f t="shared" si="36"/>
        <v>154</v>
      </c>
      <c r="M38" s="26" t="s">
        <v>60</v>
      </c>
      <c r="N38" s="39">
        <f>AVERAGE(N30:N37)</f>
        <v>3.125</v>
      </c>
      <c r="O38" s="39">
        <f>AVERAGE(O30:O37)</f>
        <v>19.75</v>
      </c>
      <c r="P38" s="39">
        <f t="shared" ref="P38:Y38" si="37">AVERAGE(P30:P37)</f>
        <v>5.25</v>
      </c>
      <c r="Q38" s="39">
        <f t="shared" si="37"/>
        <v>40.875</v>
      </c>
      <c r="R38" s="39">
        <f t="shared" si="37"/>
        <v>289.75</v>
      </c>
      <c r="S38" s="39">
        <f t="shared" si="37"/>
        <v>283.625</v>
      </c>
      <c r="T38" s="39">
        <f t="shared" si="37"/>
        <v>42.5</v>
      </c>
      <c r="U38" s="39">
        <f t="shared" si="37"/>
        <v>443.125</v>
      </c>
      <c r="V38" s="39">
        <f t="shared" si="37"/>
        <v>443</v>
      </c>
      <c r="W38" s="39">
        <f t="shared" si="37"/>
        <v>36.375</v>
      </c>
      <c r="X38" s="39">
        <f t="shared" si="37"/>
        <v>218.28571428571428</v>
      </c>
      <c r="Y38" s="39">
        <f t="shared" si="37"/>
        <v>154</v>
      </c>
      <c r="Z38" s="26" t="s">
        <v>60</v>
      </c>
    </row>
    <row r="39" spans="1:40">
      <c r="A39" s="39">
        <f>A38-2*STDEV(A30:A37)</f>
        <v>1.1429375820697703</v>
      </c>
      <c r="B39" s="39">
        <f t="shared" ref="B39:L39" si="38">B38-2*STDEV(B30:B37)</f>
        <v>17.977189479144162</v>
      </c>
      <c r="C39" s="39">
        <f t="shared" si="38"/>
        <v>3.4771894791441635</v>
      </c>
      <c r="D39" s="39">
        <f t="shared" si="38"/>
        <v>38.382153090483548</v>
      </c>
      <c r="E39" s="39">
        <f t="shared" si="38"/>
        <v>186.60654926961467</v>
      </c>
      <c r="F39" s="39">
        <f t="shared" si="38"/>
        <v>196.5326844459201</v>
      </c>
      <c r="G39" s="39">
        <f t="shared" si="38"/>
        <v>39.881385317168089</v>
      </c>
      <c r="H39" s="39">
        <f t="shared" si="38"/>
        <v>248.36085692286318</v>
      </c>
      <c r="I39" s="39">
        <f t="shared" si="38"/>
        <v>265.09151630282338</v>
      </c>
      <c r="J39" s="39">
        <f t="shared" si="38"/>
        <v>32.681376150329172</v>
      </c>
      <c r="K39" s="39">
        <f t="shared" si="38"/>
        <v>133.76226627217173</v>
      </c>
      <c r="L39" s="39">
        <f t="shared" si="38"/>
        <v>92.830446415604058</v>
      </c>
      <c r="M39" s="26" t="s">
        <v>61</v>
      </c>
      <c r="N39" s="39">
        <f>N38-2*STDEV(N30:N37)</f>
        <v>1.1429375820697703</v>
      </c>
      <c r="O39" s="39">
        <f t="shared" ref="O39:Y39" si="39">O38-2*STDEV(O30:O37)</f>
        <v>17.977189479144162</v>
      </c>
      <c r="P39" s="39">
        <f t="shared" si="39"/>
        <v>3.4771894791441635</v>
      </c>
      <c r="Q39" s="39">
        <f t="shared" si="39"/>
        <v>38.382153090483548</v>
      </c>
      <c r="R39" s="39">
        <f t="shared" si="39"/>
        <v>186.60654926961467</v>
      </c>
      <c r="S39" s="39">
        <f t="shared" si="39"/>
        <v>196.5326844459201</v>
      </c>
      <c r="T39" s="39">
        <f t="shared" si="39"/>
        <v>39.881385317168089</v>
      </c>
      <c r="U39" s="39">
        <f t="shared" si="39"/>
        <v>248.36085692286318</v>
      </c>
      <c r="V39" s="39">
        <f t="shared" si="39"/>
        <v>265.09151630282338</v>
      </c>
      <c r="W39" s="39">
        <f t="shared" si="39"/>
        <v>32.681376150329172</v>
      </c>
      <c r="X39" s="39">
        <f t="shared" si="39"/>
        <v>158.11136442672213</v>
      </c>
      <c r="Y39" s="39">
        <f t="shared" si="39"/>
        <v>92.830446415604058</v>
      </c>
      <c r="Z39" s="26" t="s">
        <v>61</v>
      </c>
    </row>
    <row r="40" spans="1:40" ht="12.6" thickBot="1">
      <c r="A40" s="40">
        <f>A38+2*STDEV(A30:A37)</f>
        <v>5.10706241793023</v>
      </c>
      <c r="B40" s="40">
        <f t="shared" ref="B40:L40" si="40">B38+2*STDEV(B30:B37)</f>
        <v>21.522810520855838</v>
      </c>
      <c r="C40" s="40">
        <f t="shared" si="40"/>
        <v>7.0228105208558365</v>
      </c>
      <c r="D40" s="40">
        <f t="shared" si="40"/>
        <v>43.367846909516452</v>
      </c>
      <c r="E40" s="40">
        <f t="shared" si="40"/>
        <v>392.89345073038533</v>
      </c>
      <c r="F40" s="40">
        <f t="shared" si="40"/>
        <v>370.7173155540799</v>
      </c>
      <c r="G40" s="40">
        <f t="shared" si="40"/>
        <v>45.118614682831911</v>
      </c>
      <c r="H40" s="40">
        <f t="shared" si="40"/>
        <v>637.88914307713685</v>
      </c>
      <c r="I40" s="40">
        <f t="shared" si="40"/>
        <v>620.90848369717662</v>
      </c>
      <c r="J40" s="40">
        <f t="shared" si="40"/>
        <v>40.068623849670828</v>
      </c>
      <c r="K40" s="40">
        <f t="shared" si="40"/>
        <v>331.7377337278283</v>
      </c>
      <c r="L40" s="40">
        <f t="shared" si="40"/>
        <v>215.16955358439594</v>
      </c>
      <c r="M40" s="41" t="s">
        <v>62</v>
      </c>
      <c r="N40" s="40">
        <f>N38+2*STDEV(N30:N37)</f>
        <v>5.10706241793023</v>
      </c>
      <c r="O40" s="40">
        <f t="shared" ref="O40:Y40" si="41">O38+2*STDEV(O30:O37)</f>
        <v>21.522810520855838</v>
      </c>
      <c r="P40" s="40">
        <f t="shared" si="41"/>
        <v>7.0228105208558365</v>
      </c>
      <c r="Q40" s="40">
        <f t="shared" si="41"/>
        <v>43.367846909516452</v>
      </c>
      <c r="R40" s="40">
        <f t="shared" si="41"/>
        <v>392.89345073038533</v>
      </c>
      <c r="S40" s="40">
        <f t="shared" si="41"/>
        <v>370.7173155540799</v>
      </c>
      <c r="T40" s="40">
        <f t="shared" si="41"/>
        <v>45.118614682831911</v>
      </c>
      <c r="U40" s="40">
        <f t="shared" si="41"/>
        <v>637.88914307713685</v>
      </c>
      <c r="V40" s="40">
        <f t="shared" si="41"/>
        <v>620.90848369717662</v>
      </c>
      <c r="W40" s="40">
        <f t="shared" si="41"/>
        <v>40.068623849670828</v>
      </c>
      <c r="X40" s="40">
        <f t="shared" si="41"/>
        <v>278.46006414470639</v>
      </c>
      <c r="Y40" s="40">
        <f t="shared" si="41"/>
        <v>215.16955358439594</v>
      </c>
      <c r="Z40" s="41" t="s">
        <v>62</v>
      </c>
    </row>
    <row r="41" spans="1:40" ht="13.2">
      <c r="A41" s="20"/>
      <c r="B41" s="25"/>
      <c r="C41" s="20"/>
      <c r="D41" s="22">
        <v>10</v>
      </c>
      <c r="E41" s="22">
        <v>10</v>
      </c>
      <c r="F41" s="22">
        <v>10</v>
      </c>
      <c r="G41" s="22">
        <v>11</v>
      </c>
      <c r="H41" s="22">
        <v>11</v>
      </c>
      <c r="I41" s="22">
        <v>11</v>
      </c>
      <c r="J41" s="22">
        <v>12</v>
      </c>
      <c r="K41" s="22">
        <v>12</v>
      </c>
      <c r="L41" s="22">
        <v>12</v>
      </c>
      <c r="M41" s="26" t="s">
        <v>37</v>
      </c>
      <c r="N41" s="20"/>
      <c r="O41" s="25"/>
      <c r="P41" s="20"/>
      <c r="Q41" s="22">
        <v>10</v>
      </c>
      <c r="R41" s="22">
        <v>10</v>
      </c>
      <c r="S41" s="22">
        <v>10</v>
      </c>
      <c r="T41" s="22">
        <v>11</v>
      </c>
      <c r="U41" s="22">
        <v>11</v>
      </c>
      <c r="V41" s="22">
        <v>11</v>
      </c>
      <c r="W41" s="22">
        <v>12</v>
      </c>
      <c r="X41" s="22">
        <v>12</v>
      </c>
      <c r="Y41" s="22">
        <v>12</v>
      </c>
      <c r="Z41" s="26" t="s">
        <v>37</v>
      </c>
      <c r="AB41" s="27"/>
      <c r="AC41" s="27"/>
      <c r="AD41" s="27"/>
      <c r="AE41" s="27"/>
      <c r="AF41" s="27"/>
      <c r="AG41" s="27"/>
      <c r="AH41" s="27"/>
      <c r="AI41" s="27"/>
      <c r="AM41" s="28"/>
      <c r="AN41" s="27"/>
    </row>
    <row r="42" spans="1:40" ht="13.2">
      <c r="A42" s="30">
        <v>1</v>
      </c>
      <c r="B42" s="30">
        <v>2</v>
      </c>
      <c r="C42" s="30">
        <v>3</v>
      </c>
      <c r="D42" s="30">
        <v>4</v>
      </c>
      <c r="E42" s="30">
        <v>5</v>
      </c>
      <c r="F42" s="30">
        <v>6</v>
      </c>
      <c r="G42" s="30">
        <v>7</v>
      </c>
      <c r="H42" s="30">
        <v>8</v>
      </c>
      <c r="I42" s="30">
        <v>9</v>
      </c>
      <c r="J42" s="30">
        <v>10</v>
      </c>
      <c r="K42" s="30">
        <v>11</v>
      </c>
      <c r="L42" s="30">
        <v>12</v>
      </c>
      <c r="M42" s="26" t="s">
        <v>47</v>
      </c>
      <c r="N42" s="30">
        <v>1</v>
      </c>
      <c r="O42" s="30">
        <v>2</v>
      </c>
      <c r="P42" s="30">
        <v>3</v>
      </c>
      <c r="Q42" s="30">
        <v>4</v>
      </c>
      <c r="R42" s="30">
        <v>5</v>
      </c>
      <c r="S42" s="30">
        <v>6</v>
      </c>
      <c r="T42" s="30">
        <v>7</v>
      </c>
      <c r="U42" s="30">
        <v>8</v>
      </c>
      <c r="V42" s="30">
        <v>9</v>
      </c>
      <c r="W42" s="30">
        <v>10</v>
      </c>
      <c r="X42" s="30">
        <v>11</v>
      </c>
      <c r="Y42" s="30">
        <v>12</v>
      </c>
      <c r="Z42" s="26" t="s">
        <v>47</v>
      </c>
      <c r="AB42" s="27"/>
      <c r="AC42" s="27"/>
      <c r="AD42" s="27"/>
      <c r="AE42" s="27"/>
      <c r="AF42" s="27"/>
      <c r="AG42" s="27"/>
      <c r="AH42" s="27"/>
      <c r="AI42" s="27"/>
      <c r="AM42" s="28"/>
      <c r="AN42" s="27"/>
    </row>
    <row r="43" spans="1:40" ht="13.2">
      <c r="A43" s="4">
        <v>3</v>
      </c>
      <c r="B43" s="4">
        <v>18</v>
      </c>
      <c r="C43" s="4">
        <v>6</v>
      </c>
      <c r="D43" s="17">
        <v>47</v>
      </c>
      <c r="E43" s="5">
        <v>230</v>
      </c>
      <c r="F43" s="6">
        <v>207</v>
      </c>
      <c r="G43" s="4">
        <v>34</v>
      </c>
      <c r="H43" s="18">
        <v>163</v>
      </c>
      <c r="I43" s="18">
        <v>158</v>
      </c>
      <c r="J43" s="17">
        <v>43</v>
      </c>
      <c r="K43" s="9">
        <v>337</v>
      </c>
      <c r="L43" s="9">
        <v>310</v>
      </c>
      <c r="M43" s="21"/>
      <c r="N43" s="23">
        <f t="shared" ref="N43:Y43" si="42" xml:space="preserve"> IF(OR(A43&gt;A53, A43&lt;A52),".",A43)</f>
        <v>3</v>
      </c>
      <c r="O43" s="23">
        <f t="shared" si="42"/>
        <v>18</v>
      </c>
      <c r="P43" s="23">
        <f t="shared" si="42"/>
        <v>6</v>
      </c>
      <c r="Q43" s="23">
        <f t="shared" si="42"/>
        <v>47</v>
      </c>
      <c r="R43" s="23">
        <f t="shared" si="42"/>
        <v>230</v>
      </c>
      <c r="S43" s="23">
        <f t="shared" si="42"/>
        <v>207</v>
      </c>
      <c r="T43" s="23">
        <f t="shared" si="42"/>
        <v>34</v>
      </c>
      <c r="U43" s="23">
        <f t="shared" si="42"/>
        <v>163</v>
      </c>
      <c r="V43" s="23">
        <f t="shared" si="42"/>
        <v>158</v>
      </c>
      <c r="W43" s="23">
        <f t="shared" si="42"/>
        <v>43</v>
      </c>
      <c r="X43" s="23">
        <f t="shared" si="42"/>
        <v>337</v>
      </c>
      <c r="Y43" s="23">
        <f t="shared" si="42"/>
        <v>310</v>
      </c>
      <c r="Z43" s="21"/>
      <c r="AA43" s="22">
        <f>AA30+3</f>
        <v>10</v>
      </c>
      <c r="AB43" s="34">
        <f>AVERAGE($R43:$S50)</f>
        <v>259.78571428571428</v>
      </c>
      <c r="AC43" s="34">
        <f>AVERAGE($P43:$P50)</f>
        <v>4.5</v>
      </c>
      <c r="AD43" s="34">
        <f>AVERAGE([3]buffer!L$3:L$10)</f>
        <v>25.875</v>
      </c>
      <c r="AE43" s="34">
        <f>((AB43-AD43)/AI43)-AC43</f>
        <v>87.99191567744576</v>
      </c>
      <c r="AF43" s="34">
        <f>AVERAGE($Q43:$Q50)</f>
        <v>43.625</v>
      </c>
      <c r="AG43" s="34">
        <f>AVERAGE($O43:$O50)</f>
        <v>17.25</v>
      </c>
      <c r="AH43" s="34">
        <f>AG43/0.5</f>
        <v>34.5</v>
      </c>
      <c r="AI43" s="35">
        <f>AF43/AG43</f>
        <v>2.5289855072463769</v>
      </c>
      <c r="AJ43" s="36">
        <f>1.1*(1-COMPLETE!P29)</f>
        <v>0.97880571909167369</v>
      </c>
      <c r="AK43" s="37">
        <v>0.57361111111111118</v>
      </c>
      <c r="AL43" s="37">
        <v>0.74861111111111101</v>
      </c>
      <c r="AM43" s="38">
        <f>24*(AL43-AK43)</f>
        <v>4.1999999999999957</v>
      </c>
      <c r="AN43" s="34">
        <f>(AE43*120)/(AH43*0.2*AM43*AJ43)</f>
        <v>372.24522843701885</v>
      </c>
    </row>
    <row r="44" spans="1:40" ht="13.2">
      <c r="A44" s="4">
        <v>2</v>
      </c>
      <c r="B44" s="4">
        <v>16</v>
      </c>
      <c r="C44" s="4">
        <v>5</v>
      </c>
      <c r="D44" s="17">
        <v>46</v>
      </c>
      <c r="E44" s="6">
        <v>206</v>
      </c>
      <c r="F44" s="18">
        <v>154</v>
      </c>
      <c r="G44" s="4">
        <v>32</v>
      </c>
      <c r="H44" s="16">
        <v>83</v>
      </c>
      <c r="I44" s="18">
        <v>157</v>
      </c>
      <c r="J44" s="17">
        <v>41</v>
      </c>
      <c r="K44" s="6">
        <v>218</v>
      </c>
      <c r="L44" s="5">
        <v>257</v>
      </c>
      <c r="M44" s="21"/>
      <c r="N44" s="23">
        <f t="shared" ref="N44:Y44" si="43" xml:space="preserve"> IF(OR(A44&gt;A53, A44&lt;A52),".",A44)</f>
        <v>2</v>
      </c>
      <c r="O44" s="23">
        <f t="shared" si="43"/>
        <v>16</v>
      </c>
      <c r="P44" s="23">
        <f t="shared" si="43"/>
        <v>5</v>
      </c>
      <c r="Q44" s="23">
        <f t="shared" si="43"/>
        <v>46</v>
      </c>
      <c r="R44" s="23">
        <f t="shared" si="43"/>
        <v>206</v>
      </c>
      <c r="S44" s="23">
        <f t="shared" si="43"/>
        <v>154</v>
      </c>
      <c r="T44" s="23">
        <f t="shared" si="43"/>
        <v>32</v>
      </c>
      <c r="U44" s="23">
        <f t="shared" si="43"/>
        <v>83</v>
      </c>
      <c r="V44" s="23">
        <f t="shared" si="43"/>
        <v>157</v>
      </c>
      <c r="W44" s="23">
        <f t="shared" si="43"/>
        <v>41</v>
      </c>
      <c r="X44" s="23">
        <f t="shared" si="43"/>
        <v>218</v>
      </c>
      <c r="Y44" s="23">
        <f t="shared" si="43"/>
        <v>257</v>
      </c>
      <c r="Z44" s="21"/>
      <c r="AA44" s="22">
        <f>AA31+3</f>
        <v>11</v>
      </c>
      <c r="AB44" s="34">
        <f>AVERAGE($U43:$V50)</f>
        <v>167.53333333333333</v>
      </c>
      <c r="AC44" s="34">
        <f>AVERAGE($P43:$P50)</f>
        <v>4.5</v>
      </c>
      <c r="AD44" s="34">
        <f>AVERAGE([3]buffer!M$3:M$10)</f>
        <v>16</v>
      </c>
      <c r="AE44" s="34">
        <f>((AB44-AD44)/AI44)-AC44</f>
        <v>73.820599250936326</v>
      </c>
      <c r="AF44" s="34">
        <f>AVERAGE($T43:$T50)</f>
        <v>33.375</v>
      </c>
      <c r="AG44" s="34">
        <f>AVERAGE($O43:$O50)</f>
        <v>17.25</v>
      </c>
      <c r="AH44" s="34">
        <f>AG44/0.5</f>
        <v>34.5</v>
      </c>
      <c r="AI44" s="35">
        <f>AF44/AG44</f>
        <v>1.9347826086956521</v>
      </c>
      <c r="AJ44" s="36">
        <f>1.1*(1-COMPLETE!P31)</f>
        <v>0.91390284757118934</v>
      </c>
      <c r="AK44" s="37">
        <v>0.57361111111111118</v>
      </c>
      <c r="AL44" s="37">
        <v>0.74861111111111101</v>
      </c>
      <c r="AM44" s="38">
        <f>24*(AL44-AK44)</f>
        <v>4.1999999999999957</v>
      </c>
      <c r="AN44" s="34">
        <f>(AE44*120)/(AH44*0.2*AM44*AJ44)</f>
        <v>334.47248799967991</v>
      </c>
    </row>
    <row r="45" spans="1:40" ht="13.2">
      <c r="A45" s="4">
        <v>4</v>
      </c>
      <c r="B45" s="4">
        <v>18</v>
      </c>
      <c r="C45" s="4">
        <v>3</v>
      </c>
      <c r="D45" s="17">
        <v>46</v>
      </c>
      <c r="E45" s="8">
        <v>279</v>
      </c>
      <c r="F45" s="9">
        <v>312</v>
      </c>
      <c r="G45" s="4">
        <v>33</v>
      </c>
      <c r="H45" s="18">
        <v>177</v>
      </c>
      <c r="I45" s="6">
        <v>191</v>
      </c>
      <c r="J45" s="17">
        <v>43</v>
      </c>
      <c r="K45" s="9">
        <v>303</v>
      </c>
      <c r="L45" s="8">
        <v>280</v>
      </c>
      <c r="M45" s="21"/>
      <c r="N45" s="23">
        <f t="shared" ref="N45:Y45" si="44" xml:space="preserve"> IF(OR(A45&gt;A53, A45&lt;A52),".",A45)</f>
        <v>4</v>
      </c>
      <c r="O45" s="23">
        <f t="shared" si="44"/>
        <v>18</v>
      </c>
      <c r="P45" s="23">
        <f t="shared" si="44"/>
        <v>3</v>
      </c>
      <c r="Q45" s="23">
        <f t="shared" si="44"/>
        <v>46</v>
      </c>
      <c r="R45" s="23">
        <f t="shared" si="44"/>
        <v>279</v>
      </c>
      <c r="S45" s="23">
        <f t="shared" si="44"/>
        <v>312</v>
      </c>
      <c r="T45" s="23">
        <f t="shared" si="44"/>
        <v>33</v>
      </c>
      <c r="U45" s="23">
        <f t="shared" si="44"/>
        <v>177</v>
      </c>
      <c r="V45" s="23">
        <f t="shared" si="44"/>
        <v>191</v>
      </c>
      <c r="W45" s="23">
        <f t="shared" si="44"/>
        <v>43</v>
      </c>
      <c r="X45" s="23">
        <f t="shared" si="44"/>
        <v>303</v>
      </c>
      <c r="Y45" s="23">
        <f t="shared" si="44"/>
        <v>280</v>
      </c>
      <c r="Z45" s="21"/>
      <c r="AA45" s="22">
        <f>AA32+3</f>
        <v>12</v>
      </c>
      <c r="AB45" s="34">
        <f>AVERAGE($X43:$Y50)</f>
        <v>289.75</v>
      </c>
      <c r="AC45" s="34">
        <f>AVERAGE($P43:$P50)</f>
        <v>4.5</v>
      </c>
      <c r="AD45" s="34">
        <f>AVERAGE([3]buffer!N$3:N$10)</f>
        <v>22.25</v>
      </c>
      <c r="AE45" s="34">
        <f>((AB45-AD45)/AI45)-AC45</f>
        <v>106.02395209580838</v>
      </c>
      <c r="AF45" s="34">
        <f>AVERAGE($W43:$W50)</f>
        <v>41.75</v>
      </c>
      <c r="AG45" s="34">
        <f>AVERAGE($O43:$O50)</f>
        <v>17.25</v>
      </c>
      <c r="AH45" s="34">
        <f>AG45/0.5</f>
        <v>34.5</v>
      </c>
      <c r="AI45" s="35">
        <f>AF45/AG45</f>
        <v>2.4202898550724639</v>
      </c>
      <c r="AJ45" s="36">
        <f>1.1*(1-COMPLETE!P33)</f>
        <v>0.97641597028783655</v>
      </c>
      <c r="AK45" s="37">
        <v>0.57361111111111118</v>
      </c>
      <c r="AL45" s="37">
        <v>0.74861111111111101</v>
      </c>
      <c r="AM45" s="38">
        <f>24*(AL45-AK45)</f>
        <v>4.1999999999999957</v>
      </c>
      <c r="AN45" s="34">
        <f>(AE45*120)/(AH45*0.2*AM45*AJ45)</f>
        <v>449.62658265069308</v>
      </c>
    </row>
    <row r="46" spans="1:40" ht="13.2">
      <c r="A46" s="4">
        <v>1</v>
      </c>
      <c r="B46" s="4">
        <v>16</v>
      </c>
      <c r="C46" s="4">
        <v>5</v>
      </c>
      <c r="D46" s="17">
        <v>41</v>
      </c>
      <c r="E46" s="8">
        <v>300</v>
      </c>
      <c r="F46" s="8">
        <v>281</v>
      </c>
      <c r="G46" s="4">
        <v>34</v>
      </c>
      <c r="H46" s="6">
        <v>201</v>
      </c>
      <c r="I46" s="6">
        <v>205</v>
      </c>
      <c r="J46" s="17">
        <v>42</v>
      </c>
      <c r="K46" s="12">
        <v>340</v>
      </c>
      <c r="L46" s="5">
        <v>260</v>
      </c>
      <c r="M46" s="21"/>
      <c r="N46" s="23">
        <f t="shared" ref="N46:Y46" si="45" xml:space="preserve"> IF(OR(A46&gt;A53, A46&lt;A52),".",A46)</f>
        <v>1</v>
      </c>
      <c r="O46" s="23">
        <f t="shared" si="45"/>
        <v>16</v>
      </c>
      <c r="P46" s="23">
        <f t="shared" si="45"/>
        <v>5</v>
      </c>
      <c r="Q46" s="23">
        <f t="shared" si="45"/>
        <v>41</v>
      </c>
      <c r="R46" s="23">
        <f t="shared" si="45"/>
        <v>300</v>
      </c>
      <c r="S46" s="23">
        <f t="shared" si="45"/>
        <v>281</v>
      </c>
      <c r="T46" s="23">
        <f t="shared" si="45"/>
        <v>34</v>
      </c>
      <c r="U46" s="23">
        <f t="shared" si="45"/>
        <v>201</v>
      </c>
      <c r="V46" s="23">
        <f t="shared" si="45"/>
        <v>205</v>
      </c>
      <c r="W46" s="23">
        <f t="shared" si="45"/>
        <v>42</v>
      </c>
      <c r="X46" s="23">
        <f t="shared" si="45"/>
        <v>340</v>
      </c>
      <c r="Y46" s="23">
        <f t="shared" si="45"/>
        <v>260</v>
      </c>
      <c r="Z46" s="21"/>
    </row>
    <row r="47" spans="1:40" ht="13.2">
      <c r="A47" s="4">
        <v>2</v>
      </c>
      <c r="B47" s="4">
        <v>17</v>
      </c>
      <c r="C47" s="4">
        <v>4</v>
      </c>
      <c r="D47" s="17">
        <v>41</v>
      </c>
      <c r="E47" s="9">
        <v>304</v>
      </c>
      <c r="F47" s="13">
        <v>527</v>
      </c>
      <c r="G47" s="4">
        <v>33</v>
      </c>
      <c r="H47" s="11">
        <v>131</v>
      </c>
      <c r="I47" s="8">
        <v>296</v>
      </c>
      <c r="J47" s="17">
        <v>43</v>
      </c>
      <c r="K47" s="12">
        <v>352</v>
      </c>
      <c r="L47" s="8">
        <v>291</v>
      </c>
      <c r="M47" s="21"/>
      <c r="N47" s="23">
        <f t="shared" ref="N47:Y47" si="46" xml:space="preserve"> IF(OR(A47&gt;A53, A47&lt;A52),".",A47)</f>
        <v>2</v>
      </c>
      <c r="O47" s="23">
        <f t="shared" si="46"/>
        <v>17</v>
      </c>
      <c r="P47" s="23">
        <f t="shared" si="46"/>
        <v>4</v>
      </c>
      <c r="Q47" s="23">
        <f t="shared" si="46"/>
        <v>41</v>
      </c>
      <c r="R47" s="23">
        <f t="shared" si="46"/>
        <v>304</v>
      </c>
      <c r="S47" s="23" t="str">
        <f t="shared" si="46"/>
        <v>.</v>
      </c>
      <c r="T47" s="23">
        <f t="shared" si="46"/>
        <v>33</v>
      </c>
      <c r="U47" s="23">
        <f t="shared" si="46"/>
        <v>131</v>
      </c>
      <c r="V47" s="23" t="str">
        <f t="shared" si="46"/>
        <v>.</v>
      </c>
      <c r="W47" s="23">
        <f t="shared" si="46"/>
        <v>43</v>
      </c>
      <c r="X47" s="23">
        <f t="shared" si="46"/>
        <v>352</v>
      </c>
      <c r="Y47" s="23">
        <f t="shared" si="46"/>
        <v>291</v>
      </c>
      <c r="Z47" s="21"/>
    </row>
    <row r="48" spans="1:40" ht="13.2">
      <c r="A48" s="4">
        <v>1</v>
      </c>
      <c r="B48" s="4">
        <v>17</v>
      </c>
      <c r="C48" s="4">
        <v>5</v>
      </c>
      <c r="D48" s="17">
        <v>46</v>
      </c>
      <c r="E48" s="8">
        <v>285</v>
      </c>
      <c r="F48" s="8">
        <v>286</v>
      </c>
      <c r="G48" s="4">
        <v>34</v>
      </c>
      <c r="H48" s="6">
        <v>212</v>
      </c>
      <c r="I48" s="18">
        <v>180</v>
      </c>
      <c r="J48" s="17">
        <v>43</v>
      </c>
      <c r="K48" s="12">
        <v>356</v>
      </c>
      <c r="L48" s="5">
        <v>261</v>
      </c>
      <c r="M48" s="21"/>
      <c r="N48" s="23">
        <f t="shared" ref="N48:Y48" si="47" xml:space="preserve"> IF(OR(A48&gt;A53, A48&lt;A52),".",A48)</f>
        <v>1</v>
      </c>
      <c r="O48" s="23">
        <f t="shared" si="47"/>
        <v>17</v>
      </c>
      <c r="P48" s="23">
        <f t="shared" si="47"/>
        <v>5</v>
      </c>
      <c r="Q48" s="23">
        <f t="shared" si="47"/>
        <v>46</v>
      </c>
      <c r="R48" s="23">
        <f t="shared" si="47"/>
        <v>285</v>
      </c>
      <c r="S48" s="23">
        <f t="shared" si="47"/>
        <v>286</v>
      </c>
      <c r="T48" s="23">
        <f t="shared" si="47"/>
        <v>34</v>
      </c>
      <c r="U48" s="23">
        <f t="shared" si="47"/>
        <v>212</v>
      </c>
      <c r="V48" s="23">
        <f t="shared" si="47"/>
        <v>180</v>
      </c>
      <c r="W48" s="23">
        <f t="shared" si="47"/>
        <v>43</v>
      </c>
      <c r="X48" s="23">
        <f t="shared" si="47"/>
        <v>356</v>
      </c>
      <c r="Y48" s="23">
        <f t="shared" si="47"/>
        <v>261</v>
      </c>
      <c r="Z48" s="21"/>
    </row>
    <row r="49" spans="1:40" ht="13.2">
      <c r="A49" s="4">
        <v>1</v>
      </c>
      <c r="B49" s="4">
        <v>18</v>
      </c>
      <c r="C49" s="4">
        <v>3</v>
      </c>
      <c r="D49" s="17">
        <v>46</v>
      </c>
      <c r="E49" s="7">
        <v>423</v>
      </c>
      <c r="F49" s="9">
        <v>324</v>
      </c>
      <c r="G49" s="4">
        <v>33</v>
      </c>
      <c r="H49" s="18">
        <v>188</v>
      </c>
      <c r="I49" s="6">
        <v>213</v>
      </c>
      <c r="J49" s="17">
        <v>39</v>
      </c>
      <c r="K49" s="9">
        <v>327</v>
      </c>
      <c r="L49" s="8">
        <v>292</v>
      </c>
      <c r="M49" s="21"/>
      <c r="N49" s="23">
        <f t="shared" ref="N49:Y49" si="48" xml:space="preserve"> IF(OR(A49&gt;A53, A49&lt;A52),".",A49)</f>
        <v>1</v>
      </c>
      <c r="O49" s="23">
        <f t="shared" si="48"/>
        <v>18</v>
      </c>
      <c r="P49" s="23">
        <f t="shared" si="48"/>
        <v>3</v>
      </c>
      <c r="Q49" s="23">
        <f t="shared" si="48"/>
        <v>46</v>
      </c>
      <c r="R49" s="23" t="str">
        <f t="shared" si="48"/>
        <v>.</v>
      </c>
      <c r="S49" s="23">
        <f t="shared" si="48"/>
        <v>324</v>
      </c>
      <c r="T49" s="23">
        <f t="shared" si="48"/>
        <v>33</v>
      </c>
      <c r="U49" s="23">
        <f t="shared" si="48"/>
        <v>188</v>
      </c>
      <c r="V49" s="23">
        <f t="shared" si="48"/>
        <v>213</v>
      </c>
      <c r="W49" s="23">
        <f t="shared" si="48"/>
        <v>39</v>
      </c>
      <c r="X49" s="23">
        <f t="shared" si="48"/>
        <v>327</v>
      </c>
      <c r="Y49" s="23">
        <f t="shared" si="48"/>
        <v>292</v>
      </c>
      <c r="Z49" s="21"/>
    </row>
    <row r="50" spans="1:40" ht="13.2">
      <c r="A50" s="4">
        <v>2</v>
      </c>
      <c r="B50" s="4">
        <v>18</v>
      </c>
      <c r="C50" s="4">
        <v>5</v>
      </c>
      <c r="D50" s="4">
        <v>36</v>
      </c>
      <c r="E50" s="5">
        <v>246</v>
      </c>
      <c r="F50" s="6">
        <v>223</v>
      </c>
      <c r="G50" s="4">
        <v>34</v>
      </c>
      <c r="H50" s="16">
        <v>113</v>
      </c>
      <c r="I50" s="11">
        <v>141</v>
      </c>
      <c r="J50" s="17">
        <v>40</v>
      </c>
      <c r="K50" s="6">
        <v>195</v>
      </c>
      <c r="L50" s="5">
        <v>257</v>
      </c>
      <c r="M50" s="21"/>
      <c r="N50" s="23">
        <f t="shared" ref="N50:Y50" si="49" xml:space="preserve"> IF(OR(A50&gt;A53, A50&lt;A52),".",A50)</f>
        <v>2</v>
      </c>
      <c r="O50" s="23">
        <f t="shared" si="49"/>
        <v>18</v>
      </c>
      <c r="P50" s="23">
        <f t="shared" si="49"/>
        <v>5</v>
      </c>
      <c r="Q50" s="23">
        <f t="shared" si="49"/>
        <v>36</v>
      </c>
      <c r="R50" s="23">
        <f t="shared" si="49"/>
        <v>246</v>
      </c>
      <c r="S50" s="23">
        <f t="shared" si="49"/>
        <v>223</v>
      </c>
      <c r="T50" s="23">
        <f t="shared" si="49"/>
        <v>34</v>
      </c>
      <c r="U50" s="23">
        <f t="shared" si="49"/>
        <v>113</v>
      </c>
      <c r="V50" s="23">
        <f t="shared" si="49"/>
        <v>141</v>
      </c>
      <c r="W50" s="23">
        <f t="shared" si="49"/>
        <v>40</v>
      </c>
      <c r="X50" s="23">
        <f t="shared" si="49"/>
        <v>195</v>
      </c>
      <c r="Y50" s="23">
        <f t="shared" si="49"/>
        <v>257</v>
      </c>
      <c r="Z50" s="21"/>
    </row>
    <row r="51" spans="1:40">
      <c r="A51" s="39">
        <f>AVERAGE(A43:A50)</f>
        <v>2</v>
      </c>
      <c r="B51" s="39">
        <f>AVERAGE(B43:B50)</f>
        <v>17.25</v>
      </c>
      <c r="C51" s="39">
        <f t="shared" ref="C51:L51" si="50">AVERAGE(C43:C50)</f>
        <v>4.5</v>
      </c>
      <c r="D51" s="39">
        <f t="shared" si="50"/>
        <v>43.625</v>
      </c>
      <c r="E51" s="39">
        <f t="shared" si="50"/>
        <v>284.125</v>
      </c>
      <c r="F51" s="39">
        <f t="shared" si="50"/>
        <v>289.25</v>
      </c>
      <c r="G51" s="39">
        <f t="shared" si="50"/>
        <v>33.375</v>
      </c>
      <c r="H51" s="39">
        <f t="shared" si="50"/>
        <v>158.5</v>
      </c>
      <c r="I51" s="39">
        <f t="shared" si="50"/>
        <v>192.625</v>
      </c>
      <c r="J51" s="39">
        <f t="shared" si="50"/>
        <v>41.75</v>
      </c>
      <c r="K51" s="39">
        <f t="shared" si="50"/>
        <v>303.5</v>
      </c>
      <c r="L51" s="39">
        <f t="shared" si="50"/>
        <v>276</v>
      </c>
      <c r="M51" s="26" t="s">
        <v>60</v>
      </c>
      <c r="N51" s="39">
        <f>AVERAGE(N43:N50)</f>
        <v>2</v>
      </c>
      <c r="O51" s="39">
        <f>AVERAGE(O43:O50)</f>
        <v>17.25</v>
      </c>
      <c r="P51" s="39">
        <f t="shared" ref="P51:Y51" si="51">AVERAGE(P43:P50)</f>
        <v>4.5</v>
      </c>
      <c r="Q51" s="39">
        <f t="shared" si="51"/>
        <v>43.625</v>
      </c>
      <c r="R51" s="39">
        <f t="shared" si="51"/>
        <v>264.28571428571428</v>
      </c>
      <c r="S51" s="39">
        <f t="shared" si="51"/>
        <v>255.28571428571428</v>
      </c>
      <c r="T51" s="39">
        <f t="shared" si="51"/>
        <v>33.375</v>
      </c>
      <c r="U51" s="39">
        <f t="shared" si="51"/>
        <v>158.5</v>
      </c>
      <c r="V51" s="39">
        <f t="shared" si="51"/>
        <v>177.85714285714286</v>
      </c>
      <c r="W51" s="39">
        <f t="shared" si="51"/>
        <v>41.75</v>
      </c>
      <c r="X51" s="39">
        <f t="shared" si="51"/>
        <v>303.5</v>
      </c>
      <c r="Y51" s="39">
        <f t="shared" si="51"/>
        <v>276</v>
      </c>
      <c r="Z51" s="26" t="s">
        <v>60</v>
      </c>
    </row>
    <row r="52" spans="1:40">
      <c r="A52" s="39">
        <f>A51-2*STDEV(A43:A50)</f>
        <v>-0.13808993529939517</v>
      </c>
      <c r="B52" s="39">
        <f t="shared" ref="B52:L52" si="52">B51-2*STDEV(B43:B50)</f>
        <v>15.477189479144164</v>
      </c>
      <c r="C52" s="39">
        <f t="shared" si="52"/>
        <v>2.3619100647006048</v>
      </c>
      <c r="D52" s="39">
        <f t="shared" si="52"/>
        <v>35.846825406947978</v>
      </c>
      <c r="E52" s="39">
        <f t="shared" si="52"/>
        <v>152.22270932347578</v>
      </c>
      <c r="F52" s="39">
        <f t="shared" si="52"/>
        <v>65.291457918148211</v>
      </c>
      <c r="G52" s="39">
        <f t="shared" si="52"/>
        <v>31.886952381714309</v>
      </c>
      <c r="H52" s="39">
        <f t="shared" si="52"/>
        <v>67.700377596757434</v>
      </c>
      <c r="I52" s="39">
        <f t="shared" si="52"/>
        <v>95.377524821610777</v>
      </c>
      <c r="J52" s="39">
        <f t="shared" si="52"/>
        <v>38.587722339831622</v>
      </c>
      <c r="K52" s="39">
        <f t="shared" si="52"/>
        <v>178.83358798090688</v>
      </c>
      <c r="L52" s="39">
        <f t="shared" si="52"/>
        <v>235.6019802465517</v>
      </c>
      <c r="M52" s="26" t="s">
        <v>61</v>
      </c>
      <c r="N52" s="39">
        <f>N51-2*STDEV(N43:N50)</f>
        <v>-0.13808993529939517</v>
      </c>
      <c r="O52" s="39">
        <f t="shared" ref="O52:Y52" si="53">O51-2*STDEV(O43:O50)</f>
        <v>15.477189479144164</v>
      </c>
      <c r="P52" s="39">
        <f t="shared" si="53"/>
        <v>2.3619100647006048</v>
      </c>
      <c r="Q52" s="39">
        <f t="shared" si="53"/>
        <v>35.846825406947978</v>
      </c>
      <c r="R52" s="39">
        <f t="shared" si="53"/>
        <v>189.4283896767019</v>
      </c>
      <c r="S52" s="39">
        <f t="shared" si="53"/>
        <v>130.9865360330576</v>
      </c>
      <c r="T52" s="39">
        <f t="shared" si="53"/>
        <v>31.886952381714309</v>
      </c>
      <c r="U52" s="39">
        <f t="shared" si="53"/>
        <v>67.700377596757434</v>
      </c>
      <c r="V52" s="39">
        <f t="shared" si="53"/>
        <v>124.0869085705221</v>
      </c>
      <c r="W52" s="39">
        <f t="shared" si="53"/>
        <v>38.587722339831622</v>
      </c>
      <c r="X52" s="39">
        <f t="shared" si="53"/>
        <v>178.83358798090688</v>
      </c>
      <c r="Y52" s="39">
        <f t="shared" si="53"/>
        <v>235.6019802465517</v>
      </c>
      <c r="Z52" s="26" t="s">
        <v>61</v>
      </c>
    </row>
    <row r="53" spans="1:40" ht="12.6" thickBot="1">
      <c r="A53" s="40">
        <f>A51+2*STDEV(A43:A50)</f>
        <v>4.1380899352993952</v>
      </c>
      <c r="B53" s="40">
        <f t="shared" ref="B53:L53" si="54">B51+2*STDEV(B43:B50)</f>
        <v>19.022810520855838</v>
      </c>
      <c r="C53" s="40">
        <f t="shared" si="54"/>
        <v>6.6380899352993952</v>
      </c>
      <c r="D53" s="40">
        <f t="shared" si="54"/>
        <v>51.403174593052022</v>
      </c>
      <c r="E53" s="40">
        <f t="shared" si="54"/>
        <v>416.02729067652422</v>
      </c>
      <c r="F53" s="40">
        <f t="shared" si="54"/>
        <v>513.20854208185176</v>
      </c>
      <c r="G53" s="40">
        <f t="shared" si="54"/>
        <v>34.863047618285691</v>
      </c>
      <c r="H53" s="40">
        <f t="shared" si="54"/>
        <v>249.29962240324255</v>
      </c>
      <c r="I53" s="40">
        <f t="shared" si="54"/>
        <v>289.87247517838921</v>
      </c>
      <c r="J53" s="40">
        <f t="shared" si="54"/>
        <v>44.912277660168378</v>
      </c>
      <c r="K53" s="40">
        <f t="shared" si="54"/>
        <v>428.16641201909312</v>
      </c>
      <c r="L53" s="40">
        <f t="shared" si="54"/>
        <v>316.3980197534483</v>
      </c>
      <c r="M53" s="41" t="s">
        <v>62</v>
      </c>
      <c r="N53" s="40">
        <f>N51+2*STDEV(N43:N50)</f>
        <v>4.1380899352993952</v>
      </c>
      <c r="O53" s="40">
        <f t="shared" ref="O53:Y53" si="55">O51+2*STDEV(O43:O50)</f>
        <v>19.022810520855838</v>
      </c>
      <c r="P53" s="40">
        <f t="shared" si="55"/>
        <v>6.6380899352993952</v>
      </c>
      <c r="Q53" s="40">
        <f t="shared" si="55"/>
        <v>51.403174593052022</v>
      </c>
      <c r="R53" s="40">
        <f t="shared" si="55"/>
        <v>339.14303889472666</v>
      </c>
      <c r="S53" s="40">
        <f t="shared" si="55"/>
        <v>379.58489253837092</v>
      </c>
      <c r="T53" s="40">
        <f t="shared" si="55"/>
        <v>34.863047618285691</v>
      </c>
      <c r="U53" s="40">
        <f t="shared" si="55"/>
        <v>249.29962240324255</v>
      </c>
      <c r="V53" s="40">
        <f t="shared" si="55"/>
        <v>231.62737714376362</v>
      </c>
      <c r="W53" s="40">
        <f t="shared" si="55"/>
        <v>44.912277660168378</v>
      </c>
      <c r="X53" s="40">
        <f t="shared" si="55"/>
        <v>428.16641201909312</v>
      </c>
      <c r="Y53" s="40">
        <f t="shared" si="55"/>
        <v>316.3980197534483</v>
      </c>
      <c r="Z53" s="41" t="s">
        <v>62</v>
      </c>
    </row>
    <row r="54" spans="1:40" ht="13.2">
      <c r="A54" s="20"/>
      <c r="B54" s="25"/>
      <c r="C54" s="20"/>
      <c r="D54" s="22">
        <v>13</v>
      </c>
      <c r="E54" s="22">
        <v>13</v>
      </c>
      <c r="F54" s="22">
        <v>13</v>
      </c>
      <c r="G54" s="22">
        <v>14</v>
      </c>
      <c r="H54" s="22">
        <v>14</v>
      </c>
      <c r="I54" s="22">
        <v>14</v>
      </c>
      <c r="J54" s="22">
        <v>15</v>
      </c>
      <c r="K54" s="22">
        <v>15</v>
      </c>
      <c r="L54" s="22">
        <v>15</v>
      </c>
      <c r="M54" s="26" t="s">
        <v>37</v>
      </c>
      <c r="N54" s="20"/>
      <c r="O54" s="25"/>
      <c r="P54" s="20"/>
      <c r="Q54" s="22">
        <v>13</v>
      </c>
      <c r="R54" s="22">
        <v>13</v>
      </c>
      <c r="S54" s="22">
        <v>13</v>
      </c>
      <c r="T54" s="22">
        <v>14</v>
      </c>
      <c r="U54" s="22">
        <v>14</v>
      </c>
      <c r="V54" s="22">
        <v>14</v>
      </c>
      <c r="W54" s="22">
        <v>15</v>
      </c>
      <c r="X54" s="22">
        <v>15</v>
      </c>
      <c r="Y54" s="22">
        <v>15</v>
      </c>
      <c r="Z54" s="26" t="s">
        <v>37</v>
      </c>
      <c r="AB54" s="27"/>
      <c r="AC54" s="27"/>
      <c r="AD54" s="27"/>
      <c r="AE54" s="27"/>
      <c r="AF54" s="27"/>
      <c r="AG54" s="27"/>
      <c r="AH54" s="27"/>
      <c r="AI54" s="27"/>
      <c r="AM54" s="28"/>
      <c r="AN54" s="27"/>
    </row>
    <row r="55" spans="1:40" ht="13.8" thickBot="1">
      <c r="A55" s="30">
        <v>1</v>
      </c>
      <c r="B55" s="30">
        <v>2</v>
      </c>
      <c r="C55" s="30">
        <v>3</v>
      </c>
      <c r="D55" s="30">
        <v>4</v>
      </c>
      <c r="E55" s="30">
        <v>5</v>
      </c>
      <c r="F55" s="30">
        <v>6</v>
      </c>
      <c r="G55" s="30">
        <v>7</v>
      </c>
      <c r="H55" s="30">
        <v>8</v>
      </c>
      <c r="I55" s="30">
        <v>9</v>
      </c>
      <c r="J55" s="30">
        <v>10</v>
      </c>
      <c r="K55" s="30">
        <v>11</v>
      </c>
      <c r="L55" s="30">
        <v>12</v>
      </c>
      <c r="M55" s="26" t="s">
        <v>47</v>
      </c>
      <c r="N55" s="30">
        <v>1</v>
      </c>
      <c r="O55" s="30">
        <v>2</v>
      </c>
      <c r="P55" s="30">
        <v>3</v>
      </c>
      <c r="Q55" s="30">
        <v>4</v>
      </c>
      <c r="R55" s="30">
        <v>5</v>
      </c>
      <c r="S55" s="30">
        <v>6</v>
      </c>
      <c r="T55" s="30">
        <v>7</v>
      </c>
      <c r="U55" s="30">
        <v>8</v>
      </c>
      <c r="V55" s="30">
        <v>9</v>
      </c>
      <c r="W55" s="30">
        <v>10</v>
      </c>
      <c r="X55" s="30">
        <v>11</v>
      </c>
      <c r="Y55" s="30">
        <v>12</v>
      </c>
      <c r="Z55" s="26" t="s">
        <v>47</v>
      </c>
      <c r="AB55" s="27"/>
      <c r="AC55" s="27"/>
      <c r="AD55" s="27"/>
      <c r="AE55" s="27"/>
      <c r="AF55" s="27"/>
      <c r="AG55" s="27"/>
      <c r="AH55" s="27"/>
      <c r="AI55" s="27"/>
      <c r="AM55" s="28"/>
      <c r="AN55" s="27"/>
    </row>
    <row r="56" spans="1:40" ht="13.8" thickBot="1">
      <c r="A56" s="4">
        <v>2</v>
      </c>
      <c r="B56" s="4">
        <v>20</v>
      </c>
      <c r="C56" s="4">
        <v>5</v>
      </c>
      <c r="D56" s="4">
        <v>39</v>
      </c>
      <c r="E56" s="18">
        <v>243</v>
      </c>
      <c r="F56" s="18">
        <v>229</v>
      </c>
      <c r="G56" s="4">
        <v>45</v>
      </c>
      <c r="H56" s="6">
        <v>284</v>
      </c>
      <c r="I56" s="18">
        <v>256</v>
      </c>
      <c r="J56" s="4">
        <v>40</v>
      </c>
      <c r="K56" s="11">
        <v>210</v>
      </c>
      <c r="L56" s="11">
        <v>188</v>
      </c>
      <c r="M56" s="21"/>
      <c r="N56" s="23">
        <f t="shared" ref="N56:Y56" si="56" xml:space="preserve"> IF(OR(A56&gt;A66, A56&lt;A65),".",A56)</f>
        <v>2</v>
      </c>
      <c r="O56" s="23">
        <f t="shared" si="56"/>
        <v>20</v>
      </c>
      <c r="P56" s="23">
        <f t="shared" si="56"/>
        <v>5</v>
      </c>
      <c r="Q56" s="23">
        <f t="shared" si="56"/>
        <v>39</v>
      </c>
      <c r="R56" s="23">
        <f t="shared" si="56"/>
        <v>243</v>
      </c>
      <c r="S56" s="23">
        <f t="shared" si="56"/>
        <v>229</v>
      </c>
      <c r="T56" s="23">
        <f t="shared" si="56"/>
        <v>45</v>
      </c>
      <c r="U56" s="23">
        <f t="shared" si="56"/>
        <v>284</v>
      </c>
      <c r="V56" s="23">
        <f t="shared" si="56"/>
        <v>256</v>
      </c>
      <c r="W56" s="23">
        <f t="shared" si="56"/>
        <v>40</v>
      </c>
      <c r="X56" s="23">
        <f t="shared" si="56"/>
        <v>210</v>
      </c>
      <c r="Y56" s="23">
        <f t="shared" si="56"/>
        <v>188</v>
      </c>
      <c r="Z56" s="21"/>
      <c r="AA56" s="22">
        <f>AA43+3</f>
        <v>13</v>
      </c>
      <c r="AB56" s="34">
        <f>AVERAGE($R56:$S63)</f>
        <v>291.5625</v>
      </c>
      <c r="AC56" s="34">
        <f>AVERAGE($P56:$P63)</f>
        <v>5.125</v>
      </c>
      <c r="AD56" s="34">
        <f>AVERAGE([3]buffer!C$14:C$21)</f>
        <v>29.5</v>
      </c>
      <c r="AE56" s="34">
        <f>((AB56-AD56)/AI56)-AC56</f>
        <v>125.09239130434781</v>
      </c>
      <c r="AF56" s="34">
        <f>AVERAGE($Q56:$Q63)</f>
        <v>40.25</v>
      </c>
      <c r="AG56" s="34">
        <f>AVERAGE($O56:$O63)</f>
        <v>20</v>
      </c>
      <c r="AH56" s="34">
        <f>AG56/0.5</f>
        <v>40</v>
      </c>
      <c r="AI56" s="35">
        <f>AF56/AG56</f>
        <v>2.0125000000000002</v>
      </c>
      <c r="AJ56" s="54">
        <f>1.2*(1-COMPLETE!P35)</f>
        <v>1.0233766233766235</v>
      </c>
      <c r="AK56" s="37">
        <v>0.57361111111111118</v>
      </c>
      <c r="AL56" s="37">
        <v>0.75</v>
      </c>
      <c r="AM56" s="38">
        <f>24*(AL56-AK56)</f>
        <v>4.2333333333333316</v>
      </c>
      <c r="AN56" s="34">
        <f>(AE56*120)/(AH56*0.2*AM56*AJ56)</f>
        <v>433.11596773408735</v>
      </c>
    </row>
    <row r="57" spans="1:40" ht="13.8" thickBot="1">
      <c r="A57" s="4">
        <v>1</v>
      </c>
      <c r="B57" s="4">
        <v>19</v>
      </c>
      <c r="C57" s="4">
        <v>4</v>
      </c>
      <c r="D57" s="4">
        <v>42</v>
      </c>
      <c r="E57" s="6">
        <v>276</v>
      </c>
      <c r="F57" s="18">
        <v>238</v>
      </c>
      <c r="G57" s="4">
        <v>48</v>
      </c>
      <c r="H57" s="5">
        <v>359</v>
      </c>
      <c r="I57" s="8">
        <v>397</v>
      </c>
      <c r="J57" s="4">
        <v>45</v>
      </c>
      <c r="K57" s="6">
        <v>284</v>
      </c>
      <c r="L57" s="11">
        <v>184</v>
      </c>
      <c r="M57" s="21"/>
      <c r="N57" s="23">
        <f t="shared" ref="N57:Y57" si="57" xml:space="preserve"> IF(OR(A57&gt;A66, A57&lt;A65),".",A57)</f>
        <v>1</v>
      </c>
      <c r="O57" s="23">
        <f t="shared" si="57"/>
        <v>19</v>
      </c>
      <c r="P57" s="23">
        <f t="shared" si="57"/>
        <v>4</v>
      </c>
      <c r="Q57" s="23">
        <f t="shared" si="57"/>
        <v>42</v>
      </c>
      <c r="R57" s="23">
        <f t="shared" si="57"/>
        <v>276</v>
      </c>
      <c r="S57" s="23">
        <f t="shared" si="57"/>
        <v>238</v>
      </c>
      <c r="T57" s="23">
        <f t="shared" si="57"/>
        <v>48</v>
      </c>
      <c r="U57" s="23">
        <f t="shared" si="57"/>
        <v>359</v>
      </c>
      <c r="V57" s="23">
        <f t="shared" si="57"/>
        <v>397</v>
      </c>
      <c r="W57" s="23">
        <f t="shared" si="57"/>
        <v>45</v>
      </c>
      <c r="X57" s="23">
        <f t="shared" si="57"/>
        <v>284</v>
      </c>
      <c r="Y57" s="23">
        <f t="shared" si="57"/>
        <v>184</v>
      </c>
      <c r="Z57" s="21"/>
      <c r="AA57" s="22">
        <f>AA44+3</f>
        <v>14</v>
      </c>
      <c r="AB57" s="34">
        <f>AVERAGE($U56:$V63)</f>
        <v>404.375</v>
      </c>
      <c r="AC57" s="34">
        <f>AVERAGE($P56:$P63)</f>
        <v>5.125</v>
      </c>
      <c r="AD57" s="34">
        <f>AVERAGE([3]buffer!D$14:D$21)</f>
        <v>31.375</v>
      </c>
      <c r="AE57" s="34">
        <f>((AB57-AD57)/AI57)-AC57</f>
        <v>153.59840425531914</v>
      </c>
      <c r="AF57" s="34">
        <f>AVERAGE($T56:$T63)</f>
        <v>47</v>
      </c>
      <c r="AG57" s="34">
        <f>AVERAGE($O56:$O63)</f>
        <v>20</v>
      </c>
      <c r="AH57" s="34">
        <f>AG57/0.5</f>
        <v>40</v>
      </c>
      <c r="AI57" s="35">
        <f>AF57/AG57</f>
        <v>2.35</v>
      </c>
      <c r="AJ57" s="55">
        <f>1.21*(1-COMPLETE!P37)</f>
        <v>1.0862383770076078</v>
      </c>
      <c r="AK57" s="37">
        <v>0.57361111111111118</v>
      </c>
      <c r="AL57" s="37">
        <v>0.75</v>
      </c>
      <c r="AM57" s="38">
        <f>24*(AL57-AK57)</f>
        <v>4.2333333333333316</v>
      </c>
      <c r="AN57" s="34">
        <f>(AE57*120)/(AH57*0.2*AM57*AJ57)</f>
        <v>501.03764128625454</v>
      </c>
    </row>
    <row r="58" spans="1:40" ht="13.8" thickBot="1">
      <c r="A58" s="4">
        <v>0</v>
      </c>
      <c r="B58" s="4">
        <v>21</v>
      </c>
      <c r="C58" s="4">
        <v>5</v>
      </c>
      <c r="D58" s="4">
        <v>40</v>
      </c>
      <c r="E58" s="8">
        <v>395</v>
      </c>
      <c r="F58" s="11">
        <v>176</v>
      </c>
      <c r="G58" s="4">
        <v>47</v>
      </c>
      <c r="H58" s="15">
        <v>555</v>
      </c>
      <c r="I58" s="8">
        <v>403</v>
      </c>
      <c r="J58" s="4">
        <v>44</v>
      </c>
      <c r="K58" s="18">
        <v>269</v>
      </c>
      <c r="L58" s="11">
        <v>198</v>
      </c>
      <c r="M58" s="21"/>
      <c r="N58" s="23">
        <f t="shared" ref="N58:Y58" si="58" xml:space="preserve"> IF(OR(A58&gt;A66, A58&lt;A65),".",A58)</f>
        <v>0</v>
      </c>
      <c r="O58" s="23">
        <f t="shared" si="58"/>
        <v>21</v>
      </c>
      <c r="P58" s="23">
        <f t="shared" si="58"/>
        <v>5</v>
      </c>
      <c r="Q58" s="23">
        <f t="shared" si="58"/>
        <v>40</v>
      </c>
      <c r="R58" s="23">
        <f t="shared" si="58"/>
        <v>395</v>
      </c>
      <c r="S58" s="23">
        <f t="shared" si="58"/>
        <v>176</v>
      </c>
      <c r="T58" s="23">
        <f t="shared" si="58"/>
        <v>47</v>
      </c>
      <c r="U58" s="23">
        <f t="shared" si="58"/>
        <v>555</v>
      </c>
      <c r="V58" s="23">
        <f t="shared" si="58"/>
        <v>403</v>
      </c>
      <c r="W58" s="23">
        <f t="shared" si="58"/>
        <v>44</v>
      </c>
      <c r="X58" s="23">
        <f t="shared" si="58"/>
        <v>269</v>
      </c>
      <c r="Y58" s="23">
        <f t="shared" si="58"/>
        <v>198</v>
      </c>
      <c r="Z58" s="21"/>
      <c r="AA58" s="22">
        <f>AA45+3</f>
        <v>15</v>
      </c>
      <c r="AB58" s="34">
        <f>AVERAGE($X56:$Y63)</f>
        <v>250</v>
      </c>
      <c r="AC58" s="34">
        <f>AVERAGE($P56:$P63)</f>
        <v>5.125</v>
      </c>
      <c r="AD58" s="34">
        <f>AVERAGE([3]buffer!E$14:E$21)</f>
        <v>27.125</v>
      </c>
      <c r="AE58" s="34">
        <f>((AB58-AD58)/AI58)-AC58</f>
        <v>99.757352941176464</v>
      </c>
      <c r="AF58" s="34">
        <f>AVERAGE($W56:$W63)</f>
        <v>42.5</v>
      </c>
      <c r="AG58" s="34">
        <f>AVERAGE($O56:$O63)</f>
        <v>20</v>
      </c>
      <c r="AH58" s="34">
        <f>AG58/0.5</f>
        <v>40</v>
      </c>
      <c r="AI58" s="35">
        <f>AF58/AG58</f>
        <v>2.125</v>
      </c>
      <c r="AJ58" s="55">
        <f>1.17*(1-COMPLETE!P39)</f>
        <v>1.0261021759697257</v>
      </c>
      <c r="AK58" s="37">
        <v>0.57361111111111118</v>
      </c>
      <c r="AL58" s="37">
        <v>0.75</v>
      </c>
      <c r="AM58" s="38">
        <f>24*(AL58-AK58)</f>
        <v>4.2333333333333316</v>
      </c>
      <c r="AN58" s="34">
        <f>(AE58*120)/(AH58*0.2*AM58*AJ58)</f>
        <v>344.47927691439838</v>
      </c>
    </row>
    <row r="59" spans="1:40" ht="13.2">
      <c r="A59" s="4">
        <v>2</v>
      </c>
      <c r="B59" s="4">
        <v>20</v>
      </c>
      <c r="C59" s="4">
        <v>6</v>
      </c>
      <c r="D59" s="4">
        <v>40</v>
      </c>
      <c r="E59" s="5">
        <v>366</v>
      </c>
      <c r="F59" s="6">
        <v>309</v>
      </c>
      <c r="G59" s="4">
        <v>48</v>
      </c>
      <c r="H59" s="12">
        <v>532</v>
      </c>
      <c r="I59" s="9">
        <v>462</v>
      </c>
      <c r="J59" s="4">
        <v>42</v>
      </c>
      <c r="K59" s="6">
        <v>306</v>
      </c>
      <c r="L59" s="11">
        <v>215</v>
      </c>
      <c r="M59" s="21"/>
      <c r="N59" s="23">
        <f t="shared" ref="N59:Y59" si="59" xml:space="preserve"> IF(OR(A59&gt;A66, A59&lt;A65),".",A59)</f>
        <v>2</v>
      </c>
      <c r="O59" s="23">
        <f t="shared" si="59"/>
        <v>20</v>
      </c>
      <c r="P59" s="23">
        <f t="shared" si="59"/>
        <v>6</v>
      </c>
      <c r="Q59" s="23">
        <f t="shared" si="59"/>
        <v>40</v>
      </c>
      <c r="R59" s="23">
        <f t="shared" si="59"/>
        <v>366</v>
      </c>
      <c r="S59" s="23">
        <f t="shared" si="59"/>
        <v>309</v>
      </c>
      <c r="T59" s="23">
        <f t="shared" si="59"/>
        <v>48</v>
      </c>
      <c r="U59" s="23">
        <f t="shared" si="59"/>
        <v>532</v>
      </c>
      <c r="V59" s="23">
        <f t="shared" si="59"/>
        <v>462</v>
      </c>
      <c r="W59" s="23">
        <f t="shared" si="59"/>
        <v>42</v>
      </c>
      <c r="X59" s="23">
        <f t="shared" si="59"/>
        <v>306</v>
      </c>
      <c r="Y59" s="23">
        <f t="shared" si="59"/>
        <v>215</v>
      </c>
      <c r="Z59" s="21"/>
      <c r="AJ59" s="24"/>
    </row>
    <row r="60" spans="1:40" ht="13.2">
      <c r="A60" s="4">
        <v>4</v>
      </c>
      <c r="B60" s="4">
        <v>20</v>
      </c>
      <c r="C60" s="4">
        <v>6</v>
      </c>
      <c r="D60" s="4">
        <v>40</v>
      </c>
      <c r="E60" s="8">
        <v>422</v>
      </c>
      <c r="F60" s="6">
        <v>292</v>
      </c>
      <c r="G60" s="4">
        <v>47</v>
      </c>
      <c r="H60" s="13">
        <v>760</v>
      </c>
      <c r="I60" s="9">
        <v>473</v>
      </c>
      <c r="J60" s="4">
        <v>42</v>
      </c>
      <c r="K60" s="6">
        <v>316</v>
      </c>
      <c r="L60" s="11">
        <v>213</v>
      </c>
      <c r="M60" s="21"/>
      <c r="N60" s="23">
        <f t="shared" ref="N60:Y60" si="60" xml:space="preserve"> IF(OR(A60&gt;A66, A60&lt;A65),".",A60)</f>
        <v>4</v>
      </c>
      <c r="O60" s="23">
        <f t="shared" si="60"/>
        <v>20</v>
      </c>
      <c r="P60" s="23">
        <f t="shared" si="60"/>
        <v>6</v>
      </c>
      <c r="Q60" s="23">
        <f t="shared" si="60"/>
        <v>40</v>
      </c>
      <c r="R60" s="23">
        <f t="shared" si="60"/>
        <v>422</v>
      </c>
      <c r="S60" s="23">
        <f t="shared" si="60"/>
        <v>292</v>
      </c>
      <c r="T60" s="23">
        <f t="shared" si="60"/>
        <v>47</v>
      </c>
      <c r="U60" s="23">
        <f t="shared" si="60"/>
        <v>760</v>
      </c>
      <c r="V60" s="23">
        <f t="shared" si="60"/>
        <v>473</v>
      </c>
      <c r="W60" s="23">
        <f t="shared" si="60"/>
        <v>42</v>
      </c>
      <c r="X60" s="23">
        <f t="shared" si="60"/>
        <v>316</v>
      </c>
      <c r="Y60" s="23">
        <f t="shared" si="60"/>
        <v>213</v>
      </c>
      <c r="Z60" s="21"/>
      <c r="AJ60" s="24"/>
    </row>
    <row r="61" spans="1:40" ht="13.2">
      <c r="A61" s="4">
        <v>2</v>
      </c>
      <c r="B61" s="4">
        <v>20</v>
      </c>
      <c r="C61" s="4">
        <v>6</v>
      </c>
      <c r="D61" s="4">
        <v>41</v>
      </c>
      <c r="E61" s="5">
        <v>353</v>
      </c>
      <c r="F61" s="5">
        <v>333</v>
      </c>
      <c r="G61" s="4">
        <v>46</v>
      </c>
      <c r="H61" s="8">
        <v>431</v>
      </c>
      <c r="I61" s="9">
        <v>450</v>
      </c>
      <c r="J61" s="4">
        <v>44</v>
      </c>
      <c r="K61" s="5">
        <v>377</v>
      </c>
      <c r="L61" s="11">
        <v>205</v>
      </c>
      <c r="M61" s="21"/>
      <c r="N61" s="23">
        <f t="shared" ref="N61:Y61" si="61" xml:space="preserve"> IF(OR(A61&gt;A66, A61&lt;A65),".",A61)</f>
        <v>2</v>
      </c>
      <c r="O61" s="23">
        <f t="shared" si="61"/>
        <v>20</v>
      </c>
      <c r="P61" s="23">
        <f t="shared" si="61"/>
        <v>6</v>
      </c>
      <c r="Q61" s="23">
        <f t="shared" si="61"/>
        <v>41</v>
      </c>
      <c r="R61" s="23">
        <f t="shared" si="61"/>
        <v>353</v>
      </c>
      <c r="S61" s="23">
        <f t="shared" si="61"/>
        <v>333</v>
      </c>
      <c r="T61" s="23">
        <f t="shared" si="61"/>
        <v>46</v>
      </c>
      <c r="U61" s="23">
        <f t="shared" si="61"/>
        <v>431</v>
      </c>
      <c r="V61" s="23">
        <f t="shared" si="61"/>
        <v>450</v>
      </c>
      <c r="W61" s="23">
        <f t="shared" si="61"/>
        <v>44</v>
      </c>
      <c r="X61" s="23">
        <f t="shared" si="61"/>
        <v>377</v>
      </c>
      <c r="Y61" s="23">
        <f t="shared" si="61"/>
        <v>205</v>
      </c>
      <c r="Z61" s="21"/>
      <c r="AJ61" s="24"/>
    </row>
    <row r="62" spans="1:40" ht="13.2">
      <c r="A62" s="4">
        <v>2</v>
      </c>
      <c r="B62" s="4">
        <v>19</v>
      </c>
      <c r="C62" s="4">
        <v>6</v>
      </c>
      <c r="D62" s="4">
        <v>40</v>
      </c>
      <c r="E62" s="6">
        <v>296</v>
      </c>
      <c r="F62" s="5">
        <v>330</v>
      </c>
      <c r="G62" s="4">
        <v>48</v>
      </c>
      <c r="H62" s="8">
        <v>405</v>
      </c>
      <c r="I62" s="11">
        <v>201</v>
      </c>
      <c r="J62" s="4">
        <v>42</v>
      </c>
      <c r="K62" s="6">
        <v>325</v>
      </c>
      <c r="L62" s="6">
        <v>300</v>
      </c>
      <c r="M62" s="21"/>
      <c r="N62" s="23">
        <f t="shared" ref="N62:Y62" si="62" xml:space="preserve"> IF(OR(A62&gt;A66, A62&lt;A65),".",A62)</f>
        <v>2</v>
      </c>
      <c r="O62" s="23">
        <f t="shared" si="62"/>
        <v>19</v>
      </c>
      <c r="P62" s="23">
        <f t="shared" si="62"/>
        <v>6</v>
      </c>
      <c r="Q62" s="23">
        <f t="shared" si="62"/>
        <v>40</v>
      </c>
      <c r="R62" s="23">
        <f t="shared" si="62"/>
        <v>296</v>
      </c>
      <c r="S62" s="23">
        <f t="shared" si="62"/>
        <v>330</v>
      </c>
      <c r="T62" s="23">
        <f t="shared" si="62"/>
        <v>48</v>
      </c>
      <c r="U62" s="23">
        <f t="shared" si="62"/>
        <v>405</v>
      </c>
      <c r="V62" s="23">
        <f t="shared" si="62"/>
        <v>201</v>
      </c>
      <c r="W62" s="23">
        <f t="shared" si="62"/>
        <v>42</v>
      </c>
      <c r="X62" s="23">
        <f t="shared" si="62"/>
        <v>325</v>
      </c>
      <c r="Y62" s="23" t="str">
        <f t="shared" si="62"/>
        <v>.</v>
      </c>
      <c r="Z62" s="21"/>
      <c r="AJ62" s="24"/>
    </row>
    <row r="63" spans="1:40" ht="13.2">
      <c r="A63" s="4">
        <v>4</v>
      </c>
      <c r="B63" s="4">
        <v>21</v>
      </c>
      <c r="C63" s="4">
        <v>3</v>
      </c>
      <c r="D63" s="4">
        <v>40</v>
      </c>
      <c r="E63" s="11">
        <v>200</v>
      </c>
      <c r="F63" s="11">
        <v>207</v>
      </c>
      <c r="G63" s="4">
        <v>47</v>
      </c>
      <c r="H63" s="18">
        <v>231</v>
      </c>
      <c r="I63" s="18">
        <v>271</v>
      </c>
      <c r="J63" s="4">
        <v>41</v>
      </c>
      <c r="K63" s="11">
        <v>217</v>
      </c>
      <c r="L63" s="18">
        <v>243</v>
      </c>
      <c r="M63" s="21"/>
      <c r="N63" s="23">
        <f t="shared" ref="N63:Y63" si="63" xml:space="preserve"> IF(OR(A63&gt;A66, A63&lt;A65),".",A63)</f>
        <v>4</v>
      </c>
      <c r="O63" s="23">
        <f t="shared" si="63"/>
        <v>21</v>
      </c>
      <c r="P63" s="23">
        <f t="shared" si="63"/>
        <v>3</v>
      </c>
      <c r="Q63" s="23">
        <f t="shared" si="63"/>
        <v>40</v>
      </c>
      <c r="R63" s="23">
        <f t="shared" si="63"/>
        <v>200</v>
      </c>
      <c r="S63" s="23">
        <f t="shared" si="63"/>
        <v>207</v>
      </c>
      <c r="T63" s="23">
        <f t="shared" si="63"/>
        <v>47</v>
      </c>
      <c r="U63" s="23">
        <f t="shared" si="63"/>
        <v>231</v>
      </c>
      <c r="V63" s="23">
        <f t="shared" si="63"/>
        <v>271</v>
      </c>
      <c r="W63" s="23">
        <f t="shared" si="63"/>
        <v>41</v>
      </c>
      <c r="X63" s="23">
        <f t="shared" si="63"/>
        <v>217</v>
      </c>
      <c r="Y63" s="23">
        <f t="shared" si="63"/>
        <v>243</v>
      </c>
      <c r="Z63" s="21"/>
      <c r="AJ63" s="24"/>
    </row>
    <row r="64" spans="1:40">
      <c r="A64" s="39">
        <f>AVERAGE(A56:A63)</f>
        <v>2.125</v>
      </c>
      <c r="B64" s="39">
        <f>AVERAGE(B56:B63)</f>
        <v>20</v>
      </c>
      <c r="C64" s="39">
        <f t="shared" ref="C64:L64" si="64">AVERAGE(C56:C63)</f>
        <v>5.125</v>
      </c>
      <c r="D64" s="39">
        <f t="shared" si="64"/>
        <v>40.25</v>
      </c>
      <c r="E64" s="39">
        <f t="shared" si="64"/>
        <v>318.875</v>
      </c>
      <c r="F64" s="39">
        <f t="shared" si="64"/>
        <v>264.25</v>
      </c>
      <c r="G64" s="39">
        <f t="shared" si="64"/>
        <v>47</v>
      </c>
      <c r="H64" s="39">
        <f t="shared" si="64"/>
        <v>444.625</v>
      </c>
      <c r="I64" s="39">
        <f t="shared" si="64"/>
        <v>364.125</v>
      </c>
      <c r="J64" s="39">
        <f t="shared" si="64"/>
        <v>42.5</v>
      </c>
      <c r="K64" s="39">
        <f t="shared" si="64"/>
        <v>288</v>
      </c>
      <c r="L64" s="39">
        <f t="shared" si="64"/>
        <v>218.25</v>
      </c>
      <c r="M64" s="26" t="s">
        <v>60</v>
      </c>
      <c r="N64" s="39">
        <f>AVERAGE(N56:N63)</f>
        <v>2.125</v>
      </c>
      <c r="O64" s="39">
        <f>AVERAGE(O56:O63)</f>
        <v>20</v>
      </c>
      <c r="P64" s="39">
        <f t="shared" ref="P64:Y64" si="65">AVERAGE(P56:P63)</f>
        <v>5.125</v>
      </c>
      <c r="Q64" s="39">
        <f t="shared" si="65"/>
        <v>40.25</v>
      </c>
      <c r="R64" s="39">
        <f t="shared" si="65"/>
        <v>318.875</v>
      </c>
      <c r="S64" s="39">
        <f t="shared" si="65"/>
        <v>264.25</v>
      </c>
      <c r="T64" s="39">
        <f t="shared" si="65"/>
        <v>47</v>
      </c>
      <c r="U64" s="39">
        <f t="shared" si="65"/>
        <v>444.625</v>
      </c>
      <c r="V64" s="39">
        <f t="shared" si="65"/>
        <v>364.125</v>
      </c>
      <c r="W64" s="39">
        <f t="shared" si="65"/>
        <v>42.5</v>
      </c>
      <c r="X64" s="39">
        <f t="shared" si="65"/>
        <v>288</v>
      </c>
      <c r="Y64" s="39">
        <f t="shared" si="65"/>
        <v>206.57142857142858</v>
      </c>
      <c r="Z64" s="26" t="s">
        <v>60</v>
      </c>
      <c r="AJ64" s="24"/>
    </row>
    <row r="65" spans="1:40">
      <c r="A65" s="39">
        <f>A64-2*STDEV(A56:A63)</f>
        <v>-0.58740536372107499</v>
      </c>
      <c r="B65" s="39">
        <f t="shared" ref="B65:L65" si="66">B64-2*STDEV(B56:B63)</f>
        <v>18.488142107963093</v>
      </c>
      <c r="C65" s="39">
        <f t="shared" si="66"/>
        <v>2.8730167470807935</v>
      </c>
      <c r="D65" s="39">
        <f t="shared" si="66"/>
        <v>38.477189479144165</v>
      </c>
      <c r="E65" s="39">
        <f t="shared" si="66"/>
        <v>163.83606479799525</v>
      </c>
      <c r="F65" s="39">
        <f t="shared" si="66"/>
        <v>145.15939823574899</v>
      </c>
      <c r="G65" s="39">
        <f t="shared" si="66"/>
        <v>44.861910064700602</v>
      </c>
      <c r="H65" s="39">
        <f t="shared" si="66"/>
        <v>106.73078578495904</v>
      </c>
      <c r="I65" s="39">
        <f t="shared" si="66"/>
        <v>152.50151359076423</v>
      </c>
      <c r="J65" s="39">
        <f t="shared" si="66"/>
        <v>39.119382981085934</v>
      </c>
      <c r="K65" s="39">
        <f t="shared" si="66"/>
        <v>176.13273171170346</v>
      </c>
      <c r="L65" s="39">
        <f t="shared" si="66"/>
        <v>142.62876337581201</v>
      </c>
      <c r="M65" s="26" t="s">
        <v>61</v>
      </c>
      <c r="N65" s="39">
        <f>N64-2*STDEV(N56:N63)</f>
        <v>-0.58740536372107499</v>
      </c>
      <c r="O65" s="39">
        <f t="shared" ref="O65:Y65" si="67">O64-2*STDEV(O56:O63)</f>
        <v>18.488142107963093</v>
      </c>
      <c r="P65" s="39">
        <f t="shared" si="67"/>
        <v>2.8730167470807935</v>
      </c>
      <c r="Q65" s="39">
        <f t="shared" si="67"/>
        <v>38.477189479144165</v>
      </c>
      <c r="R65" s="39">
        <f t="shared" si="67"/>
        <v>163.83606479799525</v>
      </c>
      <c r="S65" s="39">
        <f t="shared" si="67"/>
        <v>145.15939823574899</v>
      </c>
      <c r="T65" s="39">
        <f t="shared" si="67"/>
        <v>44.861910064700602</v>
      </c>
      <c r="U65" s="39">
        <f t="shared" si="67"/>
        <v>106.73078578495904</v>
      </c>
      <c r="V65" s="39">
        <f t="shared" si="67"/>
        <v>152.50151359076423</v>
      </c>
      <c r="W65" s="39">
        <f t="shared" si="67"/>
        <v>39.119382981085934</v>
      </c>
      <c r="X65" s="39">
        <f t="shared" si="67"/>
        <v>176.13273171170346</v>
      </c>
      <c r="Y65" s="39">
        <f t="shared" si="67"/>
        <v>166.82461078925232</v>
      </c>
      <c r="Z65" s="26" t="s">
        <v>61</v>
      </c>
      <c r="AJ65" s="24"/>
    </row>
    <row r="66" spans="1:40" ht="12.6" thickBot="1">
      <c r="A66" s="40">
        <f>A64+2*STDEV(A56:A63)</f>
        <v>4.837405363721075</v>
      </c>
      <c r="B66" s="40">
        <f t="shared" ref="B66:L66" si="68">B64+2*STDEV(B56:B63)</f>
        <v>21.511857892036907</v>
      </c>
      <c r="C66" s="40">
        <f t="shared" si="68"/>
        <v>7.3769832529192065</v>
      </c>
      <c r="D66" s="40">
        <f t="shared" si="68"/>
        <v>42.022810520855835</v>
      </c>
      <c r="E66" s="40">
        <f t="shared" si="68"/>
        <v>473.91393520200472</v>
      </c>
      <c r="F66" s="40">
        <f t="shared" si="68"/>
        <v>383.34060176425101</v>
      </c>
      <c r="G66" s="40">
        <f t="shared" si="68"/>
        <v>49.138089935299398</v>
      </c>
      <c r="H66" s="40">
        <f t="shared" si="68"/>
        <v>782.51921421504096</v>
      </c>
      <c r="I66" s="40">
        <f t="shared" si="68"/>
        <v>575.74848640923574</v>
      </c>
      <c r="J66" s="40">
        <f t="shared" si="68"/>
        <v>45.880617018914066</v>
      </c>
      <c r="K66" s="40">
        <f t="shared" si="68"/>
        <v>399.86726828829654</v>
      </c>
      <c r="L66" s="40">
        <f t="shared" si="68"/>
        <v>293.87123662418799</v>
      </c>
      <c r="M66" s="41" t="s">
        <v>62</v>
      </c>
      <c r="N66" s="40">
        <f>N64+2*STDEV(N56:N63)</f>
        <v>4.837405363721075</v>
      </c>
      <c r="O66" s="40">
        <f t="shared" ref="O66:Y66" si="69">O64+2*STDEV(O56:O63)</f>
        <v>21.511857892036907</v>
      </c>
      <c r="P66" s="40">
        <f t="shared" si="69"/>
        <v>7.3769832529192065</v>
      </c>
      <c r="Q66" s="40">
        <f t="shared" si="69"/>
        <v>42.022810520855835</v>
      </c>
      <c r="R66" s="40">
        <f t="shared" si="69"/>
        <v>473.91393520200472</v>
      </c>
      <c r="S66" s="40">
        <f t="shared" si="69"/>
        <v>383.34060176425101</v>
      </c>
      <c r="T66" s="40">
        <f t="shared" si="69"/>
        <v>49.138089935299398</v>
      </c>
      <c r="U66" s="40">
        <f t="shared" si="69"/>
        <v>782.51921421504096</v>
      </c>
      <c r="V66" s="40">
        <f t="shared" si="69"/>
        <v>575.74848640923574</v>
      </c>
      <c r="W66" s="40">
        <f t="shared" si="69"/>
        <v>45.880617018914066</v>
      </c>
      <c r="X66" s="40">
        <f t="shared" si="69"/>
        <v>399.86726828829654</v>
      </c>
      <c r="Y66" s="40">
        <f t="shared" si="69"/>
        <v>246.31824635360485</v>
      </c>
      <c r="Z66" s="41" t="s">
        <v>62</v>
      </c>
      <c r="AJ66" s="24"/>
    </row>
    <row r="67" spans="1:40" ht="13.2">
      <c r="A67" s="20"/>
      <c r="B67" s="25"/>
      <c r="C67" s="20"/>
      <c r="D67" s="22">
        <v>16</v>
      </c>
      <c r="E67" s="22">
        <v>16</v>
      </c>
      <c r="F67" s="22">
        <v>16</v>
      </c>
      <c r="G67" s="22">
        <v>17</v>
      </c>
      <c r="H67" s="22">
        <v>17</v>
      </c>
      <c r="I67" s="22">
        <v>17</v>
      </c>
      <c r="J67" s="22">
        <v>18</v>
      </c>
      <c r="K67" s="22">
        <v>18</v>
      </c>
      <c r="L67" s="22">
        <v>18</v>
      </c>
      <c r="M67" s="26" t="s">
        <v>37</v>
      </c>
      <c r="N67" s="20"/>
      <c r="O67" s="25"/>
      <c r="P67" s="20"/>
      <c r="Q67" s="22">
        <v>16</v>
      </c>
      <c r="R67" s="22">
        <v>16</v>
      </c>
      <c r="S67" s="22">
        <v>16</v>
      </c>
      <c r="T67" s="22">
        <v>17</v>
      </c>
      <c r="U67" s="22">
        <v>17</v>
      </c>
      <c r="V67" s="22">
        <v>17</v>
      </c>
      <c r="W67" s="22">
        <v>18</v>
      </c>
      <c r="X67" s="22">
        <v>18</v>
      </c>
      <c r="Y67" s="22">
        <v>18</v>
      </c>
      <c r="Z67" s="26" t="s">
        <v>37</v>
      </c>
      <c r="AB67" s="27"/>
      <c r="AC67" s="27"/>
      <c r="AD67" s="27"/>
      <c r="AE67" s="27"/>
      <c r="AF67" s="27"/>
      <c r="AG67" s="27"/>
      <c r="AH67" s="27"/>
      <c r="AI67" s="27"/>
      <c r="AJ67" s="28"/>
      <c r="AM67" s="28"/>
      <c r="AN67" s="27"/>
    </row>
    <row r="68" spans="1:40" ht="13.8" thickBot="1">
      <c r="A68" s="30">
        <v>1</v>
      </c>
      <c r="B68" s="30">
        <v>2</v>
      </c>
      <c r="C68" s="30">
        <v>3</v>
      </c>
      <c r="D68" s="30">
        <v>4</v>
      </c>
      <c r="E68" s="30">
        <v>5</v>
      </c>
      <c r="F68" s="30">
        <v>6</v>
      </c>
      <c r="G68" s="30">
        <v>7</v>
      </c>
      <c r="H68" s="30">
        <v>8</v>
      </c>
      <c r="I68" s="30">
        <v>9</v>
      </c>
      <c r="J68" s="30">
        <v>10</v>
      </c>
      <c r="K68" s="30">
        <v>11</v>
      </c>
      <c r="L68" s="30">
        <v>12</v>
      </c>
      <c r="M68" s="26" t="s">
        <v>47</v>
      </c>
      <c r="N68" s="30">
        <v>1</v>
      </c>
      <c r="O68" s="30">
        <v>2</v>
      </c>
      <c r="P68" s="30">
        <v>3</v>
      </c>
      <c r="Q68" s="30">
        <v>4</v>
      </c>
      <c r="R68" s="30">
        <v>5</v>
      </c>
      <c r="S68" s="30">
        <v>6</v>
      </c>
      <c r="T68" s="30">
        <v>7</v>
      </c>
      <c r="U68" s="30">
        <v>8</v>
      </c>
      <c r="V68" s="30">
        <v>9</v>
      </c>
      <c r="W68" s="30">
        <v>10</v>
      </c>
      <c r="X68" s="30">
        <v>11</v>
      </c>
      <c r="Y68" s="30">
        <v>12</v>
      </c>
      <c r="Z68" s="26" t="s">
        <v>47</v>
      </c>
      <c r="AB68" s="27"/>
      <c r="AC68" s="27"/>
      <c r="AD68" s="27"/>
      <c r="AE68" s="27"/>
      <c r="AF68" s="27"/>
      <c r="AG68" s="27"/>
      <c r="AH68" s="27"/>
      <c r="AI68" s="27"/>
      <c r="AJ68" s="28"/>
      <c r="AM68" s="28"/>
      <c r="AN68" s="27"/>
    </row>
    <row r="69" spans="1:40" ht="13.8" thickBot="1">
      <c r="A69" s="4">
        <v>1</v>
      </c>
      <c r="B69" s="4">
        <v>20</v>
      </c>
      <c r="C69" s="4">
        <v>5</v>
      </c>
      <c r="D69" s="4">
        <v>40</v>
      </c>
      <c r="E69" s="6">
        <v>444</v>
      </c>
      <c r="F69" s="5">
        <v>480</v>
      </c>
      <c r="G69" s="4">
        <v>45</v>
      </c>
      <c r="H69" s="11">
        <v>271</v>
      </c>
      <c r="I69" s="11">
        <v>263</v>
      </c>
      <c r="J69" s="4">
        <v>45</v>
      </c>
      <c r="K69" s="11">
        <v>296</v>
      </c>
      <c r="L69" s="11">
        <v>302</v>
      </c>
      <c r="M69" s="21"/>
      <c r="N69" s="23">
        <f t="shared" ref="N69:Y69" si="70" xml:space="preserve"> IF(OR(A69&gt;A79, A69&lt;A78),".",A69)</f>
        <v>1</v>
      </c>
      <c r="O69" s="23">
        <f t="shared" si="70"/>
        <v>20</v>
      </c>
      <c r="P69" s="23">
        <f t="shared" si="70"/>
        <v>5</v>
      </c>
      <c r="Q69" s="23">
        <f t="shared" si="70"/>
        <v>40</v>
      </c>
      <c r="R69" s="23">
        <f t="shared" si="70"/>
        <v>444</v>
      </c>
      <c r="S69" s="23">
        <f t="shared" si="70"/>
        <v>480</v>
      </c>
      <c r="T69" s="23">
        <f t="shared" si="70"/>
        <v>45</v>
      </c>
      <c r="U69" s="23">
        <f t="shared" si="70"/>
        <v>271</v>
      </c>
      <c r="V69" s="23">
        <f t="shared" si="70"/>
        <v>263</v>
      </c>
      <c r="W69" s="23">
        <f t="shared" si="70"/>
        <v>45</v>
      </c>
      <c r="X69" s="23">
        <f t="shared" si="70"/>
        <v>296</v>
      </c>
      <c r="Y69" s="23">
        <f t="shared" si="70"/>
        <v>302</v>
      </c>
      <c r="Z69" s="21"/>
      <c r="AA69" s="22">
        <f>AA56+3</f>
        <v>16</v>
      </c>
      <c r="AB69" s="34">
        <f>AVERAGE($R69:$S76)</f>
        <v>557.26666666666665</v>
      </c>
      <c r="AC69" s="34">
        <f>AVERAGE($P69:$P76)</f>
        <v>5</v>
      </c>
      <c r="AD69" s="34">
        <f>AVERAGE([3]buffer!F$14:F$21)</f>
        <v>33</v>
      </c>
      <c r="AE69" s="34">
        <f>((AB69-AD69)/AI69)-AC69</f>
        <v>220.17093495934958</v>
      </c>
      <c r="AF69" s="34">
        <f>AVERAGE($Q69:$Q76)</f>
        <v>46.857142857142854</v>
      </c>
      <c r="AG69" s="34">
        <f>AVERAGE($O69:$O76)</f>
        <v>20.125</v>
      </c>
      <c r="AH69" s="34">
        <f>AG69/0.5</f>
        <v>40.25</v>
      </c>
      <c r="AI69" s="35">
        <f>AF69/AG69</f>
        <v>2.3283052351375333</v>
      </c>
      <c r="AJ69" s="55">
        <f>1.2*(1-COMPLETE!P41)</f>
        <v>1.0561251086012162</v>
      </c>
      <c r="AK69" s="37">
        <v>0.57361111111111118</v>
      </c>
      <c r="AL69" s="37">
        <v>0.75138888888888899</v>
      </c>
      <c r="AM69" s="38">
        <f>24*(AL69-AK69)</f>
        <v>4.2666666666666675</v>
      </c>
      <c r="AN69" s="34">
        <f>(AE69*120)/(AH69*0.2*AM69*AJ69)</f>
        <v>728.35192039073752</v>
      </c>
    </row>
    <row r="70" spans="1:40" ht="13.8" thickBot="1">
      <c r="A70" s="4">
        <v>2</v>
      </c>
      <c r="B70" s="4">
        <v>21</v>
      </c>
      <c r="C70" s="4">
        <v>5</v>
      </c>
      <c r="D70" s="4">
        <v>48</v>
      </c>
      <c r="E70" s="6">
        <v>394</v>
      </c>
      <c r="F70" s="18">
        <v>314</v>
      </c>
      <c r="G70" s="4">
        <v>46</v>
      </c>
      <c r="H70" s="11">
        <v>268</v>
      </c>
      <c r="I70" s="11">
        <v>259</v>
      </c>
      <c r="J70" s="4">
        <v>47</v>
      </c>
      <c r="K70" s="11">
        <v>290</v>
      </c>
      <c r="L70" s="6">
        <v>438</v>
      </c>
      <c r="M70" s="21"/>
      <c r="N70" s="23">
        <f t="shared" ref="N70:Y70" si="71" xml:space="preserve"> IF(OR(A70&gt;A79, A70&lt;A78),".",A70)</f>
        <v>2</v>
      </c>
      <c r="O70" s="23">
        <f t="shared" si="71"/>
        <v>21</v>
      </c>
      <c r="P70" s="23">
        <f t="shared" si="71"/>
        <v>5</v>
      </c>
      <c r="Q70" s="23">
        <f t="shared" si="71"/>
        <v>48</v>
      </c>
      <c r="R70" s="23">
        <f t="shared" si="71"/>
        <v>394</v>
      </c>
      <c r="S70" s="23">
        <f t="shared" si="71"/>
        <v>314</v>
      </c>
      <c r="T70" s="23">
        <f t="shared" si="71"/>
        <v>46</v>
      </c>
      <c r="U70" s="23">
        <f t="shared" si="71"/>
        <v>268</v>
      </c>
      <c r="V70" s="23">
        <f t="shared" si="71"/>
        <v>259</v>
      </c>
      <c r="W70" s="23">
        <f t="shared" si="71"/>
        <v>47</v>
      </c>
      <c r="X70" s="23">
        <f t="shared" si="71"/>
        <v>290</v>
      </c>
      <c r="Y70" s="23" t="str">
        <f t="shared" si="71"/>
        <v>.</v>
      </c>
      <c r="Z70" s="21"/>
      <c r="AA70" s="22">
        <f>AA57+3</f>
        <v>17</v>
      </c>
      <c r="AB70" s="34">
        <f>AVERAGE($U69:$V76)</f>
        <v>283.625</v>
      </c>
      <c r="AC70" s="34">
        <f>AVERAGE($P69:$P76)</f>
        <v>5</v>
      </c>
      <c r="AD70" s="34">
        <f>AVERAGE([3]buffer!G$14:G$21)</f>
        <v>30.625</v>
      </c>
      <c r="AE70" s="34">
        <f>((AB70-AD70)/AI70)-AC70</f>
        <v>106.59726027397259</v>
      </c>
      <c r="AF70" s="34">
        <f>AVERAGE($T69:$T76)</f>
        <v>45.625</v>
      </c>
      <c r="AG70" s="34">
        <f>AVERAGE($O69:$O76)</f>
        <v>20.125</v>
      </c>
      <c r="AH70" s="34">
        <f>AG70/0.5</f>
        <v>40.25</v>
      </c>
      <c r="AI70" s="35">
        <f>AF70/AG70</f>
        <v>2.2670807453416151</v>
      </c>
      <c r="AJ70" s="55">
        <f>1.2*(1-COMPLETE!P43)</f>
        <v>1.0265709156193894</v>
      </c>
      <c r="AK70" s="37">
        <v>0.57361111111111118</v>
      </c>
      <c r="AL70" s="37">
        <v>0.75138888888888899</v>
      </c>
      <c r="AM70" s="38">
        <f>24*(AL70-AK70)</f>
        <v>4.2666666666666675</v>
      </c>
      <c r="AN70" s="34">
        <f>(AE70*120)/(AH70*0.2*AM70*AJ70)</f>
        <v>362.78868854363179</v>
      </c>
    </row>
    <row r="71" spans="1:40" ht="13.8" thickBot="1">
      <c r="A71" s="4">
        <v>3</v>
      </c>
      <c r="B71" s="4">
        <v>19</v>
      </c>
      <c r="C71" s="4">
        <v>5</v>
      </c>
      <c r="D71" s="4">
        <v>48</v>
      </c>
      <c r="E71" s="9">
        <v>663</v>
      </c>
      <c r="F71" s="6">
        <v>402</v>
      </c>
      <c r="G71" s="4">
        <v>47</v>
      </c>
      <c r="H71" s="11">
        <v>273</v>
      </c>
      <c r="I71" s="11">
        <v>289</v>
      </c>
      <c r="J71" s="4">
        <v>49</v>
      </c>
      <c r="K71" s="11">
        <v>296</v>
      </c>
      <c r="L71" s="11">
        <v>293</v>
      </c>
      <c r="M71" s="21"/>
      <c r="N71" s="23">
        <f t="shared" ref="N71:Y71" si="72" xml:space="preserve"> IF(OR(A71&gt;A79, A71&lt;A78),".",A71)</f>
        <v>3</v>
      </c>
      <c r="O71" s="23">
        <f t="shared" si="72"/>
        <v>19</v>
      </c>
      <c r="P71" s="23">
        <f t="shared" si="72"/>
        <v>5</v>
      </c>
      <c r="Q71" s="23">
        <f t="shared" si="72"/>
        <v>48</v>
      </c>
      <c r="R71" s="23">
        <f t="shared" si="72"/>
        <v>663</v>
      </c>
      <c r="S71" s="23">
        <f t="shared" si="72"/>
        <v>402</v>
      </c>
      <c r="T71" s="23">
        <f t="shared" si="72"/>
        <v>47</v>
      </c>
      <c r="U71" s="23">
        <f t="shared" si="72"/>
        <v>273</v>
      </c>
      <c r="V71" s="23">
        <f t="shared" si="72"/>
        <v>289</v>
      </c>
      <c r="W71" s="23">
        <f t="shared" si="72"/>
        <v>49</v>
      </c>
      <c r="X71" s="23">
        <f t="shared" si="72"/>
        <v>296</v>
      </c>
      <c r="Y71" s="23">
        <f t="shared" si="72"/>
        <v>293</v>
      </c>
      <c r="Z71" s="21"/>
      <c r="AA71" s="22">
        <f>AA58+3</f>
        <v>18</v>
      </c>
      <c r="AB71" s="34">
        <f>AVERAGE($X69:$Y76)</f>
        <v>323.8</v>
      </c>
      <c r="AC71" s="34">
        <f>AVERAGE($P69:$P76)</f>
        <v>5</v>
      </c>
      <c r="AD71" s="34">
        <f>AVERAGE([3]buffer!H$14:H$21)</f>
        <v>31.5</v>
      </c>
      <c r="AE71" s="34">
        <f>((AB71-AD71)/AI71)-AC71</f>
        <v>121.50618279569893</v>
      </c>
      <c r="AF71" s="34">
        <f>AVERAGE($W69:$W76)</f>
        <v>46.5</v>
      </c>
      <c r="AG71" s="34">
        <f>AVERAGE($O69:$O76)</f>
        <v>20.125</v>
      </c>
      <c r="AH71" s="34">
        <f>AG71/0.5</f>
        <v>40.25</v>
      </c>
      <c r="AI71" s="35">
        <f>AF71/AG71</f>
        <v>2.31055900621118</v>
      </c>
      <c r="AJ71" s="55">
        <f xml:space="preserve"> 1.18*(1-COMPLETE!P45)</f>
        <v>1.03722</v>
      </c>
      <c r="AK71" s="37">
        <v>0.57361111111111118</v>
      </c>
      <c r="AL71" s="37">
        <v>0.75138888888888899</v>
      </c>
      <c r="AM71" s="38">
        <f>24*(AL71-AK71)</f>
        <v>4.2666666666666675</v>
      </c>
      <c r="AN71" s="34">
        <f>(AE71*120)/(AH71*0.2*AM71*AJ71)</f>
        <v>409.28341431653382</v>
      </c>
    </row>
    <row r="72" spans="1:40" ht="13.2">
      <c r="A72" s="4">
        <v>1</v>
      </c>
      <c r="B72" s="4">
        <v>21</v>
      </c>
      <c r="C72" s="4">
        <v>5</v>
      </c>
      <c r="D72" s="4">
        <v>49</v>
      </c>
      <c r="E72" s="15">
        <v>824</v>
      </c>
      <c r="F72" s="6">
        <v>456</v>
      </c>
      <c r="G72" s="4">
        <v>44</v>
      </c>
      <c r="H72" s="11">
        <v>284</v>
      </c>
      <c r="I72" s="11">
        <v>294</v>
      </c>
      <c r="J72" s="4">
        <v>45</v>
      </c>
      <c r="K72" s="18">
        <v>360</v>
      </c>
      <c r="L72" s="11">
        <v>288</v>
      </c>
      <c r="M72" s="21"/>
      <c r="N72" s="23">
        <f t="shared" ref="N72:Y72" si="73" xml:space="preserve"> IF(OR(A72&gt;A79, A72&lt;A78),".",A72)</f>
        <v>1</v>
      </c>
      <c r="O72" s="23">
        <f t="shared" si="73"/>
        <v>21</v>
      </c>
      <c r="P72" s="23">
        <f t="shared" si="73"/>
        <v>5</v>
      </c>
      <c r="Q72" s="23">
        <f t="shared" si="73"/>
        <v>49</v>
      </c>
      <c r="R72" s="23">
        <f t="shared" si="73"/>
        <v>824</v>
      </c>
      <c r="S72" s="23">
        <f t="shared" si="73"/>
        <v>456</v>
      </c>
      <c r="T72" s="23">
        <f t="shared" si="73"/>
        <v>44</v>
      </c>
      <c r="U72" s="23">
        <f t="shared" si="73"/>
        <v>284</v>
      </c>
      <c r="V72" s="23">
        <f t="shared" si="73"/>
        <v>294</v>
      </c>
      <c r="W72" s="23">
        <f t="shared" si="73"/>
        <v>45</v>
      </c>
      <c r="X72" s="23">
        <f t="shared" si="73"/>
        <v>360</v>
      </c>
      <c r="Y72" s="23">
        <f t="shared" si="73"/>
        <v>288</v>
      </c>
      <c r="Z72" s="21"/>
    </row>
    <row r="73" spans="1:40" ht="13.2">
      <c r="A73" s="4">
        <v>1</v>
      </c>
      <c r="B73" s="4">
        <v>19</v>
      </c>
      <c r="C73" s="4">
        <v>5</v>
      </c>
      <c r="D73" s="4">
        <v>35</v>
      </c>
      <c r="E73" s="14">
        <v>998</v>
      </c>
      <c r="F73" s="8">
        <v>566</v>
      </c>
      <c r="G73" s="4">
        <v>46</v>
      </c>
      <c r="H73" s="16">
        <v>223</v>
      </c>
      <c r="I73" s="18">
        <v>340</v>
      </c>
      <c r="J73" s="4">
        <v>47</v>
      </c>
      <c r="K73" s="18">
        <v>371</v>
      </c>
      <c r="L73" s="18">
        <v>336</v>
      </c>
      <c r="M73" s="21"/>
      <c r="N73" s="23">
        <f t="shared" ref="N73:Y73" si="74" xml:space="preserve"> IF(OR(A73&gt;A79, A73&lt;A78),".",A73)</f>
        <v>1</v>
      </c>
      <c r="O73" s="23">
        <f t="shared" si="74"/>
        <v>19</v>
      </c>
      <c r="P73" s="23">
        <f t="shared" si="74"/>
        <v>5</v>
      </c>
      <c r="Q73" s="23" t="str">
        <f t="shared" si="74"/>
        <v>.</v>
      </c>
      <c r="R73" s="23">
        <f t="shared" si="74"/>
        <v>998</v>
      </c>
      <c r="S73" s="23">
        <f t="shared" si="74"/>
        <v>566</v>
      </c>
      <c r="T73" s="23">
        <f t="shared" si="74"/>
        <v>46</v>
      </c>
      <c r="U73" s="23">
        <f t="shared" si="74"/>
        <v>223</v>
      </c>
      <c r="V73" s="23">
        <f t="shared" si="74"/>
        <v>340</v>
      </c>
      <c r="W73" s="23">
        <f t="shared" si="74"/>
        <v>47</v>
      </c>
      <c r="X73" s="23">
        <f t="shared" si="74"/>
        <v>371</v>
      </c>
      <c r="Y73" s="23">
        <f t="shared" si="74"/>
        <v>336</v>
      </c>
      <c r="Z73" s="21"/>
    </row>
    <row r="74" spans="1:40" ht="13.2">
      <c r="A74" s="4">
        <v>0</v>
      </c>
      <c r="B74" s="4">
        <v>19</v>
      </c>
      <c r="C74" s="4">
        <v>5</v>
      </c>
      <c r="D74" s="4">
        <v>47</v>
      </c>
      <c r="E74" s="9">
        <v>660</v>
      </c>
      <c r="F74" s="8">
        <v>550</v>
      </c>
      <c r="G74" s="4">
        <v>45</v>
      </c>
      <c r="H74" s="11">
        <v>255</v>
      </c>
      <c r="I74" s="11">
        <v>289</v>
      </c>
      <c r="J74" s="4">
        <v>46</v>
      </c>
      <c r="K74" s="18">
        <v>380</v>
      </c>
      <c r="L74" s="11">
        <v>310</v>
      </c>
      <c r="M74" s="21"/>
      <c r="N74" s="23">
        <f t="shared" ref="N74:Y74" si="75" xml:space="preserve"> IF(OR(A74&gt;A79, A74&lt;A78),".",A74)</f>
        <v>0</v>
      </c>
      <c r="O74" s="23">
        <f t="shared" si="75"/>
        <v>19</v>
      </c>
      <c r="P74" s="23">
        <f t="shared" si="75"/>
        <v>5</v>
      </c>
      <c r="Q74" s="23">
        <f t="shared" si="75"/>
        <v>47</v>
      </c>
      <c r="R74" s="23">
        <f t="shared" si="75"/>
        <v>660</v>
      </c>
      <c r="S74" s="23">
        <f t="shared" si="75"/>
        <v>550</v>
      </c>
      <c r="T74" s="23">
        <f t="shared" si="75"/>
        <v>45</v>
      </c>
      <c r="U74" s="23">
        <f t="shared" si="75"/>
        <v>255</v>
      </c>
      <c r="V74" s="23">
        <f t="shared" si="75"/>
        <v>289</v>
      </c>
      <c r="W74" s="23">
        <f t="shared" si="75"/>
        <v>46</v>
      </c>
      <c r="X74" s="23">
        <f t="shared" si="75"/>
        <v>380</v>
      </c>
      <c r="Y74" s="23">
        <f t="shared" si="75"/>
        <v>310</v>
      </c>
      <c r="Z74" s="21"/>
    </row>
    <row r="75" spans="1:40" ht="13.2">
      <c r="A75" s="4">
        <v>3</v>
      </c>
      <c r="B75" s="4">
        <v>20</v>
      </c>
      <c r="C75" s="4">
        <v>5</v>
      </c>
      <c r="D75" s="4">
        <v>48</v>
      </c>
      <c r="E75" s="12">
        <v>724</v>
      </c>
      <c r="F75" s="13">
        <v>1093</v>
      </c>
      <c r="G75" s="4">
        <v>47</v>
      </c>
      <c r="H75" s="18">
        <v>348</v>
      </c>
      <c r="I75" s="11">
        <v>296</v>
      </c>
      <c r="J75" s="4">
        <v>47</v>
      </c>
      <c r="K75" s="18">
        <v>362</v>
      </c>
      <c r="L75" s="18">
        <v>314</v>
      </c>
      <c r="M75" s="21"/>
      <c r="N75" s="23">
        <f t="shared" ref="N75:Y75" si="76" xml:space="preserve"> IF(OR(A75&gt;A79, A75&lt;A78),".",A75)</f>
        <v>3</v>
      </c>
      <c r="O75" s="23">
        <f t="shared" si="76"/>
        <v>20</v>
      </c>
      <c r="P75" s="23">
        <f t="shared" si="76"/>
        <v>5</v>
      </c>
      <c r="Q75" s="23">
        <f t="shared" si="76"/>
        <v>48</v>
      </c>
      <c r="R75" s="23">
        <f t="shared" si="76"/>
        <v>724</v>
      </c>
      <c r="S75" s="23" t="str">
        <f t="shared" si="76"/>
        <v>.</v>
      </c>
      <c r="T75" s="23">
        <f t="shared" si="76"/>
        <v>47</v>
      </c>
      <c r="U75" s="23">
        <f t="shared" si="76"/>
        <v>348</v>
      </c>
      <c r="V75" s="23">
        <f t="shared" si="76"/>
        <v>296</v>
      </c>
      <c r="W75" s="23">
        <f t="shared" si="76"/>
        <v>47</v>
      </c>
      <c r="X75" s="23">
        <f t="shared" si="76"/>
        <v>362</v>
      </c>
      <c r="Y75" s="23">
        <f t="shared" si="76"/>
        <v>314</v>
      </c>
      <c r="Z75" s="21"/>
    </row>
    <row r="76" spans="1:40" ht="13.2">
      <c r="A76" s="4">
        <v>0</v>
      </c>
      <c r="B76" s="4">
        <v>22</v>
      </c>
      <c r="C76" s="4">
        <v>5</v>
      </c>
      <c r="D76" s="4">
        <v>48</v>
      </c>
      <c r="E76" s="5">
        <v>502</v>
      </c>
      <c r="F76" s="18">
        <v>382</v>
      </c>
      <c r="G76" s="4">
        <v>45</v>
      </c>
      <c r="H76" s="18">
        <v>346</v>
      </c>
      <c r="I76" s="11">
        <v>240</v>
      </c>
      <c r="J76" s="4">
        <v>46</v>
      </c>
      <c r="K76" s="18">
        <v>315</v>
      </c>
      <c r="L76" s="18">
        <v>344</v>
      </c>
      <c r="M76" s="21"/>
      <c r="N76" s="23">
        <f t="shared" ref="N76:Y76" si="77" xml:space="preserve"> IF(OR(A76&gt;A79, A76&lt;A78),".",A76)</f>
        <v>0</v>
      </c>
      <c r="O76" s="23">
        <f t="shared" si="77"/>
        <v>22</v>
      </c>
      <c r="P76" s="23">
        <f t="shared" si="77"/>
        <v>5</v>
      </c>
      <c r="Q76" s="23">
        <f t="shared" si="77"/>
        <v>48</v>
      </c>
      <c r="R76" s="23">
        <f t="shared" si="77"/>
        <v>502</v>
      </c>
      <c r="S76" s="23">
        <f t="shared" si="77"/>
        <v>382</v>
      </c>
      <c r="T76" s="23">
        <f t="shared" si="77"/>
        <v>45</v>
      </c>
      <c r="U76" s="23">
        <f t="shared" si="77"/>
        <v>346</v>
      </c>
      <c r="V76" s="23">
        <f t="shared" si="77"/>
        <v>240</v>
      </c>
      <c r="W76" s="23">
        <f t="shared" si="77"/>
        <v>46</v>
      </c>
      <c r="X76" s="23">
        <f t="shared" si="77"/>
        <v>315</v>
      </c>
      <c r="Y76" s="23">
        <f t="shared" si="77"/>
        <v>344</v>
      </c>
      <c r="Z76" s="21"/>
    </row>
    <row r="77" spans="1:40">
      <c r="A77" s="39">
        <f>AVERAGE(A69:A76)</f>
        <v>1.375</v>
      </c>
      <c r="B77" s="39">
        <f>AVERAGE(B69:B76)</f>
        <v>20.125</v>
      </c>
      <c r="C77" s="39">
        <f t="shared" ref="C77:L77" si="78">AVERAGE(C69:C76)</f>
        <v>5</v>
      </c>
      <c r="D77" s="39">
        <f t="shared" si="78"/>
        <v>45.375</v>
      </c>
      <c r="E77" s="39">
        <f t="shared" si="78"/>
        <v>651.125</v>
      </c>
      <c r="F77" s="39">
        <f t="shared" si="78"/>
        <v>530.375</v>
      </c>
      <c r="G77" s="39">
        <f t="shared" si="78"/>
        <v>45.625</v>
      </c>
      <c r="H77" s="39">
        <f t="shared" si="78"/>
        <v>283.5</v>
      </c>
      <c r="I77" s="39">
        <f t="shared" si="78"/>
        <v>283.75</v>
      </c>
      <c r="J77" s="39">
        <f t="shared" si="78"/>
        <v>46.5</v>
      </c>
      <c r="K77" s="39">
        <f t="shared" si="78"/>
        <v>333.75</v>
      </c>
      <c r="L77" s="39">
        <f t="shared" si="78"/>
        <v>328.125</v>
      </c>
      <c r="M77" s="26" t="s">
        <v>60</v>
      </c>
      <c r="N77" s="39">
        <f>AVERAGE(N69:N76)</f>
        <v>1.375</v>
      </c>
      <c r="O77" s="39">
        <f>AVERAGE(O69:O76)</f>
        <v>20.125</v>
      </c>
      <c r="P77" s="39">
        <f t="shared" ref="P77:Y77" si="79">AVERAGE(P69:P76)</f>
        <v>5</v>
      </c>
      <c r="Q77" s="39">
        <f t="shared" si="79"/>
        <v>46.857142857142854</v>
      </c>
      <c r="R77" s="39">
        <f t="shared" si="79"/>
        <v>651.125</v>
      </c>
      <c r="S77" s="39">
        <f t="shared" si="79"/>
        <v>450</v>
      </c>
      <c r="T77" s="39">
        <f t="shared" si="79"/>
        <v>45.625</v>
      </c>
      <c r="U77" s="39">
        <f t="shared" si="79"/>
        <v>283.5</v>
      </c>
      <c r="V77" s="39">
        <f t="shared" si="79"/>
        <v>283.75</v>
      </c>
      <c r="W77" s="39">
        <f t="shared" si="79"/>
        <v>46.5</v>
      </c>
      <c r="X77" s="39">
        <f t="shared" si="79"/>
        <v>333.75</v>
      </c>
      <c r="Y77" s="39">
        <f t="shared" si="79"/>
        <v>312.42857142857144</v>
      </c>
      <c r="Z77" s="26" t="s">
        <v>60</v>
      </c>
    </row>
    <row r="78" spans="1:40">
      <c r="A78" s="39">
        <f>A77-2*STDEV(A69:A76)</f>
        <v>-1.0004698783308417</v>
      </c>
      <c r="B78" s="39">
        <f t="shared" ref="B78:L78" si="80">B77-2*STDEV(B69:B76)</f>
        <v>17.873016747080793</v>
      </c>
      <c r="C78" s="39">
        <f t="shared" si="80"/>
        <v>5</v>
      </c>
      <c r="D78" s="39">
        <f t="shared" si="80"/>
        <v>35.236671030898911</v>
      </c>
      <c r="E78" s="39">
        <f t="shared" si="80"/>
        <v>246.16230330524797</v>
      </c>
      <c r="F78" s="39">
        <f t="shared" si="80"/>
        <v>45.410273742217726</v>
      </c>
      <c r="G78" s="39">
        <f t="shared" si="80"/>
        <v>43.503679656440355</v>
      </c>
      <c r="H78" s="39">
        <f t="shared" si="80"/>
        <v>197.15848540327113</v>
      </c>
      <c r="I78" s="39">
        <f t="shared" si="80"/>
        <v>223.12704348068416</v>
      </c>
      <c r="J78" s="39">
        <f t="shared" si="80"/>
        <v>43.881385317168089</v>
      </c>
      <c r="K78" s="39">
        <f t="shared" si="80"/>
        <v>257.66921586704223</v>
      </c>
      <c r="L78" s="39">
        <f t="shared" si="80"/>
        <v>231.19829720719002</v>
      </c>
      <c r="M78" s="26" t="s">
        <v>61</v>
      </c>
      <c r="N78" s="39">
        <f>N77-2*STDEV(N69:N76)</f>
        <v>-1.0004698783308417</v>
      </c>
      <c r="O78" s="39">
        <f t="shared" ref="O78:Y78" si="81">O77-2*STDEV(O69:O76)</f>
        <v>17.873016747080793</v>
      </c>
      <c r="P78" s="39">
        <f t="shared" si="81"/>
        <v>5</v>
      </c>
      <c r="Q78" s="39">
        <f t="shared" si="81"/>
        <v>40.700458529945145</v>
      </c>
      <c r="R78" s="39">
        <f t="shared" si="81"/>
        <v>246.16230330524797</v>
      </c>
      <c r="S78" s="39">
        <f t="shared" si="81"/>
        <v>267.76206029844752</v>
      </c>
      <c r="T78" s="39">
        <f t="shared" si="81"/>
        <v>43.503679656440355</v>
      </c>
      <c r="U78" s="39">
        <f t="shared" si="81"/>
        <v>197.15848540327113</v>
      </c>
      <c r="V78" s="39">
        <f t="shared" si="81"/>
        <v>223.12704348068416</v>
      </c>
      <c r="W78" s="39">
        <f t="shared" si="81"/>
        <v>43.881385317168089</v>
      </c>
      <c r="X78" s="39">
        <f t="shared" si="81"/>
        <v>257.66921586704223</v>
      </c>
      <c r="Y78" s="39">
        <f t="shared" si="81"/>
        <v>270.44671593746443</v>
      </c>
      <c r="Z78" s="26" t="s">
        <v>61</v>
      </c>
    </row>
    <row r="79" spans="1:40" ht="12.6" thickBot="1">
      <c r="A79" s="40">
        <f>A77+2*STDEV(A69:A76)</f>
        <v>3.7504698783308417</v>
      </c>
      <c r="B79" s="40">
        <f t="shared" ref="B79:L79" si="82">B77+2*STDEV(B69:B76)</f>
        <v>22.376983252919207</v>
      </c>
      <c r="C79" s="40">
        <f t="shared" si="82"/>
        <v>5</v>
      </c>
      <c r="D79" s="40">
        <f t="shared" si="82"/>
        <v>55.513328969101089</v>
      </c>
      <c r="E79" s="40">
        <f t="shared" si="82"/>
        <v>1056.0876966947521</v>
      </c>
      <c r="F79" s="40">
        <f t="shared" si="82"/>
        <v>1015.3397262577823</v>
      </c>
      <c r="G79" s="40">
        <f t="shared" si="82"/>
        <v>47.746320343559645</v>
      </c>
      <c r="H79" s="40">
        <f t="shared" si="82"/>
        <v>369.84151459672887</v>
      </c>
      <c r="I79" s="40">
        <f t="shared" si="82"/>
        <v>344.37295651931584</v>
      </c>
      <c r="J79" s="40">
        <f t="shared" si="82"/>
        <v>49.118614682831911</v>
      </c>
      <c r="K79" s="40">
        <f t="shared" si="82"/>
        <v>409.83078413295777</v>
      </c>
      <c r="L79" s="40">
        <f t="shared" si="82"/>
        <v>425.05170279280998</v>
      </c>
      <c r="M79" s="41" t="s">
        <v>62</v>
      </c>
      <c r="N79" s="40">
        <f>N77+2*STDEV(N69:N76)</f>
        <v>3.7504698783308417</v>
      </c>
      <c r="O79" s="40">
        <f t="shared" ref="O79:Y79" si="83">O77+2*STDEV(O69:O76)</f>
        <v>22.376983252919207</v>
      </c>
      <c r="P79" s="40">
        <f t="shared" si="83"/>
        <v>5</v>
      </c>
      <c r="Q79" s="40">
        <f t="shared" si="83"/>
        <v>53.013827184340563</v>
      </c>
      <c r="R79" s="40">
        <f t="shared" si="83"/>
        <v>1056.0876966947521</v>
      </c>
      <c r="S79" s="40">
        <f t="shared" si="83"/>
        <v>632.23793970155248</v>
      </c>
      <c r="T79" s="40">
        <f t="shared" si="83"/>
        <v>47.746320343559645</v>
      </c>
      <c r="U79" s="40">
        <f t="shared" si="83"/>
        <v>369.84151459672887</v>
      </c>
      <c r="V79" s="40">
        <f t="shared" si="83"/>
        <v>344.37295651931584</v>
      </c>
      <c r="W79" s="40">
        <f t="shared" si="83"/>
        <v>49.118614682831911</v>
      </c>
      <c r="X79" s="40">
        <f t="shared" si="83"/>
        <v>409.83078413295777</v>
      </c>
      <c r="Y79" s="40">
        <f t="shared" si="83"/>
        <v>354.41042691967846</v>
      </c>
      <c r="Z79" s="41" t="s">
        <v>62</v>
      </c>
    </row>
    <row r="80" spans="1:40" ht="13.2">
      <c r="A80" s="20"/>
      <c r="B80" s="25"/>
      <c r="C80" s="20"/>
      <c r="D80" s="22">
        <v>19</v>
      </c>
      <c r="E80" s="22">
        <v>19</v>
      </c>
      <c r="F80" s="22">
        <v>19</v>
      </c>
      <c r="G80" s="22">
        <v>20</v>
      </c>
      <c r="H80" s="22">
        <v>20</v>
      </c>
      <c r="I80" s="22">
        <v>20</v>
      </c>
      <c r="J80" s="22">
        <v>21</v>
      </c>
      <c r="K80" s="22">
        <v>21</v>
      </c>
      <c r="L80" s="22">
        <v>21</v>
      </c>
      <c r="M80" s="26" t="s">
        <v>37</v>
      </c>
      <c r="N80" s="20"/>
      <c r="O80" s="25"/>
      <c r="P80" s="20"/>
      <c r="Q80" s="22">
        <v>19</v>
      </c>
      <c r="R80" s="22">
        <v>19</v>
      </c>
      <c r="S80" s="22">
        <v>19</v>
      </c>
      <c r="T80" s="22">
        <v>20</v>
      </c>
      <c r="U80" s="22">
        <v>20</v>
      </c>
      <c r="V80" s="22">
        <v>20</v>
      </c>
      <c r="W80" s="22">
        <v>21</v>
      </c>
      <c r="X80" s="22">
        <v>21</v>
      </c>
      <c r="Y80" s="22">
        <v>21</v>
      </c>
      <c r="Z80" s="26" t="s">
        <v>37</v>
      </c>
      <c r="AB80" s="27"/>
      <c r="AC80" s="27"/>
      <c r="AD80" s="27"/>
      <c r="AE80" s="27"/>
      <c r="AF80" s="27"/>
      <c r="AG80" s="27"/>
      <c r="AH80" s="27"/>
      <c r="AI80" s="27"/>
      <c r="AM80" s="28"/>
      <c r="AN80" s="27"/>
    </row>
    <row r="81" spans="1:42" ht="13.8" thickBot="1">
      <c r="A81" s="30">
        <v>1</v>
      </c>
      <c r="B81" s="30">
        <v>2</v>
      </c>
      <c r="C81" s="30">
        <v>3</v>
      </c>
      <c r="D81" s="30">
        <v>4</v>
      </c>
      <c r="E81" s="30">
        <v>5</v>
      </c>
      <c r="F81" s="30">
        <v>6</v>
      </c>
      <c r="G81" s="30">
        <v>7</v>
      </c>
      <c r="H81" s="30">
        <v>8</v>
      </c>
      <c r="I81" s="30">
        <v>9</v>
      </c>
      <c r="J81" s="30">
        <v>10</v>
      </c>
      <c r="K81" s="30">
        <v>11</v>
      </c>
      <c r="L81" s="30">
        <v>12</v>
      </c>
      <c r="M81" s="26" t="s">
        <v>47</v>
      </c>
      <c r="N81" s="30">
        <v>1</v>
      </c>
      <c r="O81" s="30">
        <v>2</v>
      </c>
      <c r="P81" s="30">
        <v>3</v>
      </c>
      <c r="Q81" s="30">
        <v>4</v>
      </c>
      <c r="R81" s="30">
        <v>5</v>
      </c>
      <c r="S81" s="30">
        <v>6</v>
      </c>
      <c r="T81" s="30">
        <v>7</v>
      </c>
      <c r="U81" s="30">
        <v>8</v>
      </c>
      <c r="V81" s="30">
        <v>9</v>
      </c>
      <c r="W81" s="30">
        <v>10</v>
      </c>
      <c r="X81" s="30">
        <v>11</v>
      </c>
      <c r="Y81" s="30">
        <v>12</v>
      </c>
      <c r="Z81" s="26" t="s">
        <v>47</v>
      </c>
      <c r="AB81" s="27"/>
      <c r="AC81" s="27"/>
      <c r="AD81" s="27"/>
      <c r="AE81" s="27"/>
      <c r="AF81" s="27"/>
      <c r="AG81" s="27"/>
      <c r="AH81" s="27"/>
      <c r="AI81" s="27"/>
      <c r="AM81" s="28"/>
      <c r="AN81" s="27"/>
    </row>
    <row r="82" spans="1:42" ht="13.8" thickBot="1">
      <c r="A82" s="4">
        <v>1</v>
      </c>
      <c r="B82" s="4">
        <v>21</v>
      </c>
      <c r="C82" s="4">
        <v>5</v>
      </c>
      <c r="D82" s="17">
        <v>43</v>
      </c>
      <c r="E82" s="18">
        <v>167</v>
      </c>
      <c r="F82" s="18">
        <v>167</v>
      </c>
      <c r="G82" s="17">
        <v>44</v>
      </c>
      <c r="H82" s="6">
        <v>208</v>
      </c>
      <c r="I82" s="8">
        <v>265</v>
      </c>
      <c r="J82" s="4">
        <v>32</v>
      </c>
      <c r="K82" s="5">
        <v>229</v>
      </c>
      <c r="L82" s="6">
        <v>202</v>
      </c>
      <c r="M82" s="21"/>
      <c r="N82" s="23">
        <f t="shared" ref="N82:Y82" si="84" xml:space="preserve"> IF(OR(A82&gt;A92, A82&lt;A91),".",A82)</f>
        <v>1</v>
      </c>
      <c r="O82" s="23">
        <f t="shared" si="84"/>
        <v>21</v>
      </c>
      <c r="P82" s="23">
        <f t="shared" si="84"/>
        <v>5</v>
      </c>
      <c r="Q82" s="23">
        <f t="shared" si="84"/>
        <v>43</v>
      </c>
      <c r="R82" s="23">
        <f t="shared" si="84"/>
        <v>167</v>
      </c>
      <c r="S82" s="23">
        <f t="shared" si="84"/>
        <v>167</v>
      </c>
      <c r="T82" s="23">
        <f t="shared" si="84"/>
        <v>44</v>
      </c>
      <c r="U82" s="23">
        <f t="shared" si="84"/>
        <v>208</v>
      </c>
      <c r="V82" s="23">
        <f t="shared" si="84"/>
        <v>265</v>
      </c>
      <c r="W82" s="23">
        <f t="shared" si="84"/>
        <v>32</v>
      </c>
      <c r="X82" s="23">
        <f t="shared" si="84"/>
        <v>229</v>
      </c>
      <c r="Y82" s="23">
        <f t="shared" si="84"/>
        <v>202</v>
      </c>
      <c r="Z82" s="21"/>
      <c r="AA82" s="22">
        <f>AA69+3</f>
        <v>19</v>
      </c>
      <c r="AB82" s="34">
        <f>AVERAGE(R82:S89)</f>
        <v>227.66666666666666</v>
      </c>
      <c r="AC82" s="34">
        <f>AVERAGE($P82:$P89)</f>
        <v>6.125</v>
      </c>
      <c r="AD82" s="34">
        <f>AVERAGE([3]buffer!I$14:I$21)</f>
        <v>1.5</v>
      </c>
      <c r="AE82" s="34">
        <f>((AB82-AD82)/AI82)-AC82</f>
        <v>103.05890804597699</v>
      </c>
      <c r="AF82" s="34">
        <f>AVERAGE($Q82:$Q89)</f>
        <v>43.5</v>
      </c>
      <c r="AG82" s="34">
        <f>AVERAGE($O82:$O89)</f>
        <v>21</v>
      </c>
      <c r="AH82" s="34">
        <f>AG82/0.5</f>
        <v>42</v>
      </c>
      <c r="AI82" s="35">
        <f>AF82/AG82</f>
        <v>2.0714285714285716</v>
      </c>
      <c r="AJ82" s="56">
        <f xml:space="preserve"> 1.15*(1-COMPLETE!P11)</f>
        <v>0.96974921630094046</v>
      </c>
      <c r="AK82" s="37">
        <v>0.72638888888888886</v>
      </c>
      <c r="AL82" s="37">
        <v>0.8979166666666667</v>
      </c>
      <c r="AM82" s="38">
        <f>24*(AL82-AK82)</f>
        <v>4.116666666666668</v>
      </c>
      <c r="AN82" s="34">
        <f>(AE82*120)/(AH82*0.2*AM82*AJ82)</f>
        <v>368.79273440654248</v>
      </c>
      <c r="AP82" s="36"/>
    </row>
    <row r="83" spans="1:42" ht="13.8" thickBot="1">
      <c r="A83" s="4">
        <v>1</v>
      </c>
      <c r="B83" s="4">
        <v>22</v>
      </c>
      <c r="C83" s="4">
        <v>7</v>
      </c>
      <c r="D83" s="17">
        <v>42</v>
      </c>
      <c r="E83" s="8">
        <v>250</v>
      </c>
      <c r="F83" s="5">
        <v>221</v>
      </c>
      <c r="G83" s="17">
        <v>47</v>
      </c>
      <c r="H83" s="5">
        <v>223</v>
      </c>
      <c r="I83" s="7">
        <v>386</v>
      </c>
      <c r="J83" s="4">
        <v>30</v>
      </c>
      <c r="K83" s="8">
        <v>253</v>
      </c>
      <c r="L83" s="18">
        <v>147</v>
      </c>
      <c r="M83" s="21"/>
      <c r="N83" s="23">
        <f t="shared" ref="N83:Y83" si="85" xml:space="preserve"> IF(OR(A83&gt;A92, A83&lt;A91),".",A83)</f>
        <v>1</v>
      </c>
      <c r="O83" s="23">
        <f t="shared" si="85"/>
        <v>22</v>
      </c>
      <c r="P83" s="23">
        <f t="shared" si="85"/>
        <v>7</v>
      </c>
      <c r="Q83" s="23">
        <f t="shared" si="85"/>
        <v>42</v>
      </c>
      <c r="R83" s="23">
        <f t="shared" si="85"/>
        <v>250</v>
      </c>
      <c r="S83" s="23">
        <f t="shared" si="85"/>
        <v>221</v>
      </c>
      <c r="T83" s="23">
        <f t="shared" si="85"/>
        <v>47</v>
      </c>
      <c r="U83" s="23">
        <f t="shared" si="85"/>
        <v>223</v>
      </c>
      <c r="V83" s="23">
        <f t="shared" si="85"/>
        <v>386</v>
      </c>
      <c r="W83" s="23">
        <f t="shared" si="85"/>
        <v>30</v>
      </c>
      <c r="X83" s="23">
        <f t="shared" si="85"/>
        <v>253</v>
      </c>
      <c r="Y83" s="23">
        <f t="shared" si="85"/>
        <v>147</v>
      </c>
      <c r="Z83" s="21"/>
      <c r="AA83" s="22">
        <f>AA70+3</f>
        <v>20</v>
      </c>
      <c r="AB83" s="34">
        <f>AVERAGE(U82:V89)</f>
        <v>328.5</v>
      </c>
      <c r="AC83" s="34">
        <f>AVERAGE($P82:$P89)</f>
        <v>6.125</v>
      </c>
      <c r="AD83" s="34">
        <f>AVERAGE([3]buffer!J$14:J$21)</f>
        <v>1.5</v>
      </c>
      <c r="AE83" s="34">
        <f>((AB83-AD83)/AI83)-AC83</f>
        <v>145.63190607734808</v>
      </c>
      <c r="AF83" s="34">
        <f>AVERAGE($T82:$T89)</f>
        <v>45.25</v>
      </c>
      <c r="AG83" s="34">
        <f>AVERAGE($O82:$O89)</f>
        <v>21</v>
      </c>
      <c r="AH83" s="34">
        <f>AG83/0.5</f>
        <v>42</v>
      </c>
      <c r="AI83" s="35">
        <f>AF83/AG83</f>
        <v>2.1547619047619047</v>
      </c>
      <c r="AJ83" s="57">
        <f xml:space="preserve"> 1.2*(1-COMPLETE!P13)</f>
        <v>1.0624203821656051</v>
      </c>
      <c r="AK83" s="37">
        <v>0.72638888888888886</v>
      </c>
      <c r="AL83" s="37">
        <v>0.8979166666666667</v>
      </c>
      <c r="AM83" s="38">
        <f>24*(AL83-AK83)</f>
        <v>4.116666666666668</v>
      </c>
      <c r="AN83" s="34">
        <f>(AE83*120)/(AH83*0.2*AM83*AJ83)</f>
        <v>475.68164852107384</v>
      </c>
      <c r="AP83" s="36"/>
    </row>
    <row r="84" spans="1:42" ht="13.8" thickBot="1">
      <c r="A84" s="4">
        <v>2</v>
      </c>
      <c r="B84" s="4">
        <v>21</v>
      </c>
      <c r="C84" s="4">
        <v>6</v>
      </c>
      <c r="D84" s="17">
        <v>44</v>
      </c>
      <c r="E84" s="5">
        <v>235</v>
      </c>
      <c r="F84" s="15">
        <v>349</v>
      </c>
      <c r="G84" s="17">
        <v>44</v>
      </c>
      <c r="H84" s="15">
        <v>354</v>
      </c>
      <c r="I84" s="7">
        <v>399</v>
      </c>
      <c r="J84" s="17">
        <v>44</v>
      </c>
      <c r="K84" s="8">
        <v>250</v>
      </c>
      <c r="L84" s="6">
        <v>204</v>
      </c>
      <c r="M84" s="21"/>
      <c r="N84" s="23">
        <f t="shared" ref="N84:Y84" si="86" xml:space="preserve"> IF(OR(A84&gt;A92, A84&lt;A91),".",A84)</f>
        <v>2</v>
      </c>
      <c r="O84" s="23">
        <f t="shared" si="86"/>
        <v>21</v>
      </c>
      <c r="P84" s="23">
        <f t="shared" si="86"/>
        <v>6</v>
      </c>
      <c r="Q84" s="23">
        <f t="shared" si="86"/>
        <v>44</v>
      </c>
      <c r="R84" s="23">
        <f t="shared" si="86"/>
        <v>235</v>
      </c>
      <c r="S84" s="23" t="str">
        <f t="shared" si="86"/>
        <v>.</v>
      </c>
      <c r="T84" s="23">
        <f t="shared" si="86"/>
        <v>44</v>
      </c>
      <c r="U84" s="23">
        <f t="shared" si="86"/>
        <v>354</v>
      </c>
      <c r="V84" s="23">
        <f t="shared" si="86"/>
        <v>399</v>
      </c>
      <c r="W84" s="23">
        <f t="shared" si="86"/>
        <v>44</v>
      </c>
      <c r="X84" s="23">
        <f t="shared" si="86"/>
        <v>250</v>
      </c>
      <c r="Y84" s="23">
        <f t="shared" si="86"/>
        <v>204</v>
      </c>
      <c r="Z84" s="21"/>
      <c r="AA84" s="22">
        <f>AA71+3</f>
        <v>21</v>
      </c>
      <c r="AB84" s="34">
        <f>AVERAGE(X82:Y89)</f>
        <v>221.86666666666667</v>
      </c>
      <c r="AC84" s="34">
        <f>AVERAGE($P82:$P89)</f>
        <v>6.125</v>
      </c>
      <c r="AD84" s="34">
        <f>AVERAGE([3]buffer!K$14:K$21)</f>
        <v>1.125</v>
      </c>
      <c r="AE84" s="34">
        <f>((AB84-AD84)/AI84)-AC84</f>
        <v>131.22537037037037</v>
      </c>
      <c r="AF84" s="34">
        <f>AVERAGE($W82:$W89)</f>
        <v>33.75</v>
      </c>
      <c r="AG84" s="34">
        <f>AVERAGE($O82:$O89)</f>
        <v>21</v>
      </c>
      <c r="AH84" s="34">
        <f>AG84/0.5</f>
        <v>42</v>
      </c>
      <c r="AI84" s="35">
        <f>AF84/AG84</f>
        <v>1.6071428571428572</v>
      </c>
      <c r="AJ84" s="57">
        <f xml:space="preserve"> 1.17*(1-COMPLETE!P15)</f>
        <v>0.98572815533980562</v>
      </c>
      <c r="AK84" s="37">
        <v>0.72638888888888886</v>
      </c>
      <c r="AL84" s="37">
        <v>0.8979166666666667</v>
      </c>
      <c r="AM84" s="38">
        <f>24*(AL84-AK84)</f>
        <v>4.116666666666668</v>
      </c>
      <c r="AN84" s="34">
        <f>(AE84*120)/(AH84*0.2*AM84*AJ84)</f>
        <v>461.97332854115649</v>
      </c>
      <c r="AP84" s="36"/>
    </row>
    <row r="85" spans="1:42" ht="13.2">
      <c r="A85" s="4">
        <v>2</v>
      </c>
      <c r="B85" s="4">
        <v>21</v>
      </c>
      <c r="C85" s="4">
        <v>6</v>
      </c>
      <c r="D85" s="17">
        <v>43</v>
      </c>
      <c r="E85" s="5">
        <v>233</v>
      </c>
      <c r="F85" s="5">
        <v>226</v>
      </c>
      <c r="G85" s="17">
        <v>45</v>
      </c>
      <c r="H85" s="5">
        <v>213</v>
      </c>
      <c r="I85" s="15">
        <v>377</v>
      </c>
      <c r="J85" s="4">
        <v>31</v>
      </c>
      <c r="K85" s="13">
        <v>485</v>
      </c>
      <c r="L85" s="6">
        <v>190</v>
      </c>
      <c r="M85" s="21"/>
      <c r="N85" s="23">
        <f t="shared" ref="N85:Y85" si="87" xml:space="preserve"> IF(OR(A85&gt;A92, A85&lt;A91),".",A85)</f>
        <v>2</v>
      </c>
      <c r="O85" s="23">
        <f t="shared" si="87"/>
        <v>21</v>
      </c>
      <c r="P85" s="23">
        <f t="shared" si="87"/>
        <v>6</v>
      </c>
      <c r="Q85" s="23">
        <f t="shared" si="87"/>
        <v>43</v>
      </c>
      <c r="R85" s="23">
        <f t="shared" si="87"/>
        <v>233</v>
      </c>
      <c r="S85" s="23">
        <f t="shared" si="87"/>
        <v>226</v>
      </c>
      <c r="T85" s="23">
        <f t="shared" si="87"/>
        <v>45</v>
      </c>
      <c r="U85" s="23">
        <f t="shared" si="87"/>
        <v>213</v>
      </c>
      <c r="V85" s="23">
        <f t="shared" si="87"/>
        <v>377</v>
      </c>
      <c r="W85" s="23">
        <f t="shared" si="87"/>
        <v>31</v>
      </c>
      <c r="X85" s="23" t="str">
        <f t="shared" si="87"/>
        <v>.</v>
      </c>
      <c r="Y85" s="23">
        <f t="shared" si="87"/>
        <v>190</v>
      </c>
      <c r="Z85" s="21"/>
      <c r="AP85" s="36"/>
    </row>
    <row r="86" spans="1:42" ht="13.2">
      <c r="A86" s="4">
        <v>2</v>
      </c>
      <c r="B86" s="4">
        <v>21</v>
      </c>
      <c r="C86" s="4">
        <v>6</v>
      </c>
      <c r="D86" s="17">
        <v>45</v>
      </c>
      <c r="E86" s="8">
        <v>252</v>
      </c>
      <c r="F86" s="8">
        <v>256</v>
      </c>
      <c r="G86" s="17">
        <v>44</v>
      </c>
      <c r="H86" s="15">
        <v>373</v>
      </c>
      <c r="I86" s="7">
        <v>394</v>
      </c>
      <c r="J86" s="4">
        <v>33</v>
      </c>
      <c r="K86" s="9">
        <v>304</v>
      </c>
      <c r="L86" s="6">
        <v>175</v>
      </c>
      <c r="M86" s="21"/>
      <c r="N86" s="23">
        <f t="shared" ref="N86:Y86" si="88" xml:space="preserve"> IF(OR(A86&gt;A92, A86&lt;A91),".",A86)</f>
        <v>2</v>
      </c>
      <c r="O86" s="23">
        <f t="shared" si="88"/>
        <v>21</v>
      </c>
      <c r="P86" s="23">
        <f t="shared" si="88"/>
        <v>6</v>
      </c>
      <c r="Q86" s="23">
        <f t="shared" si="88"/>
        <v>45</v>
      </c>
      <c r="R86" s="23">
        <f t="shared" si="88"/>
        <v>252</v>
      </c>
      <c r="S86" s="23">
        <f t="shared" si="88"/>
        <v>256</v>
      </c>
      <c r="T86" s="23">
        <f t="shared" si="88"/>
        <v>44</v>
      </c>
      <c r="U86" s="23">
        <f t="shared" si="88"/>
        <v>373</v>
      </c>
      <c r="V86" s="23">
        <f t="shared" si="88"/>
        <v>394</v>
      </c>
      <c r="W86" s="23">
        <f t="shared" si="88"/>
        <v>33</v>
      </c>
      <c r="X86" s="23">
        <f t="shared" si="88"/>
        <v>304</v>
      </c>
      <c r="Y86" s="23">
        <f t="shared" si="88"/>
        <v>175</v>
      </c>
      <c r="Z86" s="21"/>
      <c r="AP86" s="36"/>
    </row>
    <row r="87" spans="1:42" ht="13.2">
      <c r="A87" s="4">
        <v>2</v>
      </c>
      <c r="B87" s="4">
        <v>20</v>
      </c>
      <c r="C87" s="4">
        <v>8</v>
      </c>
      <c r="D87" s="17">
        <v>44</v>
      </c>
      <c r="E87" s="5">
        <v>230</v>
      </c>
      <c r="F87" s="5">
        <v>235</v>
      </c>
      <c r="G87" s="17">
        <v>46</v>
      </c>
      <c r="H87" s="7">
        <v>408</v>
      </c>
      <c r="I87" s="12">
        <v>319</v>
      </c>
      <c r="J87" s="4">
        <v>33</v>
      </c>
      <c r="K87" s="8">
        <v>266</v>
      </c>
      <c r="L87" s="6">
        <v>188</v>
      </c>
      <c r="M87" s="21"/>
      <c r="N87" s="23">
        <f t="shared" ref="N87:Y87" si="89" xml:space="preserve"> IF(OR(A87&gt;A92, A87&lt;A91),".",A87)</f>
        <v>2</v>
      </c>
      <c r="O87" s="23">
        <f t="shared" si="89"/>
        <v>20</v>
      </c>
      <c r="P87" s="23">
        <f t="shared" si="89"/>
        <v>8</v>
      </c>
      <c r="Q87" s="23">
        <f t="shared" si="89"/>
        <v>44</v>
      </c>
      <c r="R87" s="23">
        <f t="shared" si="89"/>
        <v>230</v>
      </c>
      <c r="S87" s="23">
        <f t="shared" si="89"/>
        <v>235</v>
      </c>
      <c r="T87" s="23">
        <f t="shared" si="89"/>
        <v>46</v>
      </c>
      <c r="U87" s="23">
        <f t="shared" si="89"/>
        <v>408</v>
      </c>
      <c r="V87" s="23">
        <f t="shared" si="89"/>
        <v>319</v>
      </c>
      <c r="W87" s="23">
        <f t="shared" si="89"/>
        <v>33</v>
      </c>
      <c r="X87" s="23">
        <f t="shared" si="89"/>
        <v>266</v>
      </c>
      <c r="Y87" s="23">
        <f t="shared" si="89"/>
        <v>188</v>
      </c>
      <c r="Z87" s="21"/>
      <c r="AP87" s="36"/>
    </row>
    <row r="88" spans="1:42" ht="13.2">
      <c r="A88" s="4">
        <v>2</v>
      </c>
      <c r="B88" s="4">
        <v>21</v>
      </c>
      <c r="C88" s="4">
        <v>6</v>
      </c>
      <c r="D88" s="17">
        <v>43</v>
      </c>
      <c r="E88" s="12">
        <v>329</v>
      </c>
      <c r="F88" s="8">
        <v>250</v>
      </c>
      <c r="G88" s="17">
        <v>46</v>
      </c>
      <c r="H88" s="9">
        <v>301</v>
      </c>
      <c r="I88" s="13">
        <v>465</v>
      </c>
      <c r="J88" s="17">
        <v>41</v>
      </c>
      <c r="K88" s="9">
        <v>295</v>
      </c>
      <c r="L88" s="6">
        <v>208</v>
      </c>
      <c r="M88" s="21"/>
      <c r="N88" s="23">
        <f t="shared" ref="N88:Y88" si="90" xml:space="preserve"> IF(OR(A88&gt;A92, A88&lt;A91),".",A88)</f>
        <v>2</v>
      </c>
      <c r="O88" s="23">
        <f t="shared" si="90"/>
        <v>21</v>
      </c>
      <c r="P88" s="23">
        <f t="shared" si="90"/>
        <v>6</v>
      </c>
      <c r="Q88" s="23">
        <f t="shared" si="90"/>
        <v>43</v>
      </c>
      <c r="R88" s="23">
        <f t="shared" si="90"/>
        <v>329</v>
      </c>
      <c r="S88" s="23">
        <f t="shared" si="90"/>
        <v>250</v>
      </c>
      <c r="T88" s="23">
        <f t="shared" si="90"/>
        <v>46</v>
      </c>
      <c r="U88" s="23">
        <f t="shared" si="90"/>
        <v>301</v>
      </c>
      <c r="V88" s="23">
        <f t="shared" si="90"/>
        <v>465</v>
      </c>
      <c r="W88" s="23">
        <f t="shared" si="90"/>
        <v>41</v>
      </c>
      <c r="X88" s="23">
        <f t="shared" si="90"/>
        <v>295</v>
      </c>
      <c r="Y88" s="23">
        <f t="shared" si="90"/>
        <v>208</v>
      </c>
      <c r="Z88" s="21"/>
      <c r="AP88" s="36"/>
    </row>
    <row r="89" spans="1:42" ht="13.2">
      <c r="A89" s="4">
        <v>2</v>
      </c>
      <c r="B89" s="4">
        <v>21</v>
      </c>
      <c r="C89" s="4">
        <v>5</v>
      </c>
      <c r="D89" s="17">
        <v>44</v>
      </c>
      <c r="E89" s="6">
        <v>178</v>
      </c>
      <c r="F89" s="6">
        <v>186</v>
      </c>
      <c r="G89" s="17">
        <v>46</v>
      </c>
      <c r="H89" s="9">
        <v>296</v>
      </c>
      <c r="I89" s="8">
        <v>275</v>
      </c>
      <c r="J89" s="4">
        <v>26</v>
      </c>
      <c r="K89" s="6">
        <v>190</v>
      </c>
      <c r="L89" s="5">
        <v>227</v>
      </c>
      <c r="M89" s="21"/>
      <c r="N89" s="23">
        <f t="shared" ref="N89:Y89" si="91" xml:space="preserve"> IF(OR(A89&gt;A92, A89&lt;A91),".",A89)</f>
        <v>2</v>
      </c>
      <c r="O89" s="23">
        <f t="shared" si="91"/>
        <v>21</v>
      </c>
      <c r="P89" s="23">
        <f t="shared" si="91"/>
        <v>5</v>
      </c>
      <c r="Q89" s="23">
        <f t="shared" si="91"/>
        <v>44</v>
      </c>
      <c r="R89" s="23">
        <f t="shared" si="91"/>
        <v>178</v>
      </c>
      <c r="S89" s="23">
        <f t="shared" si="91"/>
        <v>186</v>
      </c>
      <c r="T89" s="23">
        <f t="shared" si="91"/>
        <v>46</v>
      </c>
      <c r="U89" s="23">
        <f t="shared" si="91"/>
        <v>296</v>
      </c>
      <c r="V89" s="23">
        <f t="shared" si="91"/>
        <v>275</v>
      </c>
      <c r="W89" s="23">
        <f t="shared" si="91"/>
        <v>26</v>
      </c>
      <c r="X89" s="23">
        <f t="shared" si="91"/>
        <v>190</v>
      </c>
      <c r="Y89" s="23">
        <f t="shared" si="91"/>
        <v>227</v>
      </c>
      <c r="Z89" s="21"/>
      <c r="AP89" s="36"/>
    </row>
    <row r="90" spans="1:42">
      <c r="A90" s="39">
        <f>AVERAGE(A82:A89)</f>
        <v>1.75</v>
      </c>
      <c r="B90" s="39">
        <f>AVERAGE(B82:B89)</f>
        <v>21</v>
      </c>
      <c r="C90" s="39">
        <f t="shared" ref="C90:L90" si="92">AVERAGE(C82:C89)</f>
        <v>6.125</v>
      </c>
      <c r="D90" s="39">
        <f t="shared" si="92"/>
        <v>43.5</v>
      </c>
      <c r="E90" s="39">
        <f t="shared" si="92"/>
        <v>234.25</v>
      </c>
      <c r="F90" s="39">
        <f t="shared" si="92"/>
        <v>236.25</v>
      </c>
      <c r="G90" s="39">
        <f t="shared" si="92"/>
        <v>45.25</v>
      </c>
      <c r="H90" s="39">
        <f t="shared" si="92"/>
        <v>297</v>
      </c>
      <c r="I90" s="39">
        <f t="shared" si="92"/>
        <v>360</v>
      </c>
      <c r="J90" s="39">
        <f t="shared" si="92"/>
        <v>33.75</v>
      </c>
      <c r="K90" s="39">
        <f t="shared" si="92"/>
        <v>284</v>
      </c>
      <c r="L90" s="39">
        <f t="shared" si="92"/>
        <v>192.625</v>
      </c>
      <c r="M90" s="26" t="s">
        <v>60</v>
      </c>
      <c r="N90" s="39">
        <f>AVERAGE(N82:N89)</f>
        <v>1.75</v>
      </c>
      <c r="O90" s="39">
        <f>AVERAGE(O82:O89)</f>
        <v>21</v>
      </c>
      <c r="P90" s="39">
        <f t="shared" ref="P90:Y90" si="93">AVERAGE(P82:P89)</f>
        <v>6.125</v>
      </c>
      <c r="Q90" s="39">
        <f t="shared" si="93"/>
        <v>43.5</v>
      </c>
      <c r="R90" s="39">
        <f t="shared" si="93"/>
        <v>234.25</v>
      </c>
      <c r="S90" s="39">
        <f t="shared" si="93"/>
        <v>220.14285714285714</v>
      </c>
      <c r="T90" s="39">
        <f t="shared" si="93"/>
        <v>45.25</v>
      </c>
      <c r="U90" s="39">
        <f t="shared" si="93"/>
        <v>297</v>
      </c>
      <c r="V90" s="39">
        <f t="shared" si="93"/>
        <v>360</v>
      </c>
      <c r="W90" s="39">
        <f t="shared" si="93"/>
        <v>33.75</v>
      </c>
      <c r="X90" s="39">
        <f t="shared" si="93"/>
        <v>255.28571428571428</v>
      </c>
      <c r="Y90" s="39">
        <f t="shared" si="93"/>
        <v>192.625</v>
      </c>
      <c r="Z90" s="26" t="s">
        <v>60</v>
      </c>
      <c r="AP90" s="36"/>
    </row>
    <row r="91" spans="1:42">
      <c r="A91" s="39">
        <f>A90-2*STDEV(A82:A89)</f>
        <v>0.82417990022744858</v>
      </c>
      <c r="B91" s="39">
        <f t="shared" ref="B91:L91" si="94">B90-2*STDEV(B82:B89)</f>
        <v>19.930955032350301</v>
      </c>
      <c r="C91" s="39">
        <f t="shared" si="94"/>
        <v>4.14293758206977</v>
      </c>
      <c r="D91" s="39">
        <f t="shared" si="94"/>
        <v>41.648359800454898</v>
      </c>
      <c r="E91" s="39">
        <f t="shared" si="94"/>
        <v>134.97404981208044</v>
      </c>
      <c r="F91" s="39">
        <f t="shared" si="94"/>
        <v>126.83205944962356</v>
      </c>
      <c r="G91" s="39">
        <f t="shared" si="94"/>
        <v>42.920070509957128</v>
      </c>
      <c r="H91" s="39">
        <f t="shared" si="94"/>
        <v>142.42038574618857</v>
      </c>
      <c r="I91" s="39">
        <f t="shared" si="94"/>
        <v>223.51766205318518</v>
      </c>
      <c r="J91" s="39">
        <f t="shared" si="94"/>
        <v>21.954116940946847</v>
      </c>
      <c r="K91" s="39">
        <f t="shared" si="94"/>
        <v>106.35830605240383</v>
      </c>
      <c r="L91" s="39">
        <f t="shared" si="94"/>
        <v>144.4830966605717</v>
      </c>
      <c r="M91" s="26" t="s">
        <v>61</v>
      </c>
      <c r="N91" s="39">
        <f>N90-2*STDEV(N82:N89)</f>
        <v>0.82417990022744858</v>
      </c>
      <c r="O91" s="39">
        <f t="shared" ref="O91:Y91" si="95">O90-2*STDEV(O82:O89)</f>
        <v>19.930955032350301</v>
      </c>
      <c r="P91" s="39">
        <f t="shared" si="95"/>
        <v>4.14293758206977</v>
      </c>
      <c r="Q91" s="39">
        <f t="shared" si="95"/>
        <v>41.648359800454898</v>
      </c>
      <c r="R91" s="39">
        <f t="shared" si="95"/>
        <v>134.97404981208044</v>
      </c>
      <c r="S91" s="39">
        <f t="shared" si="95"/>
        <v>154.70659225934799</v>
      </c>
      <c r="T91" s="39">
        <f t="shared" si="95"/>
        <v>42.920070509957128</v>
      </c>
      <c r="U91" s="39">
        <f t="shared" si="95"/>
        <v>142.42038574618857</v>
      </c>
      <c r="V91" s="39">
        <f t="shared" si="95"/>
        <v>223.51766205318518</v>
      </c>
      <c r="W91" s="39">
        <f t="shared" si="95"/>
        <v>21.954116940946847</v>
      </c>
      <c r="X91" s="39">
        <f t="shared" si="95"/>
        <v>177.60504928929629</v>
      </c>
      <c r="Y91" s="39">
        <f t="shared" si="95"/>
        <v>144.4830966605717</v>
      </c>
      <c r="Z91" s="26" t="s">
        <v>61</v>
      </c>
      <c r="AP91" s="36"/>
    </row>
    <row r="92" spans="1:42" ht="12.6" thickBot="1">
      <c r="A92" s="40">
        <f>A90+2*STDEV(A82:A89)</f>
        <v>2.6758200997725514</v>
      </c>
      <c r="B92" s="40">
        <f t="shared" ref="B92:L92" si="96">B90+2*STDEV(B82:B89)</f>
        <v>22.069044967649699</v>
      </c>
      <c r="C92" s="40">
        <f t="shared" si="96"/>
        <v>8.10706241793023</v>
      </c>
      <c r="D92" s="40">
        <f t="shared" si="96"/>
        <v>45.351640199545102</v>
      </c>
      <c r="E92" s="40">
        <f t="shared" si="96"/>
        <v>333.52595018791953</v>
      </c>
      <c r="F92" s="40">
        <f t="shared" si="96"/>
        <v>345.66794055037644</v>
      </c>
      <c r="G92" s="40">
        <f t="shared" si="96"/>
        <v>47.579929490042872</v>
      </c>
      <c r="H92" s="40">
        <f t="shared" si="96"/>
        <v>451.57961425381143</v>
      </c>
      <c r="I92" s="40">
        <f t="shared" si="96"/>
        <v>496.48233794681482</v>
      </c>
      <c r="J92" s="40">
        <f t="shared" si="96"/>
        <v>45.545883059053153</v>
      </c>
      <c r="K92" s="40">
        <f t="shared" si="96"/>
        <v>461.6416939475962</v>
      </c>
      <c r="L92" s="40">
        <f t="shared" si="96"/>
        <v>240.7669033394283</v>
      </c>
      <c r="M92" s="41" t="s">
        <v>62</v>
      </c>
      <c r="N92" s="40">
        <f>N90+2*STDEV(N82:N89)</f>
        <v>2.6758200997725514</v>
      </c>
      <c r="O92" s="40">
        <f t="shared" ref="O92:Y92" si="97">O90+2*STDEV(O82:O89)</f>
        <v>22.069044967649699</v>
      </c>
      <c r="P92" s="40">
        <f t="shared" si="97"/>
        <v>8.10706241793023</v>
      </c>
      <c r="Q92" s="40">
        <f t="shared" si="97"/>
        <v>45.351640199545102</v>
      </c>
      <c r="R92" s="40">
        <f t="shared" si="97"/>
        <v>333.52595018791953</v>
      </c>
      <c r="S92" s="40">
        <f t="shared" si="97"/>
        <v>285.57912202636629</v>
      </c>
      <c r="T92" s="40">
        <f t="shared" si="97"/>
        <v>47.579929490042872</v>
      </c>
      <c r="U92" s="40">
        <f t="shared" si="97"/>
        <v>451.57961425381143</v>
      </c>
      <c r="V92" s="40">
        <f t="shared" si="97"/>
        <v>496.48233794681482</v>
      </c>
      <c r="W92" s="40">
        <f t="shared" si="97"/>
        <v>45.545883059053153</v>
      </c>
      <c r="X92" s="40">
        <f t="shared" si="97"/>
        <v>332.96637928213227</v>
      </c>
      <c r="Y92" s="40">
        <f t="shared" si="97"/>
        <v>240.7669033394283</v>
      </c>
      <c r="Z92" s="41" t="s">
        <v>62</v>
      </c>
      <c r="AP92" s="36"/>
    </row>
    <row r="93" spans="1:42" ht="13.2">
      <c r="A93" s="20"/>
      <c r="B93" s="25"/>
      <c r="C93" s="20"/>
      <c r="D93" s="22">
        <f>D80+3</f>
        <v>22</v>
      </c>
      <c r="E93" s="22">
        <f t="shared" ref="E93:L93" si="98">E80+3</f>
        <v>22</v>
      </c>
      <c r="F93" s="22">
        <f t="shared" si="98"/>
        <v>22</v>
      </c>
      <c r="G93" s="22">
        <f t="shared" si="98"/>
        <v>23</v>
      </c>
      <c r="H93" s="22">
        <f t="shared" si="98"/>
        <v>23</v>
      </c>
      <c r="I93" s="22">
        <f t="shared" si="98"/>
        <v>23</v>
      </c>
      <c r="J93" s="22">
        <f t="shared" si="98"/>
        <v>24</v>
      </c>
      <c r="K93" s="22">
        <f t="shared" si="98"/>
        <v>24</v>
      </c>
      <c r="L93" s="22">
        <f t="shared" si="98"/>
        <v>24</v>
      </c>
      <c r="M93" s="26" t="s">
        <v>37</v>
      </c>
      <c r="N93" s="20"/>
      <c r="O93" s="25"/>
      <c r="P93" s="20"/>
      <c r="Q93" s="22">
        <f>Q80+3</f>
        <v>22</v>
      </c>
      <c r="R93" s="22">
        <f t="shared" ref="R93:Y93" si="99">R80+3</f>
        <v>22</v>
      </c>
      <c r="S93" s="22">
        <f t="shared" si="99"/>
        <v>22</v>
      </c>
      <c r="T93" s="22">
        <f t="shared" si="99"/>
        <v>23</v>
      </c>
      <c r="U93" s="22">
        <f t="shared" si="99"/>
        <v>23</v>
      </c>
      <c r="V93" s="22">
        <f t="shared" si="99"/>
        <v>23</v>
      </c>
      <c r="W93" s="22">
        <f t="shared" si="99"/>
        <v>24</v>
      </c>
      <c r="X93" s="22">
        <f t="shared" si="99"/>
        <v>24</v>
      </c>
      <c r="Y93" s="22">
        <f t="shared" si="99"/>
        <v>24</v>
      </c>
      <c r="Z93" s="26" t="s">
        <v>37</v>
      </c>
      <c r="AB93" s="27"/>
      <c r="AC93" s="27"/>
      <c r="AD93" s="27"/>
      <c r="AE93" s="27"/>
      <c r="AF93" s="27"/>
      <c r="AG93" s="27"/>
      <c r="AH93" s="27"/>
      <c r="AI93" s="27"/>
      <c r="AM93" s="28"/>
      <c r="AN93" s="27"/>
      <c r="AP93" s="36"/>
    </row>
    <row r="94" spans="1:42" ht="13.8" thickBot="1">
      <c r="A94" s="30">
        <v>1</v>
      </c>
      <c r="B94" s="30">
        <v>2</v>
      </c>
      <c r="C94" s="30">
        <v>3</v>
      </c>
      <c r="D94" s="30">
        <v>4</v>
      </c>
      <c r="E94" s="30">
        <v>5</v>
      </c>
      <c r="F94" s="30">
        <v>6</v>
      </c>
      <c r="G94" s="30">
        <v>7</v>
      </c>
      <c r="H94" s="30">
        <v>8</v>
      </c>
      <c r="I94" s="30">
        <v>9</v>
      </c>
      <c r="J94" s="30">
        <v>10</v>
      </c>
      <c r="K94" s="30">
        <v>11</v>
      </c>
      <c r="L94" s="30">
        <v>12</v>
      </c>
      <c r="M94" s="26" t="s">
        <v>47</v>
      </c>
      <c r="N94" s="30">
        <v>1</v>
      </c>
      <c r="O94" s="30">
        <v>2</v>
      </c>
      <c r="P94" s="30">
        <v>3</v>
      </c>
      <c r="Q94" s="30">
        <v>4</v>
      </c>
      <c r="R94" s="30">
        <v>5</v>
      </c>
      <c r="S94" s="30">
        <v>6</v>
      </c>
      <c r="T94" s="30">
        <v>7</v>
      </c>
      <c r="U94" s="30">
        <v>8</v>
      </c>
      <c r="V94" s="30">
        <v>9</v>
      </c>
      <c r="W94" s="30">
        <v>10</v>
      </c>
      <c r="X94" s="30">
        <v>11</v>
      </c>
      <c r="Y94" s="30">
        <v>12</v>
      </c>
      <c r="Z94" s="26" t="s">
        <v>47</v>
      </c>
      <c r="AB94" s="27"/>
      <c r="AC94" s="27"/>
      <c r="AD94" s="27"/>
      <c r="AE94" s="27"/>
      <c r="AF94" s="27"/>
      <c r="AG94" s="27"/>
      <c r="AH94" s="27"/>
      <c r="AI94" s="27"/>
      <c r="AM94" s="28"/>
      <c r="AN94" s="27"/>
      <c r="AP94" s="36"/>
    </row>
    <row r="95" spans="1:42" ht="13.8" thickBot="1">
      <c r="A95" s="4">
        <v>3</v>
      </c>
      <c r="B95" s="4">
        <v>17</v>
      </c>
      <c r="C95" s="4">
        <v>4</v>
      </c>
      <c r="D95" s="4">
        <v>36</v>
      </c>
      <c r="E95" s="11">
        <v>172</v>
      </c>
      <c r="F95" s="11">
        <v>152</v>
      </c>
      <c r="G95" s="4">
        <v>33</v>
      </c>
      <c r="H95" s="16">
        <v>92</v>
      </c>
      <c r="I95" s="16">
        <v>102</v>
      </c>
      <c r="J95" s="4">
        <v>35</v>
      </c>
      <c r="K95" s="13">
        <v>605</v>
      </c>
      <c r="L95" s="12">
        <v>413</v>
      </c>
      <c r="M95" s="21"/>
      <c r="N95" s="23">
        <f t="shared" ref="N95:Y95" si="100" xml:space="preserve"> IF(OR(A95&gt;A105, A95&lt;A104),".",A95)</f>
        <v>3</v>
      </c>
      <c r="O95" s="23">
        <f t="shared" si="100"/>
        <v>17</v>
      </c>
      <c r="P95" s="23">
        <f t="shared" si="100"/>
        <v>4</v>
      </c>
      <c r="Q95" s="23">
        <f t="shared" si="100"/>
        <v>36</v>
      </c>
      <c r="R95" s="23">
        <f t="shared" si="100"/>
        <v>172</v>
      </c>
      <c r="S95" s="23">
        <f t="shared" si="100"/>
        <v>152</v>
      </c>
      <c r="T95" s="23">
        <f t="shared" si="100"/>
        <v>33</v>
      </c>
      <c r="U95" s="23">
        <f t="shared" si="100"/>
        <v>92</v>
      </c>
      <c r="V95" s="23">
        <f t="shared" si="100"/>
        <v>102</v>
      </c>
      <c r="W95" s="23">
        <f t="shared" si="100"/>
        <v>35</v>
      </c>
      <c r="X95" s="23">
        <f t="shared" si="100"/>
        <v>605</v>
      </c>
      <c r="Y95" s="23" t="str">
        <f t="shared" si="100"/>
        <v>.</v>
      </c>
      <c r="Z95" s="21"/>
      <c r="AA95" s="22">
        <f>AA82+3</f>
        <v>22</v>
      </c>
      <c r="AB95" s="34">
        <f>AVERAGE($R95:$S102)</f>
        <v>186.06666666666666</v>
      </c>
      <c r="AC95" s="34">
        <f>AVERAGE($P95:$P102)</f>
        <v>3.25</v>
      </c>
      <c r="AD95" s="34">
        <f>AVERAGE([3]buffer!L$14:L$21)</f>
        <v>1</v>
      </c>
      <c r="AE95" s="34">
        <f>((AB95-AD95)/AI95)-AC95</f>
        <v>84.413157894736841</v>
      </c>
      <c r="AF95" s="34">
        <f>AVERAGE($Q95:$Q102)</f>
        <v>33.25</v>
      </c>
      <c r="AG95" s="34">
        <f>AVERAGE($O95:$O102)</f>
        <v>15.75</v>
      </c>
      <c r="AH95" s="34">
        <f>AG95/0.5</f>
        <v>31.5</v>
      </c>
      <c r="AI95" s="35">
        <f>AF95/AG95</f>
        <v>2.1111111111111112</v>
      </c>
      <c r="AJ95" s="56">
        <f xml:space="preserve"> 1.18*(1-COMPLETE!P17)</f>
        <v>1.0598686371100163</v>
      </c>
      <c r="AK95" s="37">
        <v>0.72638888888888886</v>
      </c>
      <c r="AL95" s="37">
        <v>0.89930555555555547</v>
      </c>
      <c r="AM95" s="38">
        <f>24*(AL95-AK95)</f>
        <v>4.1499999999999986</v>
      </c>
      <c r="AN95" s="34">
        <f>(AE95*120)/(AH95*0.2*AM95*AJ95)</f>
        <v>365.55329796698567</v>
      </c>
      <c r="AP95" s="36"/>
    </row>
    <row r="96" spans="1:42" ht="13.8" thickBot="1">
      <c r="A96" s="4">
        <v>0</v>
      </c>
      <c r="B96" s="4">
        <v>16</v>
      </c>
      <c r="C96" s="4">
        <v>3</v>
      </c>
      <c r="D96" s="4">
        <v>34</v>
      </c>
      <c r="E96" s="5">
        <v>288</v>
      </c>
      <c r="F96" s="18">
        <v>198</v>
      </c>
      <c r="G96" s="4">
        <v>32</v>
      </c>
      <c r="H96" s="16">
        <v>108</v>
      </c>
      <c r="I96" s="16">
        <v>116</v>
      </c>
      <c r="J96" s="4">
        <v>34</v>
      </c>
      <c r="K96" s="6">
        <v>246</v>
      </c>
      <c r="L96" s="18">
        <v>180</v>
      </c>
      <c r="M96" s="21"/>
      <c r="N96" s="23">
        <f t="shared" ref="N96:Y96" si="101" xml:space="preserve"> IF(OR(A96&gt;A105, A96&lt;A104),".",A96)</f>
        <v>0</v>
      </c>
      <c r="O96" s="23">
        <f t="shared" si="101"/>
        <v>16</v>
      </c>
      <c r="P96" s="23">
        <f t="shared" si="101"/>
        <v>3</v>
      </c>
      <c r="Q96" s="23">
        <f t="shared" si="101"/>
        <v>34</v>
      </c>
      <c r="R96" s="23" t="str">
        <f t="shared" si="101"/>
        <v>.</v>
      </c>
      <c r="S96" s="23">
        <f t="shared" si="101"/>
        <v>198</v>
      </c>
      <c r="T96" s="23">
        <f t="shared" si="101"/>
        <v>32</v>
      </c>
      <c r="U96" s="23">
        <f t="shared" si="101"/>
        <v>108</v>
      </c>
      <c r="V96" s="23">
        <f t="shared" si="101"/>
        <v>116</v>
      </c>
      <c r="W96" s="23">
        <f t="shared" si="101"/>
        <v>34</v>
      </c>
      <c r="X96" s="23">
        <f t="shared" si="101"/>
        <v>246</v>
      </c>
      <c r="Y96" s="23">
        <f t="shared" si="101"/>
        <v>180</v>
      </c>
      <c r="Z96" s="21"/>
      <c r="AA96" s="22">
        <f>AA83+3</f>
        <v>23</v>
      </c>
      <c r="AB96" s="34">
        <f>AVERAGE($U95:$V102)</f>
        <v>102.5625</v>
      </c>
      <c r="AC96" s="34">
        <f>AVERAGE($P95:$P102)</f>
        <v>3.25</v>
      </c>
      <c r="AD96" s="34">
        <f>AVERAGE([3]buffer!M$14:M$21)</f>
        <v>2.375</v>
      </c>
      <c r="AE96" s="34">
        <f>((AB96-AD96)/AI96)-AC96</f>
        <v>49.130186721991699</v>
      </c>
      <c r="AF96" s="34">
        <f>AVERAGE($T95:$T102)</f>
        <v>30.125</v>
      </c>
      <c r="AG96" s="34">
        <f>AVERAGE($O95:$O102)</f>
        <v>15.75</v>
      </c>
      <c r="AH96" s="34">
        <f>AG96/0.5</f>
        <v>31.5</v>
      </c>
      <c r="AI96" s="35">
        <f>AF96/AG96</f>
        <v>1.9126984126984128</v>
      </c>
      <c r="AJ96" s="57">
        <f xml:space="preserve"> 1.18*(1-COMPLETE!P19)</f>
        <v>1.0397918473547267</v>
      </c>
      <c r="AK96" s="37">
        <v>0.72638888888888886</v>
      </c>
      <c r="AL96" s="37">
        <v>0.89930555555555547</v>
      </c>
      <c r="AM96" s="38">
        <f>24*(AL96-AK96)</f>
        <v>4.1499999999999986</v>
      </c>
      <c r="AN96" s="34">
        <f>(AE96*120)/(AH96*0.2*AM96*AJ96)</f>
        <v>216.86756670140727</v>
      </c>
      <c r="AP96" s="36"/>
    </row>
    <row r="97" spans="1:40" ht="13.8" thickBot="1">
      <c r="A97" s="4">
        <v>1</v>
      </c>
      <c r="B97" s="4">
        <v>16</v>
      </c>
      <c r="C97" s="4">
        <v>2</v>
      </c>
      <c r="D97" s="4">
        <v>33</v>
      </c>
      <c r="E97" s="18">
        <v>200</v>
      </c>
      <c r="F97" s="6">
        <v>238</v>
      </c>
      <c r="G97" s="4">
        <v>31</v>
      </c>
      <c r="H97" s="16">
        <v>106</v>
      </c>
      <c r="I97" s="17">
        <v>83</v>
      </c>
      <c r="J97" s="4">
        <v>35</v>
      </c>
      <c r="K97" s="8">
        <v>318</v>
      </c>
      <c r="L97" s="18">
        <v>214</v>
      </c>
      <c r="M97" s="21"/>
      <c r="N97" s="23">
        <f t="shared" ref="N97:Y97" si="102" xml:space="preserve"> IF(OR(A97&gt;A105, A97&lt;A104),".",A97)</f>
        <v>1</v>
      </c>
      <c r="O97" s="23">
        <f t="shared" si="102"/>
        <v>16</v>
      </c>
      <c r="P97" s="23">
        <f t="shared" si="102"/>
        <v>2</v>
      </c>
      <c r="Q97" s="23">
        <f t="shared" si="102"/>
        <v>33</v>
      </c>
      <c r="R97" s="23">
        <f t="shared" si="102"/>
        <v>200</v>
      </c>
      <c r="S97" s="23">
        <f t="shared" si="102"/>
        <v>238</v>
      </c>
      <c r="T97" s="23">
        <f t="shared" si="102"/>
        <v>31</v>
      </c>
      <c r="U97" s="23">
        <f t="shared" si="102"/>
        <v>106</v>
      </c>
      <c r="V97" s="23">
        <f t="shared" si="102"/>
        <v>83</v>
      </c>
      <c r="W97" s="23">
        <f t="shared" si="102"/>
        <v>35</v>
      </c>
      <c r="X97" s="23">
        <f t="shared" si="102"/>
        <v>318</v>
      </c>
      <c r="Y97" s="23">
        <f t="shared" si="102"/>
        <v>214</v>
      </c>
      <c r="Z97" s="21"/>
      <c r="AA97" s="22">
        <f>AA84+3</f>
        <v>24</v>
      </c>
      <c r="AB97" s="34">
        <f>AVERAGE($X95:$Y102)</f>
        <v>281.2</v>
      </c>
      <c r="AC97" s="34">
        <f>AVERAGE($P95:$P102)</f>
        <v>3.25</v>
      </c>
      <c r="AD97" s="34">
        <f>AVERAGE([3]buffer!N$14:N$21)</f>
        <v>1</v>
      </c>
      <c r="AE97" s="34">
        <f>((AB97-AD97)/AI97)-AC97</f>
        <v>126.07307692307694</v>
      </c>
      <c r="AF97" s="34">
        <f>AVERAGE($W95:$W102)</f>
        <v>34.125</v>
      </c>
      <c r="AG97" s="34">
        <f>AVERAGE($O95:$O102)</f>
        <v>15.75</v>
      </c>
      <c r="AH97" s="34">
        <f>AG97/0.5</f>
        <v>31.5</v>
      </c>
      <c r="AI97" s="35">
        <f>AF97/AG97</f>
        <v>2.1666666666666665</v>
      </c>
      <c r="AJ97" s="57">
        <f xml:space="preserve"> 1.2*(1-COMPLETE!P21)</f>
        <v>1.020911528150134</v>
      </c>
      <c r="AK97" s="37">
        <v>0.72638888888888886</v>
      </c>
      <c r="AL97" s="37">
        <v>0.89930555555555547</v>
      </c>
      <c r="AM97" s="38">
        <f>24*(AL97-AK97)</f>
        <v>4.1499999999999986</v>
      </c>
      <c r="AN97" s="34">
        <f>(AE97*120)/(AH97*0.2*AM97*AJ97)</f>
        <v>566.79608822212879</v>
      </c>
    </row>
    <row r="98" spans="1:40" ht="13.2">
      <c r="A98" s="4">
        <v>1</v>
      </c>
      <c r="B98" s="4">
        <v>16</v>
      </c>
      <c r="C98" s="4">
        <v>2</v>
      </c>
      <c r="D98" s="4">
        <v>32</v>
      </c>
      <c r="E98" s="18">
        <v>192</v>
      </c>
      <c r="F98" s="5">
        <v>293</v>
      </c>
      <c r="G98" s="4">
        <v>28</v>
      </c>
      <c r="H98" s="16">
        <v>113</v>
      </c>
      <c r="I98" s="16">
        <v>124</v>
      </c>
      <c r="J98" s="4">
        <v>34</v>
      </c>
      <c r="K98" s="15">
        <v>448</v>
      </c>
      <c r="L98" s="18">
        <v>214</v>
      </c>
      <c r="M98" s="21"/>
      <c r="N98" s="23">
        <f t="shared" ref="N98:Y98" si="103" xml:space="preserve"> IF(OR(A98&gt;A105, A98&lt;A104),".",A98)</f>
        <v>1</v>
      </c>
      <c r="O98" s="23">
        <f t="shared" si="103"/>
        <v>16</v>
      </c>
      <c r="P98" s="23">
        <f t="shared" si="103"/>
        <v>2</v>
      </c>
      <c r="Q98" s="23">
        <f t="shared" si="103"/>
        <v>32</v>
      </c>
      <c r="R98" s="23">
        <f t="shared" si="103"/>
        <v>192</v>
      </c>
      <c r="S98" s="23">
        <f t="shared" si="103"/>
        <v>293</v>
      </c>
      <c r="T98" s="23">
        <f t="shared" si="103"/>
        <v>28</v>
      </c>
      <c r="U98" s="23">
        <f t="shared" si="103"/>
        <v>113</v>
      </c>
      <c r="V98" s="23">
        <f t="shared" si="103"/>
        <v>124</v>
      </c>
      <c r="W98" s="23">
        <f t="shared" si="103"/>
        <v>34</v>
      </c>
      <c r="X98" s="23">
        <f t="shared" si="103"/>
        <v>448</v>
      </c>
      <c r="Y98" s="23">
        <f t="shared" si="103"/>
        <v>214</v>
      </c>
      <c r="Z98" s="21"/>
      <c r="AJ98" s="24"/>
    </row>
    <row r="99" spans="1:40" ht="13.2">
      <c r="A99" s="4">
        <v>3</v>
      </c>
      <c r="B99" s="4">
        <v>16</v>
      </c>
      <c r="C99" s="4">
        <v>4</v>
      </c>
      <c r="D99" s="4">
        <v>32</v>
      </c>
      <c r="E99" s="11">
        <v>157</v>
      </c>
      <c r="F99" s="6">
        <v>220</v>
      </c>
      <c r="G99" s="4">
        <v>28</v>
      </c>
      <c r="H99" s="16">
        <v>107</v>
      </c>
      <c r="I99" s="17">
        <v>81</v>
      </c>
      <c r="J99" s="4">
        <v>34</v>
      </c>
      <c r="K99" s="5">
        <v>278</v>
      </c>
      <c r="L99" s="18">
        <v>190</v>
      </c>
      <c r="M99" s="21"/>
      <c r="N99" s="23">
        <f t="shared" ref="N99:Y99" si="104" xml:space="preserve"> IF(OR(A99&gt;A105, A99&lt;A104),".",A99)</f>
        <v>3</v>
      </c>
      <c r="O99" s="23">
        <f t="shared" si="104"/>
        <v>16</v>
      </c>
      <c r="P99" s="23">
        <f t="shared" si="104"/>
        <v>4</v>
      </c>
      <c r="Q99" s="23">
        <f t="shared" si="104"/>
        <v>32</v>
      </c>
      <c r="R99" s="23">
        <f t="shared" si="104"/>
        <v>157</v>
      </c>
      <c r="S99" s="23">
        <f t="shared" si="104"/>
        <v>220</v>
      </c>
      <c r="T99" s="23">
        <f t="shared" si="104"/>
        <v>28</v>
      </c>
      <c r="U99" s="23">
        <f t="shared" si="104"/>
        <v>107</v>
      </c>
      <c r="V99" s="23">
        <f t="shared" si="104"/>
        <v>81</v>
      </c>
      <c r="W99" s="23">
        <f t="shared" si="104"/>
        <v>34</v>
      </c>
      <c r="X99" s="23">
        <f t="shared" si="104"/>
        <v>278</v>
      </c>
      <c r="Y99" s="23">
        <f t="shared" si="104"/>
        <v>190</v>
      </c>
      <c r="Z99" s="21"/>
      <c r="AJ99" s="24"/>
    </row>
    <row r="100" spans="1:40" ht="13.2">
      <c r="A100" s="4">
        <v>2</v>
      </c>
      <c r="B100" s="4">
        <v>15</v>
      </c>
      <c r="C100" s="4">
        <v>4</v>
      </c>
      <c r="D100" s="4">
        <v>35</v>
      </c>
      <c r="E100" s="11">
        <v>149</v>
      </c>
      <c r="F100" s="18">
        <v>181</v>
      </c>
      <c r="G100" s="4">
        <v>28</v>
      </c>
      <c r="H100" s="16">
        <v>97</v>
      </c>
      <c r="I100" s="11">
        <v>148</v>
      </c>
      <c r="J100" s="4">
        <v>34</v>
      </c>
      <c r="K100" s="15">
        <v>440</v>
      </c>
      <c r="L100" s="18">
        <v>213</v>
      </c>
      <c r="M100" s="21"/>
      <c r="N100" s="23">
        <f t="shared" ref="N100:Y100" si="105" xml:space="preserve"> IF(OR(A100&gt;A105, A100&lt;A104),".",A100)</f>
        <v>2</v>
      </c>
      <c r="O100" s="23">
        <f t="shared" si="105"/>
        <v>15</v>
      </c>
      <c r="P100" s="23">
        <f t="shared" si="105"/>
        <v>4</v>
      </c>
      <c r="Q100" s="23">
        <f t="shared" si="105"/>
        <v>35</v>
      </c>
      <c r="R100" s="23">
        <f t="shared" si="105"/>
        <v>149</v>
      </c>
      <c r="S100" s="23">
        <f t="shared" si="105"/>
        <v>181</v>
      </c>
      <c r="T100" s="23">
        <f t="shared" si="105"/>
        <v>28</v>
      </c>
      <c r="U100" s="23">
        <f t="shared" si="105"/>
        <v>97</v>
      </c>
      <c r="V100" s="23">
        <f t="shared" si="105"/>
        <v>148</v>
      </c>
      <c r="W100" s="23">
        <f t="shared" si="105"/>
        <v>34</v>
      </c>
      <c r="X100" s="23">
        <f t="shared" si="105"/>
        <v>440</v>
      </c>
      <c r="Y100" s="23">
        <f t="shared" si="105"/>
        <v>213</v>
      </c>
      <c r="Z100" s="21"/>
      <c r="AJ100" s="24"/>
    </row>
    <row r="101" spans="1:40" ht="13.2">
      <c r="A101" s="4">
        <v>1</v>
      </c>
      <c r="B101" s="4">
        <v>15</v>
      </c>
      <c r="C101" s="4">
        <v>3</v>
      </c>
      <c r="D101" s="4">
        <v>31</v>
      </c>
      <c r="E101" s="11">
        <v>134</v>
      </c>
      <c r="F101" s="11">
        <v>151</v>
      </c>
      <c r="G101" s="4">
        <v>30</v>
      </c>
      <c r="H101" s="17">
        <v>80</v>
      </c>
      <c r="I101" s="17">
        <v>85</v>
      </c>
      <c r="J101" s="4">
        <v>34</v>
      </c>
      <c r="K101" s="5">
        <v>288</v>
      </c>
      <c r="L101" s="18">
        <v>192</v>
      </c>
      <c r="M101" s="21"/>
      <c r="N101" s="23">
        <f t="shared" ref="N101:Y101" si="106" xml:space="preserve"> IF(OR(A101&gt;A105, A101&lt;A104),".",A101)</f>
        <v>1</v>
      </c>
      <c r="O101" s="23">
        <f t="shared" si="106"/>
        <v>15</v>
      </c>
      <c r="P101" s="23">
        <f t="shared" si="106"/>
        <v>3</v>
      </c>
      <c r="Q101" s="23">
        <f t="shared" si="106"/>
        <v>31</v>
      </c>
      <c r="R101" s="23">
        <f t="shared" si="106"/>
        <v>134</v>
      </c>
      <c r="S101" s="23">
        <f t="shared" si="106"/>
        <v>151</v>
      </c>
      <c r="T101" s="23">
        <f t="shared" si="106"/>
        <v>30</v>
      </c>
      <c r="U101" s="23">
        <f t="shared" si="106"/>
        <v>80</v>
      </c>
      <c r="V101" s="23">
        <f t="shared" si="106"/>
        <v>85</v>
      </c>
      <c r="W101" s="23">
        <f t="shared" si="106"/>
        <v>34</v>
      </c>
      <c r="X101" s="23">
        <f t="shared" si="106"/>
        <v>288</v>
      </c>
      <c r="Y101" s="23">
        <f t="shared" si="106"/>
        <v>192</v>
      </c>
      <c r="Z101" s="21"/>
      <c r="AJ101" s="24"/>
    </row>
    <row r="102" spans="1:40" ht="13.2">
      <c r="A102" s="4">
        <v>0</v>
      </c>
      <c r="B102" s="4">
        <v>15</v>
      </c>
      <c r="C102" s="4">
        <v>4</v>
      </c>
      <c r="D102" s="4">
        <v>33</v>
      </c>
      <c r="E102" s="11">
        <v>171</v>
      </c>
      <c r="F102" s="18">
        <v>183</v>
      </c>
      <c r="G102" s="4">
        <v>31</v>
      </c>
      <c r="H102" s="16">
        <v>94</v>
      </c>
      <c r="I102" s="16">
        <v>105</v>
      </c>
      <c r="J102" s="4">
        <v>33</v>
      </c>
      <c r="K102" s="18">
        <v>185</v>
      </c>
      <c r="L102" s="18">
        <v>207</v>
      </c>
      <c r="M102" s="21"/>
      <c r="N102" s="23">
        <f t="shared" ref="N102:Y102" si="107" xml:space="preserve"> IF(OR(A102&gt;A105, A102&lt;A104),".",A102)</f>
        <v>0</v>
      </c>
      <c r="O102" s="23">
        <f t="shared" si="107"/>
        <v>15</v>
      </c>
      <c r="P102" s="23">
        <f t="shared" si="107"/>
        <v>4</v>
      </c>
      <c r="Q102" s="23">
        <f t="shared" si="107"/>
        <v>33</v>
      </c>
      <c r="R102" s="23">
        <f t="shared" si="107"/>
        <v>171</v>
      </c>
      <c r="S102" s="23">
        <f t="shared" si="107"/>
        <v>183</v>
      </c>
      <c r="T102" s="23">
        <f t="shared" si="107"/>
        <v>31</v>
      </c>
      <c r="U102" s="23">
        <f t="shared" si="107"/>
        <v>94</v>
      </c>
      <c r="V102" s="23">
        <f t="shared" si="107"/>
        <v>105</v>
      </c>
      <c r="W102" s="23">
        <f t="shared" si="107"/>
        <v>33</v>
      </c>
      <c r="X102" s="23">
        <f t="shared" si="107"/>
        <v>185</v>
      </c>
      <c r="Y102" s="23">
        <f t="shared" si="107"/>
        <v>207</v>
      </c>
      <c r="Z102" s="21"/>
      <c r="AJ102" s="24"/>
    </row>
    <row r="103" spans="1:40">
      <c r="A103" s="39">
        <f>AVERAGE(A95:A102)</f>
        <v>1.375</v>
      </c>
      <c r="B103" s="39">
        <f>AVERAGE(B95:B102)</f>
        <v>15.75</v>
      </c>
      <c r="C103" s="39">
        <f t="shared" ref="C103:L103" si="108">AVERAGE(C95:C102)</f>
        <v>3.25</v>
      </c>
      <c r="D103" s="39">
        <f t="shared" si="108"/>
        <v>33.25</v>
      </c>
      <c r="E103" s="39">
        <f t="shared" si="108"/>
        <v>182.875</v>
      </c>
      <c r="F103" s="39">
        <f t="shared" si="108"/>
        <v>202</v>
      </c>
      <c r="G103" s="39">
        <f t="shared" si="108"/>
        <v>30.125</v>
      </c>
      <c r="H103" s="39">
        <f t="shared" si="108"/>
        <v>99.625</v>
      </c>
      <c r="I103" s="39">
        <f t="shared" si="108"/>
        <v>105.5</v>
      </c>
      <c r="J103" s="39">
        <f t="shared" si="108"/>
        <v>34.125</v>
      </c>
      <c r="K103" s="39">
        <f t="shared" si="108"/>
        <v>351</v>
      </c>
      <c r="L103" s="39">
        <f t="shared" si="108"/>
        <v>227.875</v>
      </c>
      <c r="M103" s="26" t="s">
        <v>60</v>
      </c>
      <c r="N103" s="39">
        <f>AVERAGE(N95:N102)</f>
        <v>1.375</v>
      </c>
      <c r="O103" s="39">
        <f>AVERAGE(O95:O102)</f>
        <v>15.75</v>
      </c>
      <c r="P103" s="39">
        <f t="shared" ref="P103:Y103" si="109">AVERAGE(P95:P102)</f>
        <v>3.25</v>
      </c>
      <c r="Q103" s="39">
        <f t="shared" si="109"/>
        <v>33.25</v>
      </c>
      <c r="R103" s="39">
        <f t="shared" si="109"/>
        <v>167.85714285714286</v>
      </c>
      <c r="S103" s="39">
        <f t="shared" si="109"/>
        <v>202</v>
      </c>
      <c r="T103" s="39">
        <f t="shared" si="109"/>
        <v>30.125</v>
      </c>
      <c r="U103" s="39">
        <f t="shared" si="109"/>
        <v>99.625</v>
      </c>
      <c r="V103" s="39">
        <f t="shared" si="109"/>
        <v>105.5</v>
      </c>
      <c r="W103" s="39">
        <f t="shared" si="109"/>
        <v>34.125</v>
      </c>
      <c r="X103" s="39">
        <f t="shared" si="109"/>
        <v>351</v>
      </c>
      <c r="Y103" s="39">
        <f t="shared" si="109"/>
        <v>201.42857142857142</v>
      </c>
      <c r="Z103" s="26" t="s">
        <v>60</v>
      </c>
      <c r="AJ103" s="24"/>
    </row>
    <row r="104" spans="1:40">
      <c r="A104" s="39">
        <f>A103-2*STDEV(A95:A102)</f>
        <v>-1.0004698783308417</v>
      </c>
      <c r="B104" s="39">
        <f t="shared" ref="B104:L104" si="110">B103-2*STDEV(B95:B102)</f>
        <v>14.335786437626904</v>
      </c>
      <c r="C104" s="39">
        <f t="shared" si="110"/>
        <v>1.4771894791441633</v>
      </c>
      <c r="D104" s="39">
        <f t="shared" si="110"/>
        <v>29.911908158414878</v>
      </c>
      <c r="E104" s="39">
        <f t="shared" si="110"/>
        <v>87.57734600399202</v>
      </c>
      <c r="F104" s="39">
        <f t="shared" si="110"/>
        <v>106.92108540796229</v>
      </c>
      <c r="G104" s="39">
        <f t="shared" si="110"/>
        <v>26.206180935901372</v>
      </c>
      <c r="H104" s="39">
        <f t="shared" si="110"/>
        <v>77.901082963043436</v>
      </c>
      <c r="I104" s="39">
        <f t="shared" si="110"/>
        <v>58.913674599881631</v>
      </c>
      <c r="J104" s="39">
        <f t="shared" si="110"/>
        <v>32.843260111076688</v>
      </c>
      <c r="K104" s="39">
        <f t="shared" si="110"/>
        <v>77.5939701783131</v>
      </c>
      <c r="L104" s="39">
        <f t="shared" si="110"/>
        <v>76.072731995109592</v>
      </c>
      <c r="M104" s="26" t="s">
        <v>61</v>
      </c>
      <c r="N104" s="39">
        <f>N103-2*STDEV(N95:N102)</f>
        <v>-1.0004698783308417</v>
      </c>
      <c r="O104" s="39">
        <f t="shared" ref="O104:Y104" si="111">O103-2*STDEV(O95:O102)</f>
        <v>14.335786437626904</v>
      </c>
      <c r="P104" s="39">
        <f t="shared" si="111"/>
        <v>1.4771894791441633</v>
      </c>
      <c r="Q104" s="39">
        <f t="shared" si="111"/>
        <v>29.911908158414878</v>
      </c>
      <c r="R104" s="39">
        <f t="shared" si="111"/>
        <v>121.21769501266161</v>
      </c>
      <c r="S104" s="39">
        <f t="shared" si="111"/>
        <v>106.92108540796229</v>
      </c>
      <c r="T104" s="39">
        <f t="shared" si="111"/>
        <v>26.206180935901372</v>
      </c>
      <c r="U104" s="39">
        <f t="shared" si="111"/>
        <v>77.901082963043436</v>
      </c>
      <c r="V104" s="39">
        <f t="shared" si="111"/>
        <v>58.913674599881631</v>
      </c>
      <c r="W104" s="39">
        <f t="shared" si="111"/>
        <v>32.843260111076688</v>
      </c>
      <c r="X104" s="39">
        <f t="shared" si="111"/>
        <v>77.5939701783131</v>
      </c>
      <c r="Y104" s="39">
        <f t="shared" si="111"/>
        <v>173.62312489119574</v>
      </c>
      <c r="Z104" s="26" t="s">
        <v>61</v>
      </c>
      <c r="AJ104" s="24"/>
    </row>
    <row r="105" spans="1:40" ht="12.6" thickBot="1">
      <c r="A105" s="40">
        <f>A103+2*STDEV(A95:A102)</f>
        <v>3.7504698783308417</v>
      </c>
      <c r="B105" s="40">
        <f t="shared" ref="B105:L105" si="112">B103+2*STDEV(B95:B102)</f>
        <v>17.164213562373096</v>
      </c>
      <c r="C105" s="40">
        <f t="shared" si="112"/>
        <v>5.0228105208558365</v>
      </c>
      <c r="D105" s="40">
        <f t="shared" si="112"/>
        <v>36.588091841585118</v>
      </c>
      <c r="E105" s="40">
        <f t="shared" si="112"/>
        <v>278.17265399600797</v>
      </c>
      <c r="F105" s="40">
        <f t="shared" si="112"/>
        <v>297.07891459203768</v>
      </c>
      <c r="G105" s="40">
        <f t="shared" si="112"/>
        <v>34.043819064098628</v>
      </c>
      <c r="H105" s="40">
        <f t="shared" si="112"/>
        <v>121.34891703695656</v>
      </c>
      <c r="I105" s="40">
        <f t="shared" si="112"/>
        <v>152.08632540011837</v>
      </c>
      <c r="J105" s="40">
        <f t="shared" si="112"/>
        <v>35.406739888923312</v>
      </c>
      <c r="K105" s="40">
        <f t="shared" si="112"/>
        <v>624.40602982168684</v>
      </c>
      <c r="L105" s="40">
        <f t="shared" si="112"/>
        <v>379.67726800489038</v>
      </c>
      <c r="M105" s="41" t="s">
        <v>62</v>
      </c>
      <c r="N105" s="40">
        <f>N103+2*STDEV(N95:N102)</f>
        <v>3.7504698783308417</v>
      </c>
      <c r="O105" s="40">
        <f t="shared" ref="O105:Y105" si="113">O103+2*STDEV(O95:O102)</f>
        <v>17.164213562373096</v>
      </c>
      <c r="P105" s="40">
        <f t="shared" si="113"/>
        <v>5.0228105208558365</v>
      </c>
      <c r="Q105" s="40">
        <f t="shared" si="113"/>
        <v>36.588091841585118</v>
      </c>
      <c r="R105" s="40">
        <f t="shared" si="113"/>
        <v>214.49659070162411</v>
      </c>
      <c r="S105" s="40">
        <f t="shared" si="113"/>
        <v>297.07891459203768</v>
      </c>
      <c r="T105" s="40">
        <f t="shared" si="113"/>
        <v>34.043819064098628</v>
      </c>
      <c r="U105" s="40">
        <f t="shared" si="113"/>
        <v>121.34891703695656</v>
      </c>
      <c r="V105" s="40">
        <f t="shared" si="113"/>
        <v>152.08632540011837</v>
      </c>
      <c r="W105" s="40">
        <f t="shared" si="113"/>
        <v>35.406739888923312</v>
      </c>
      <c r="X105" s="40">
        <f t="shared" si="113"/>
        <v>624.40602982168684</v>
      </c>
      <c r="Y105" s="40">
        <f t="shared" si="113"/>
        <v>229.23401796594709</v>
      </c>
      <c r="Z105" s="41" t="s">
        <v>62</v>
      </c>
      <c r="AJ105" s="24"/>
    </row>
    <row r="106" spans="1:40" ht="13.2">
      <c r="A106" s="20"/>
      <c r="B106" s="25"/>
      <c r="C106" s="20"/>
      <c r="D106" s="22">
        <f>D93+3</f>
        <v>25</v>
      </c>
      <c r="E106" s="22">
        <f t="shared" ref="E106:L106" si="114">E93+3</f>
        <v>25</v>
      </c>
      <c r="F106" s="22">
        <f t="shared" si="114"/>
        <v>25</v>
      </c>
      <c r="G106" s="22">
        <f t="shared" si="114"/>
        <v>26</v>
      </c>
      <c r="H106" s="22">
        <f t="shared" si="114"/>
        <v>26</v>
      </c>
      <c r="I106" s="22">
        <f t="shared" si="114"/>
        <v>26</v>
      </c>
      <c r="J106" s="22">
        <f t="shared" si="114"/>
        <v>27</v>
      </c>
      <c r="K106" s="22">
        <f t="shared" si="114"/>
        <v>27</v>
      </c>
      <c r="L106" s="22">
        <f t="shared" si="114"/>
        <v>27</v>
      </c>
      <c r="M106" s="26" t="s">
        <v>37</v>
      </c>
      <c r="N106" s="20"/>
      <c r="O106" s="25"/>
      <c r="P106" s="20"/>
      <c r="Q106" s="22">
        <f>Q93+3</f>
        <v>25</v>
      </c>
      <c r="R106" s="22">
        <f t="shared" ref="R106:Y106" si="115">R93+3</f>
        <v>25</v>
      </c>
      <c r="S106" s="22">
        <f t="shared" si="115"/>
        <v>25</v>
      </c>
      <c r="T106" s="22">
        <f t="shared" si="115"/>
        <v>26</v>
      </c>
      <c r="U106" s="22">
        <f t="shared" si="115"/>
        <v>26</v>
      </c>
      <c r="V106" s="22">
        <f t="shared" si="115"/>
        <v>26</v>
      </c>
      <c r="W106" s="22">
        <f t="shared" si="115"/>
        <v>27</v>
      </c>
      <c r="X106" s="22">
        <f t="shared" si="115"/>
        <v>27</v>
      </c>
      <c r="Y106" s="22">
        <f t="shared" si="115"/>
        <v>27</v>
      </c>
      <c r="Z106" s="26" t="s">
        <v>37</v>
      </c>
      <c r="AB106" s="27"/>
      <c r="AC106" s="27"/>
      <c r="AD106" s="27"/>
      <c r="AE106" s="27"/>
      <c r="AF106" s="27"/>
      <c r="AG106" s="27"/>
      <c r="AH106" s="27"/>
      <c r="AI106" s="27"/>
      <c r="AJ106" s="28"/>
      <c r="AM106" s="28"/>
      <c r="AN106" s="27"/>
    </row>
    <row r="107" spans="1:40" ht="13.8" thickBot="1">
      <c r="A107" s="30">
        <v>1</v>
      </c>
      <c r="B107" s="30">
        <v>2</v>
      </c>
      <c r="C107" s="30">
        <v>3</v>
      </c>
      <c r="D107" s="30">
        <v>4</v>
      </c>
      <c r="E107" s="30">
        <v>5</v>
      </c>
      <c r="F107" s="30">
        <v>6</v>
      </c>
      <c r="G107" s="30">
        <v>7</v>
      </c>
      <c r="H107" s="30">
        <v>8</v>
      </c>
      <c r="I107" s="30">
        <v>9</v>
      </c>
      <c r="J107" s="30">
        <v>10</v>
      </c>
      <c r="K107" s="30">
        <v>11</v>
      </c>
      <c r="L107" s="30">
        <v>12</v>
      </c>
      <c r="M107" s="26" t="s">
        <v>47</v>
      </c>
      <c r="N107" s="30">
        <v>1</v>
      </c>
      <c r="O107" s="30">
        <v>2</v>
      </c>
      <c r="P107" s="30">
        <v>3</v>
      </c>
      <c r="Q107" s="30">
        <v>4</v>
      </c>
      <c r="R107" s="30">
        <v>5</v>
      </c>
      <c r="S107" s="30">
        <v>6</v>
      </c>
      <c r="T107" s="30">
        <v>7</v>
      </c>
      <c r="U107" s="30">
        <v>8</v>
      </c>
      <c r="V107" s="30">
        <v>9</v>
      </c>
      <c r="W107" s="30">
        <v>10</v>
      </c>
      <c r="X107" s="30">
        <v>11</v>
      </c>
      <c r="Y107" s="30">
        <v>12</v>
      </c>
      <c r="Z107" s="26" t="s">
        <v>47</v>
      </c>
      <c r="AB107" s="27"/>
      <c r="AC107" s="27"/>
      <c r="AD107" s="27"/>
      <c r="AE107" s="27"/>
      <c r="AF107" s="27"/>
      <c r="AG107" s="27"/>
      <c r="AH107" s="27"/>
      <c r="AI107" s="27"/>
      <c r="AJ107" s="28"/>
      <c r="AM107" s="28"/>
      <c r="AN107" s="27"/>
    </row>
    <row r="108" spans="1:40" ht="13.8" thickBot="1">
      <c r="A108" s="4">
        <v>1</v>
      </c>
      <c r="B108" s="4">
        <v>16</v>
      </c>
      <c r="C108" s="4">
        <v>6</v>
      </c>
      <c r="D108" s="17">
        <v>31</v>
      </c>
      <c r="E108" s="15">
        <v>219</v>
      </c>
      <c r="F108" s="15">
        <v>233</v>
      </c>
      <c r="G108" s="17">
        <v>34</v>
      </c>
      <c r="H108" s="5">
        <v>136</v>
      </c>
      <c r="I108" s="9">
        <v>183</v>
      </c>
      <c r="J108" s="17">
        <v>34</v>
      </c>
      <c r="K108" s="8">
        <v>164</v>
      </c>
      <c r="L108" s="8">
        <v>152</v>
      </c>
      <c r="M108" s="21"/>
      <c r="N108" s="23">
        <f t="shared" ref="N108:Y108" si="116" xml:space="preserve"> IF(OR(A108&gt;A118, A108&lt;A117),".",A108)</f>
        <v>1</v>
      </c>
      <c r="O108" s="23">
        <f t="shared" si="116"/>
        <v>16</v>
      </c>
      <c r="P108" s="23" t="str">
        <f t="shared" si="116"/>
        <v>.</v>
      </c>
      <c r="Q108" s="23">
        <f t="shared" si="116"/>
        <v>31</v>
      </c>
      <c r="R108" s="23">
        <f t="shared" si="116"/>
        <v>219</v>
      </c>
      <c r="S108" s="23">
        <f t="shared" si="116"/>
        <v>233</v>
      </c>
      <c r="T108" s="23">
        <f t="shared" si="116"/>
        <v>34</v>
      </c>
      <c r="U108" s="23">
        <f t="shared" si="116"/>
        <v>136</v>
      </c>
      <c r="V108" s="23">
        <f t="shared" si="116"/>
        <v>183</v>
      </c>
      <c r="W108" s="23">
        <f t="shared" si="116"/>
        <v>34</v>
      </c>
      <c r="X108" s="23" t="str">
        <f t="shared" si="116"/>
        <v>.</v>
      </c>
      <c r="Y108" s="23">
        <f t="shared" si="116"/>
        <v>152</v>
      </c>
      <c r="Z108" s="21"/>
      <c r="AA108" s="22">
        <f>AA95+3</f>
        <v>25</v>
      </c>
      <c r="AB108" s="34">
        <f>AVERAGE($R108:$S115)</f>
        <v>234.5625</v>
      </c>
      <c r="AC108" s="34">
        <f>AVERAGE($P108:$P115)</f>
        <v>4</v>
      </c>
      <c r="AD108" s="34">
        <f>AVERAGE([3]buffer!C$25:C$32)</f>
        <v>24.125</v>
      </c>
      <c r="AE108" s="34">
        <f>((AB108-AD108)/AI108)-AC108</f>
        <v>102.50714285714285</v>
      </c>
      <c r="AF108" s="34">
        <f>AVERAGE($Q108:$Q115)</f>
        <v>30.625</v>
      </c>
      <c r="AG108" s="34">
        <f>AVERAGE($O108:$O115)</f>
        <v>15.5</v>
      </c>
      <c r="AH108" s="34">
        <f>AG108/0.5</f>
        <v>31</v>
      </c>
      <c r="AI108" s="35">
        <f>AF108/AG108</f>
        <v>1.9758064516129032</v>
      </c>
      <c r="AJ108" s="56">
        <f xml:space="preserve"> 1.16*(1-COMPLETE!P23)</f>
        <v>1.0019152854511968</v>
      </c>
      <c r="AK108" s="37">
        <v>0.72638888888888886</v>
      </c>
      <c r="AL108" s="37">
        <v>0.9</v>
      </c>
      <c r="AM108" s="38">
        <f>24*(AL108-AK108)</f>
        <v>4.1666666666666679</v>
      </c>
      <c r="AN108" s="34">
        <f>(AE108*120)/(AH108*0.2*AM108*AJ108)</f>
        <v>475.25196880007121</v>
      </c>
    </row>
    <row r="109" spans="1:40" ht="13.8" thickBot="1">
      <c r="A109" s="4">
        <v>0</v>
      </c>
      <c r="B109" s="4">
        <v>16</v>
      </c>
      <c r="C109" s="4">
        <v>4</v>
      </c>
      <c r="D109" s="17">
        <v>30</v>
      </c>
      <c r="E109" s="12">
        <v>212</v>
      </c>
      <c r="F109" s="7">
        <v>238</v>
      </c>
      <c r="G109" s="17">
        <v>35</v>
      </c>
      <c r="H109" s="7">
        <v>249</v>
      </c>
      <c r="I109" s="12">
        <v>198</v>
      </c>
      <c r="J109" s="17">
        <v>32</v>
      </c>
      <c r="K109" s="15">
        <v>234</v>
      </c>
      <c r="L109" s="7">
        <v>241</v>
      </c>
      <c r="M109" s="21"/>
      <c r="N109" s="23">
        <f t="shared" ref="N109:Y109" si="117" xml:space="preserve"> IF(OR(A109&gt;A118, A109&lt;A117),".",A109)</f>
        <v>0</v>
      </c>
      <c r="O109" s="23">
        <f t="shared" si="117"/>
        <v>16</v>
      </c>
      <c r="P109" s="23">
        <f t="shared" si="117"/>
        <v>4</v>
      </c>
      <c r="Q109" s="23">
        <f t="shared" si="117"/>
        <v>30</v>
      </c>
      <c r="R109" s="23">
        <f t="shared" si="117"/>
        <v>212</v>
      </c>
      <c r="S109" s="23">
        <f t="shared" si="117"/>
        <v>238</v>
      </c>
      <c r="T109" s="23">
        <f t="shared" si="117"/>
        <v>35</v>
      </c>
      <c r="U109" s="23">
        <f t="shared" si="117"/>
        <v>249</v>
      </c>
      <c r="V109" s="23">
        <f t="shared" si="117"/>
        <v>198</v>
      </c>
      <c r="W109" s="23">
        <f t="shared" si="117"/>
        <v>32</v>
      </c>
      <c r="X109" s="23">
        <f t="shared" si="117"/>
        <v>234</v>
      </c>
      <c r="Y109" s="23">
        <f t="shared" si="117"/>
        <v>241</v>
      </c>
      <c r="Z109" s="21"/>
      <c r="AA109" s="22">
        <f>AA96+3</f>
        <v>26</v>
      </c>
      <c r="AB109" s="34">
        <f>AVERAGE($U108:$V115)</f>
        <v>203.26666666666668</v>
      </c>
      <c r="AC109" s="34">
        <f>AVERAGE($P108:$P115)</f>
        <v>4</v>
      </c>
      <c r="AD109" s="34">
        <f>AVERAGE([3]buffer!D$25:D$32)</f>
        <v>25.75</v>
      </c>
      <c r="AE109" s="34">
        <f>((AB109-AD109)/AI109)-AC109</f>
        <v>77.829244114002478</v>
      </c>
      <c r="AF109" s="34">
        <f>AVERAGE($T108:$T115)</f>
        <v>33.625</v>
      </c>
      <c r="AG109" s="34">
        <f>AVERAGE($O108:$O115)</f>
        <v>15.5</v>
      </c>
      <c r="AH109" s="34">
        <f>AG109/0.5</f>
        <v>31</v>
      </c>
      <c r="AI109" s="35">
        <f>AF109/AG109</f>
        <v>2.1693548387096775</v>
      </c>
      <c r="AJ109" s="57">
        <f xml:space="preserve"> 1.16*(1-COMPLETE!P25)</f>
        <v>0.98424242424242436</v>
      </c>
      <c r="AK109" s="37">
        <v>0.72638888888888886</v>
      </c>
      <c r="AL109" s="37">
        <v>0.9</v>
      </c>
      <c r="AM109" s="38">
        <f>24*(AL109-AK109)</f>
        <v>4.1666666666666679</v>
      </c>
      <c r="AN109" s="34">
        <f>(AE109*120)/(AH109*0.2*AM109*AJ109)</f>
        <v>367.31742415157674</v>
      </c>
    </row>
    <row r="110" spans="1:40" ht="13.8" thickBot="1">
      <c r="A110" s="4">
        <v>1</v>
      </c>
      <c r="B110" s="4">
        <v>15</v>
      </c>
      <c r="C110" s="4">
        <v>4</v>
      </c>
      <c r="D110" s="17">
        <v>32</v>
      </c>
      <c r="E110" s="13">
        <v>298</v>
      </c>
      <c r="F110" s="15">
        <v>217</v>
      </c>
      <c r="G110" s="17">
        <v>34</v>
      </c>
      <c r="H110" s="12">
        <v>200</v>
      </c>
      <c r="I110" s="12">
        <v>200</v>
      </c>
      <c r="J110" s="17">
        <v>32</v>
      </c>
      <c r="K110" s="14">
        <v>262</v>
      </c>
      <c r="L110" s="12">
        <v>192</v>
      </c>
      <c r="M110" s="21"/>
      <c r="N110" s="23">
        <f t="shared" ref="N110:Y110" si="118" xml:space="preserve"> IF(OR(A110&gt;A118, A110&lt;A117),".",A110)</f>
        <v>1</v>
      </c>
      <c r="O110" s="23">
        <f t="shared" si="118"/>
        <v>15</v>
      </c>
      <c r="P110" s="23">
        <f t="shared" si="118"/>
        <v>4</v>
      </c>
      <c r="Q110" s="23">
        <f t="shared" si="118"/>
        <v>32</v>
      </c>
      <c r="R110" s="23">
        <f t="shared" si="118"/>
        <v>298</v>
      </c>
      <c r="S110" s="23">
        <f t="shared" si="118"/>
        <v>217</v>
      </c>
      <c r="T110" s="23">
        <f t="shared" si="118"/>
        <v>34</v>
      </c>
      <c r="U110" s="23">
        <f t="shared" si="118"/>
        <v>200</v>
      </c>
      <c r="V110" s="23">
        <f t="shared" si="118"/>
        <v>200</v>
      </c>
      <c r="W110" s="23">
        <f t="shared" si="118"/>
        <v>32</v>
      </c>
      <c r="X110" s="23">
        <f t="shared" si="118"/>
        <v>262</v>
      </c>
      <c r="Y110" s="23">
        <f t="shared" si="118"/>
        <v>192</v>
      </c>
      <c r="Z110" s="21"/>
      <c r="AA110" s="22">
        <f>AA97+3</f>
        <v>27</v>
      </c>
      <c r="AB110" s="34">
        <f>AVERAGE($X108:$Y115)</f>
        <v>216.53333333333333</v>
      </c>
      <c r="AC110" s="34">
        <f>AVERAGE($P108:$P115)</f>
        <v>4</v>
      </c>
      <c r="AD110" s="34">
        <f>AVERAGE([3]buffer!E$25:E$32)</f>
        <v>25.125</v>
      </c>
      <c r="AE110" s="34">
        <f>((AB110-AD110)/AI110)-AC110</f>
        <v>86.590203562340974</v>
      </c>
      <c r="AF110" s="34">
        <f>AVERAGE($W108:$W115)</f>
        <v>32.75</v>
      </c>
      <c r="AG110" s="34">
        <f>AVERAGE($O108:$O115)</f>
        <v>15.5</v>
      </c>
      <c r="AH110" s="34">
        <f>AG110/0.5</f>
        <v>31</v>
      </c>
      <c r="AI110" s="35">
        <f>AF110/AG110</f>
        <v>2.1129032258064515</v>
      </c>
      <c r="AJ110" s="57">
        <f xml:space="preserve"> 1.16*(1-COMPLETE!P27)</f>
        <v>1.032482269503546</v>
      </c>
      <c r="AK110" s="37">
        <v>0.72638888888888886</v>
      </c>
      <c r="AL110" s="37">
        <v>0.9</v>
      </c>
      <c r="AM110" s="38">
        <f>24*(AL110-AK110)</f>
        <v>4.1666666666666679</v>
      </c>
      <c r="AN110" s="34">
        <f>(AE110*120)/(AH110*0.2*AM110*AJ110)</f>
        <v>389.57130169638918</v>
      </c>
    </row>
    <row r="111" spans="1:40" ht="13.2">
      <c r="A111" s="4">
        <v>0</v>
      </c>
      <c r="B111" s="4">
        <v>15</v>
      </c>
      <c r="C111" s="4">
        <v>4</v>
      </c>
      <c r="D111" s="17">
        <v>31</v>
      </c>
      <c r="E111" s="14">
        <v>266</v>
      </c>
      <c r="F111" s="15">
        <v>222</v>
      </c>
      <c r="G111" s="17">
        <v>33</v>
      </c>
      <c r="H111" s="9">
        <v>185</v>
      </c>
      <c r="I111" s="9">
        <v>185</v>
      </c>
      <c r="J111" s="17">
        <v>32</v>
      </c>
      <c r="K111" s="7">
        <v>237</v>
      </c>
      <c r="L111" s="7">
        <v>247</v>
      </c>
      <c r="M111" s="21"/>
      <c r="N111" s="23">
        <f t="shared" ref="N111:Y111" si="119" xml:space="preserve"> IF(OR(A111&gt;A118, A111&lt;A117),".",A111)</f>
        <v>0</v>
      </c>
      <c r="O111" s="23">
        <f t="shared" si="119"/>
        <v>15</v>
      </c>
      <c r="P111" s="23">
        <f t="shared" si="119"/>
        <v>4</v>
      </c>
      <c r="Q111" s="23">
        <f t="shared" si="119"/>
        <v>31</v>
      </c>
      <c r="R111" s="23">
        <f t="shared" si="119"/>
        <v>266</v>
      </c>
      <c r="S111" s="23">
        <f t="shared" si="119"/>
        <v>222</v>
      </c>
      <c r="T111" s="23">
        <f t="shared" si="119"/>
        <v>33</v>
      </c>
      <c r="U111" s="23">
        <f t="shared" si="119"/>
        <v>185</v>
      </c>
      <c r="V111" s="23">
        <f t="shared" si="119"/>
        <v>185</v>
      </c>
      <c r="W111" s="23">
        <f t="shared" si="119"/>
        <v>32</v>
      </c>
      <c r="X111" s="23">
        <f t="shared" si="119"/>
        <v>237</v>
      </c>
      <c r="Y111" s="23">
        <f t="shared" si="119"/>
        <v>247</v>
      </c>
      <c r="Z111" s="21"/>
    </row>
    <row r="112" spans="1:40" ht="13.2">
      <c r="A112" s="4">
        <v>0</v>
      </c>
      <c r="B112" s="4">
        <v>16</v>
      </c>
      <c r="C112" s="4">
        <v>4</v>
      </c>
      <c r="D112" s="17">
        <v>31</v>
      </c>
      <c r="E112" s="13">
        <v>291</v>
      </c>
      <c r="F112" s="12">
        <v>203</v>
      </c>
      <c r="G112" s="17">
        <v>33</v>
      </c>
      <c r="H112" s="9">
        <v>172</v>
      </c>
      <c r="I112" s="12">
        <v>212</v>
      </c>
      <c r="J112" s="17">
        <v>32</v>
      </c>
      <c r="K112" s="7">
        <v>244</v>
      </c>
      <c r="L112" s="12">
        <v>206</v>
      </c>
      <c r="M112" s="21"/>
      <c r="N112" s="23">
        <f t="shared" ref="N112:Y112" si="120" xml:space="preserve"> IF(OR(A112&gt;A118, A112&lt;A117),".",A112)</f>
        <v>0</v>
      </c>
      <c r="O112" s="23">
        <f t="shared" si="120"/>
        <v>16</v>
      </c>
      <c r="P112" s="23">
        <f t="shared" si="120"/>
        <v>4</v>
      </c>
      <c r="Q112" s="23">
        <f t="shared" si="120"/>
        <v>31</v>
      </c>
      <c r="R112" s="23">
        <f t="shared" si="120"/>
        <v>291</v>
      </c>
      <c r="S112" s="23">
        <f t="shared" si="120"/>
        <v>203</v>
      </c>
      <c r="T112" s="23">
        <f t="shared" si="120"/>
        <v>33</v>
      </c>
      <c r="U112" s="23">
        <f t="shared" si="120"/>
        <v>172</v>
      </c>
      <c r="V112" s="23">
        <f t="shared" si="120"/>
        <v>212</v>
      </c>
      <c r="W112" s="23">
        <f t="shared" si="120"/>
        <v>32</v>
      </c>
      <c r="X112" s="23">
        <f t="shared" si="120"/>
        <v>244</v>
      </c>
      <c r="Y112" s="23">
        <f t="shared" si="120"/>
        <v>206</v>
      </c>
      <c r="Z112" s="21"/>
    </row>
    <row r="113" spans="1:40" ht="13.2">
      <c r="A113" s="4">
        <v>1</v>
      </c>
      <c r="B113" s="4">
        <v>15</v>
      </c>
      <c r="C113" s="4">
        <v>4</v>
      </c>
      <c r="D113" s="17">
        <v>30</v>
      </c>
      <c r="E113" s="7">
        <v>245</v>
      </c>
      <c r="F113" s="15">
        <v>218</v>
      </c>
      <c r="G113" s="17">
        <v>34</v>
      </c>
      <c r="H113" s="9">
        <v>178</v>
      </c>
      <c r="I113" s="12">
        <v>194</v>
      </c>
      <c r="J113" s="17">
        <v>33</v>
      </c>
      <c r="K113" s="15">
        <v>223</v>
      </c>
      <c r="L113" s="12">
        <v>193</v>
      </c>
      <c r="M113" s="21"/>
      <c r="N113" s="23">
        <f t="shared" ref="N113:Y113" si="121" xml:space="preserve"> IF(OR(A113&gt;A118, A113&lt;A117),".",A113)</f>
        <v>1</v>
      </c>
      <c r="O113" s="23">
        <f t="shared" si="121"/>
        <v>15</v>
      </c>
      <c r="P113" s="23">
        <f t="shared" si="121"/>
        <v>4</v>
      </c>
      <c r="Q113" s="23">
        <f t="shared" si="121"/>
        <v>30</v>
      </c>
      <c r="R113" s="23">
        <f t="shared" si="121"/>
        <v>245</v>
      </c>
      <c r="S113" s="23">
        <f t="shared" si="121"/>
        <v>218</v>
      </c>
      <c r="T113" s="23">
        <f t="shared" si="121"/>
        <v>34</v>
      </c>
      <c r="U113" s="23">
        <f t="shared" si="121"/>
        <v>178</v>
      </c>
      <c r="V113" s="23">
        <f t="shared" si="121"/>
        <v>194</v>
      </c>
      <c r="W113" s="23">
        <f t="shared" si="121"/>
        <v>33</v>
      </c>
      <c r="X113" s="23">
        <f t="shared" si="121"/>
        <v>223</v>
      </c>
      <c r="Y113" s="23">
        <f t="shared" si="121"/>
        <v>193</v>
      </c>
      <c r="Z113" s="21"/>
    </row>
    <row r="114" spans="1:40" ht="13.2">
      <c r="A114" s="4">
        <v>1</v>
      </c>
      <c r="B114" s="4">
        <v>15</v>
      </c>
      <c r="C114" s="4">
        <v>4</v>
      </c>
      <c r="D114" s="17">
        <v>30</v>
      </c>
      <c r="E114" s="15">
        <v>220</v>
      </c>
      <c r="F114" s="12">
        <v>210</v>
      </c>
      <c r="G114" s="17">
        <v>33</v>
      </c>
      <c r="H114" s="13">
        <v>281</v>
      </c>
      <c r="I114" s="8">
        <v>151</v>
      </c>
      <c r="J114" s="17">
        <v>33</v>
      </c>
      <c r="K114" s="7">
        <v>246</v>
      </c>
      <c r="L114" s="5">
        <v>148</v>
      </c>
      <c r="M114" s="21"/>
      <c r="N114" s="23">
        <f t="shared" ref="N114:Y114" si="122" xml:space="preserve"> IF(OR(A114&gt;A118, A114&lt;A117),".",A114)</f>
        <v>1</v>
      </c>
      <c r="O114" s="23">
        <f t="shared" si="122"/>
        <v>15</v>
      </c>
      <c r="P114" s="23">
        <f t="shared" si="122"/>
        <v>4</v>
      </c>
      <c r="Q114" s="23">
        <f t="shared" si="122"/>
        <v>30</v>
      </c>
      <c r="R114" s="23">
        <f t="shared" si="122"/>
        <v>220</v>
      </c>
      <c r="S114" s="23">
        <f t="shared" si="122"/>
        <v>210</v>
      </c>
      <c r="T114" s="23">
        <f t="shared" si="122"/>
        <v>33</v>
      </c>
      <c r="U114" s="23">
        <f t="shared" si="122"/>
        <v>281</v>
      </c>
      <c r="V114" s="23" t="str">
        <f t="shared" si="122"/>
        <v>.</v>
      </c>
      <c r="W114" s="23">
        <f t="shared" si="122"/>
        <v>33</v>
      </c>
      <c r="X114" s="23">
        <f t="shared" si="122"/>
        <v>246</v>
      </c>
      <c r="Y114" s="23">
        <f t="shared" si="122"/>
        <v>148</v>
      </c>
      <c r="Z114" s="21"/>
    </row>
    <row r="115" spans="1:40" ht="13.2">
      <c r="A115" s="4">
        <v>0</v>
      </c>
      <c r="B115" s="4">
        <v>16</v>
      </c>
      <c r="C115" s="4">
        <v>4</v>
      </c>
      <c r="D115" s="17">
        <v>30</v>
      </c>
      <c r="E115" s="15">
        <v>232</v>
      </c>
      <c r="F115" s="15">
        <v>229</v>
      </c>
      <c r="G115" s="17">
        <v>33</v>
      </c>
      <c r="H115" s="13">
        <v>289</v>
      </c>
      <c r="I115" s="9">
        <v>187</v>
      </c>
      <c r="J115" s="17">
        <v>34</v>
      </c>
      <c r="K115" s="15">
        <v>227</v>
      </c>
      <c r="L115" s="12">
        <v>196</v>
      </c>
      <c r="M115" s="21"/>
      <c r="N115" s="23">
        <f t="shared" ref="N115:Y115" si="123" xml:space="preserve"> IF(OR(A115&gt;A118, A115&lt;A117),".",A115)</f>
        <v>0</v>
      </c>
      <c r="O115" s="23">
        <f t="shared" si="123"/>
        <v>16</v>
      </c>
      <c r="P115" s="23">
        <f t="shared" si="123"/>
        <v>4</v>
      </c>
      <c r="Q115" s="23">
        <f t="shared" si="123"/>
        <v>30</v>
      </c>
      <c r="R115" s="23">
        <f t="shared" si="123"/>
        <v>232</v>
      </c>
      <c r="S115" s="23">
        <f t="shared" si="123"/>
        <v>229</v>
      </c>
      <c r="T115" s="23">
        <f t="shared" si="123"/>
        <v>33</v>
      </c>
      <c r="U115" s="23">
        <f t="shared" si="123"/>
        <v>289</v>
      </c>
      <c r="V115" s="23">
        <f t="shared" si="123"/>
        <v>187</v>
      </c>
      <c r="W115" s="23">
        <f t="shared" si="123"/>
        <v>34</v>
      </c>
      <c r="X115" s="23">
        <f t="shared" si="123"/>
        <v>227</v>
      </c>
      <c r="Y115" s="23">
        <f t="shared" si="123"/>
        <v>196</v>
      </c>
      <c r="Z115" s="21"/>
    </row>
    <row r="116" spans="1:40">
      <c r="A116" s="39">
        <f>AVERAGE(A108:A115)</f>
        <v>0.5</v>
      </c>
      <c r="B116" s="39">
        <f>AVERAGE(B108:B115)</f>
        <v>15.5</v>
      </c>
      <c r="C116" s="39">
        <f t="shared" ref="C116:L116" si="124">AVERAGE(C108:C115)</f>
        <v>4.25</v>
      </c>
      <c r="D116" s="39">
        <f t="shared" si="124"/>
        <v>30.625</v>
      </c>
      <c r="E116" s="39">
        <f t="shared" si="124"/>
        <v>247.875</v>
      </c>
      <c r="F116" s="39">
        <f t="shared" si="124"/>
        <v>221.25</v>
      </c>
      <c r="G116" s="39">
        <f t="shared" si="124"/>
        <v>33.625</v>
      </c>
      <c r="H116" s="39">
        <f t="shared" si="124"/>
        <v>211.25</v>
      </c>
      <c r="I116" s="39">
        <f t="shared" si="124"/>
        <v>188.75</v>
      </c>
      <c r="J116" s="39">
        <f t="shared" si="124"/>
        <v>32.75</v>
      </c>
      <c r="K116" s="39">
        <f t="shared" si="124"/>
        <v>229.625</v>
      </c>
      <c r="L116" s="39">
        <f t="shared" si="124"/>
        <v>196.875</v>
      </c>
      <c r="M116" s="26" t="s">
        <v>60</v>
      </c>
      <c r="N116" s="39">
        <f>AVERAGE(N108:N115)</f>
        <v>0.5</v>
      </c>
      <c r="O116" s="39">
        <f>AVERAGE(O108:O115)</f>
        <v>15.5</v>
      </c>
      <c r="P116" s="39">
        <f t="shared" ref="P116:Y116" si="125">AVERAGE(P108:P115)</f>
        <v>4</v>
      </c>
      <c r="Q116" s="39">
        <f t="shared" si="125"/>
        <v>30.625</v>
      </c>
      <c r="R116" s="39">
        <f t="shared" si="125"/>
        <v>247.875</v>
      </c>
      <c r="S116" s="39">
        <f t="shared" si="125"/>
        <v>221.25</v>
      </c>
      <c r="T116" s="39">
        <f t="shared" si="125"/>
        <v>33.625</v>
      </c>
      <c r="U116" s="39">
        <f t="shared" si="125"/>
        <v>211.25</v>
      </c>
      <c r="V116" s="39">
        <f t="shared" si="125"/>
        <v>194.14285714285714</v>
      </c>
      <c r="W116" s="39">
        <f t="shared" si="125"/>
        <v>32.75</v>
      </c>
      <c r="X116" s="39">
        <f t="shared" si="125"/>
        <v>239</v>
      </c>
      <c r="Y116" s="39">
        <f t="shared" si="125"/>
        <v>196.875</v>
      </c>
      <c r="Z116" s="26" t="s">
        <v>60</v>
      </c>
    </row>
    <row r="117" spans="1:40">
      <c r="A117" s="39">
        <f>A116-2*STDEV(A108:A115)</f>
        <v>-0.56904496764969759</v>
      </c>
      <c r="B117" s="39">
        <f t="shared" ref="B117:L117" si="126">B116-2*STDEV(B108:B115)</f>
        <v>14.430955032350303</v>
      </c>
      <c r="C117" s="39">
        <f t="shared" si="126"/>
        <v>2.8357864376269051</v>
      </c>
      <c r="D117" s="39">
        <f t="shared" si="126"/>
        <v>29.136952381714309</v>
      </c>
      <c r="E117" s="39">
        <f t="shared" si="126"/>
        <v>180.86167509900949</v>
      </c>
      <c r="F117" s="39">
        <f t="shared" si="126"/>
        <v>197.73708561540823</v>
      </c>
      <c r="G117" s="39">
        <f t="shared" si="126"/>
        <v>32.136952381714309</v>
      </c>
      <c r="H117" s="39">
        <f t="shared" si="126"/>
        <v>100.51350453183274</v>
      </c>
      <c r="I117" s="39">
        <f t="shared" si="126"/>
        <v>152.84934342025005</v>
      </c>
      <c r="J117" s="39">
        <f t="shared" si="126"/>
        <v>30.977189479144162</v>
      </c>
      <c r="K117" s="39">
        <f t="shared" si="126"/>
        <v>171.2964967986124</v>
      </c>
      <c r="L117" s="39">
        <f t="shared" si="126"/>
        <v>125.22156822095479</v>
      </c>
      <c r="M117" s="26" t="s">
        <v>61</v>
      </c>
      <c r="N117" s="39">
        <f>N116-2*STDEV(N108:N115)</f>
        <v>-0.56904496764969759</v>
      </c>
      <c r="O117" s="39">
        <f t="shared" ref="O117:Y117" si="127">O116-2*STDEV(O108:O115)</f>
        <v>14.430955032350303</v>
      </c>
      <c r="P117" s="39">
        <f t="shared" si="127"/>
        <v>4</v>
      </c>
      <c r="Q117" s="39">
        <f t="shared" si="127"/>
        <v>29.136952381714309</v>
      </c>
      <c r="R117" s="39">
        <f t="shared" si="127"/>
        <v>180.86167509900949</v>
      </c>
      <c r="S117" s="39">
        <f t="shared" si="127"/>
        <v>197.73708561540823</v>
      </c>
      <c r="T117" s="39">
        <f t="shared" si="127"/>
        <v>32.136952381714309</v>
      </c>
      <c r="U117" s="39">
        <f t="shared" si="127"/>
        <v>100.51350453183274</v>
      </c>
      <c r="V117" s="39">
        <f t="shared" si="127"/>
        <v>173.70013809903222</v>
      </c>
      <c r="W117" s="39">
        <f t="shared" si="127"/>
        <v>30.977189479144162</v>
      </c>
      <c r="X117" s="39">
        <f t="shared" si="127"/>
        <v>212.770245902792</v>
      </c>
      <c r="Y117" s="39">
        <f t="shared" si="127"/>
        <v>125.22156822095479</v>
      </c>
      <c r="Z117" s="26" t="s">
        <v>61</v>
      </c>
    </row>
    <row r="118" spans="1:40" ht="12.6" thickBot="1">
      <c r="A118" s="40">
        <f>A116+2*STDEV(A108:A115)</f>
        <v>1.5690449676496976</v>
      </c>
      <c r="B118" s="40">
        <f t="shared" ref="B118:L118" si="128">B116+2*STDEV(B108:B115)</f>
        <v>16.569044967649699</v>
      </c>
      <c r="C118" s="40">
        <f t="shared" si="128"/>
        <v>5.6642135623730949</v>
      </c>
      <c r="D118" s="40">
        <f t="shared" si="128"/>
        <v>32.113047618285691</v>
      </c>
      <c r="E118" s="40">
        <f t="shared" si="128"/>
        <v>314.88832490099048</v>
      </c>
      <c r="F118" s="40">
        <f t="shared" si="128"/>
        <v>244.76291438459177</v>
      </c>
      <c r="G118" s="40">
        <f t="shared" si="128"/>
        <v>35.113047618285691</v>
      </c>
      <c r="H118" s="40">
        <f t="shared" si="128"/>
        <v>321.98649546816728</v>
      </c>
      <c r="I118" s="40">
        <f t="shared" si="128"/>
        <v>224.65065657974995</v>
      </c>
      <c r="J118" s="40">
        <f t="shared" si="128"/>
        <v>34.522810520855835</v>
      </c>
      <c r="K118" s="40">
        <f t="shared" si="128"/>
        <v>287.9535032013876</v>
      </c>
      <c r="L118" s="40">
        <f t="shared" si="128"/>
        <v>268.52843177904521</v>
      </c>
      <c r="M118" s="41" t="s">
        <v>62</v>
      </c>
      <c r="N118" s="40">
        <f>N116+2*STDEV(N108:N115)</f>
        <v>1.5690449676496976</v>
      </c>
      <c r="O118" s="40">
        <f t="shared" ref="O118:Y118" si="129">O116+2*STDEV(O108:O115)</f>
        <v>16.569044967649699</v>
      </c>
      <c r="P118" s="40">
        <f t="shared" si="129"/>
        <v>4</v>
      </c>
      <c r="Q118" s="40">
        <f t="shared" si="129"/>
        <v>32.113047618285691</v>
      </c>
      <c r="R118" s="40">
        <f t="shared" si="129"/>
        <v>314.88832490099048</v>
      </c>
      <c r="S118" s="40">
        <f t="shared" si="129"/>
        <v>244.76291438459177</v>
      </c>
      <c r="T118" s="40">
        <f t="shared" si="129"/>
        <v>35.113047618285691</v>
      </c>
      <c r="U118" s="40">
        <f t="shared" si="129"/>
        <v>321.98649546816728</v>
      </c>
      <c r="V118" s="40">
        <f t="shared" si="129"/>
        <v>214.58557618668206</v>
      </c>
      <c r="W118" s="40">
        <f t="shared" si="129"/>
        <v>34.522810520855835</v>
      </c>
      <c r="X118" s="40">
        <f t="shared" si="129"/>
        <v>265.229754097208</v>
      </c>
      <c r="Y118" s="40">
        <f t="shared" si="129"/>
        <v>268.52843177904521</v>
      </c>
      <c r="Z118" s="41" t="s">
        <v>62</v>
      </c>
    </row>
    <row r="119" spans="1:40" ht="13.2">
      <c r="A119" s="20"/>
      <c r="B119" s="25"/>
      <c r="C119" s="20"/>
      <c r="D119" s="22">
        <f>D106+3</f>
        <v>28</v>
      </c>
      <c r="E119" s="22">
        <f t="shared" ref="E119:L119" si="130">E106+3</f>
        <v>28</v>
      </c>
      <c r="F119" s="22">
        <f t="shared" si="130"/>
        <v>28</v>
      </c>
      <c r="G119" s="22">
        <f t="shared" si="130"/>
        <v>29</v>
      </c>
      <c r="H119" s="22">
        <f t="shared" si="130"/>
        <v>29</v>
      </c>
      <c r="I119" s="22">
        <f t="shared" si="130"/>
        <v>29</v>
      </c>
      <c r="J119" s="22">
        <f t="shared" si="130"/>
        <v>30</v>
      </c>
      <c r="K119" s="22">
        <f t="shared" si="130"/>
        <v>30</v>
      </c>
      <c r="L119" s="22">
        <f t="shared" si="130"/>
        <v>30</v>
      </c>
      <c r="M119" s="26" t="s">
        <v>37</v>
      </c>
      <c r="N119" s="20"/>
      <c r="O119" s="25"/>
      <c r="P119" s="20"/>
      <c r="Q119" s="22">
        <f>Q106+3</f>
        <v>28</v>
      </c>
      <c r="R119" s="22">
        <f t="shared" ref="R119:Y119" si="131">R106+3</f>
        <v>28</v>
      </c>
      <c r="S119" s="22">
        <f t="shared" si="131"/>
        <v>28</v>
      </c>
      <c r="T119" s="22">
        <f t="shared" si="131"/>
        <v>29</v>
      </c>
      <c r="U119" s="22">
        <f t="shared" si="131"/>
        <v>29</v>
      </c>
      <c r="V119" s="22">
        <f t="shared" si="131"/>
        <v>29</v>
      </c>
      <c r="W119" s="22">
        <f t="shared" si="131"/>
        <v>30</v>
      </c>
      <c r="X119" s="22">
        <f t="shared" si="131"/>
        <v>30</v>
      </c>
      <c r="Y119" s="22">
        <f t="shared" si="131"/>
        <v>30</v>
      </c>
      <c r="Z119" s="26" t="s">
        <v>37</v>
      </c>
      <c r="AB119" s="27"/>
      <c r="AC119" s="27"/>
      <c r="AD119" s="27"/>
      <c r="AE119" s="27"/>
      <c r="AF119" s="27"/>
      <c r="AG119" s="27"/>
      <c r="AH119" s="27"/>
      <c r="AI119" s="27"/>
      <c r="AM119" s="28"/>
      <c r="AN119" s="27"/>
    </row>
    <row r="120" spans="1:40" ht="13.8" thickBot="1">
      <c r="A120" s="30">
        <v>1</v>
      </c>
      <c r="B120" s="30">
        <v>2</v>
      </c>
      <c r="C120" s="30">
        <v>3</v>
      </c>
      <c r="D120" s="30">
        <v>4</v>
      </c>
      <c r="E120" s="30">
        <v>5</v>
      </c>
      <c r="F120" s="30">
        <v>6</v>
      </c>
      <c r="G120" s="30">
        <v>7</v>
      </c>
      <c r="H120" s="30">
        <v>8</v>
      </c>
      <c r="I120" s="30">
        <v>9</v>
      </c>
      <c r="J120" s="30">
        <v>10</v>
      </c>
      <c r="K120" s="30">
        <v>11</v>
      </c>
      <c r="L120" s="30">
        <v>12</v>
      </c>
      <c r="M120" s="26" t="s">
        <v>47</v>
      </c>
      <c r="N120" s="30">
        <v>1</v>
      </c>
      <c r="O120" s="30">
        <v>2</v>
      </c>
      <c r="P120" s="30">
        <v>3</v>
      </c>
      <c r="Q120" s="30">
        <v>4</v>
      </c>
      <c r="R120" s="30">
        <v>5</v>
      </c>
      <c r="S120" s="30">
        <v>6</v>
      </c>
      <c r="T120" s="30">
        <v>7</v>
      </c>
      <c r="U120" s="30">
        <v>8</v>
      </c>
      <c r="V120" s="30">
        <v>9</v>
      </c>
      <c r="W120" s="30">
        <v>10</v>
      </c>
      <c r="X120" s="30">
        <v>11</v>
      </c>
      <c r="Y120" s="30">
        <v>12</v>
      </c>
      <c r="Z120" s="26" t="s">
        <v>47</v>
      </c>
      <c r="AB120" s="27"/>
      <c r="AC120" s="27"/>
      <c r="AD120" s="27"/>
      <c r="AE120" s="27"/>
      <c r="AF120" s="27"/>
      <c r="AG120" s="27"/>
      <c r="AH120" s="27"/>
      <c r="AI120" s="27"/>
      <c r="AM120" s="28"/>
      <c r="AN120" s="27"/>
    </row>
    <row r="121" spans="1:40" ht="13.8" thickBot="1">
      <c r="A121" s="4">
        <v>1</v>
      </c>
      <c r="B121" s="4">
        <v>15</v>
      </c>
      <c r="C121" s="4">
        <v>3</v>
      </c>
      <c r="D121" s="17">
        <v>34</v>
      </c>
      <c r="E121" s="5">
        <v>162</v>
      </c>
      <c r="F121" s="5">
        <v>163</v>
      </c>
      <c r="G121" s="17">
        <v>34</v>
      </c>
      <c r="H121" s="5">
        <v>173</v>
      </c>
      <c r="I121" s="5">
        <v>170</v>
      </c>
      <c r="J121" s="17">
        <v>32</v>
      </c>
      <c r="K121" s="5">
        <v>170</v>
      </c>
      <c r="L121" s="6">
        <v>148</v>
      </c>
      <c r="M121" s="21"/>
      <c r="N121" s="23">
        <f t="shared" ref="N121:Y121" si="132" xml:space="preserve"> IF(OR(A121&gt;A131, A121&lt;A130),".",A121)</f>
        <v>1</v>
      </c>
      <c r="O121" s="23">
        <f t="shared" si="132"/>
        <v>15</v>
      </c>
      <c r="P121" s="23">
        <f t="shared" si="132"/>
        <v>3</v>
      </c>
      <c r="Q121" s="23">
        <f t="shared" si="132"/>
        <v>34</v>
      </c>
      <c r="R121" s="23">
        <f t="shared" si="132"/>
        <v>162</v>
      </c>
      <c r="S121" s="23">
        <f t="shared" si="132"/>
        <v>163</v>
      </c>
      <c r="T121" s="23">
        <f t="shared" si="132"/>
        <v>34</v>
      </c>
      <c r="U121" s="23">
        <f t="shared" si="132"/>
        <v>173</v>
      </c>
      <c r="V121" s="23" t="s">
        <v>59</v>
      </c>
      <c r="W121" s="23">
        <f t="shared" si="132"/>
        <v>32</v>
      </c>
      <c r="X121" s="23">
        <f t="shared" si="132"/>
        <v>170</v>
      </c>
      <c r="Y121" s="23">
        <f t="shared" si="132"/>
        <v>148</v>
      </c>
      <c r="Z121" s="21"/>
      <c r="AA121" s="22">
        <f>AA108+3</f>
        <v>28</v>
      </c>
      <c r="AB121" s="34">
        <f>AVERAGE($R121:$S128)</f>
        <v>203.6</v>
      </c>
      <c r="AC121" s="34">
        <f>AVERAGE($P121:$P128)</f>
        <v>3.5714285714285716</v>
      </c>
      <c r="AD121" s="34">
        <f>AVERAGE([3]buffer!F$25:F$32)</f>
        <v>25.75</v>
      </c>
      <c r="AE121" s="34">
        <f>((AB121-AD121)/AI121)-AC121</f>
        <v>80.431523458091718</v>
      </c>
      <c r="AF121" s="34">
        <f>AVERAGE($Q121:$Q128)</f>
        <v>33.875</v>
      </c>
      <c r="AG121" s="34">
        <f>AVERAGE($O121:$O128)</f>
        <v>16</v>
      </c>
      <c r="AH121" s="34">
        <f>AG121/0.5</f>
        <v>32</v>
      </c>
      <c r="AI121" s="35">
        <f>AF121/AG121</f>
        <v>2.1171875</v>
      </c>
      <c r="AJ121" s="56">
        <f>1.15*(1-COMPLETE!P29)</f>
        <v>1.0232968881412949</v>
      </c>
      <c r="AK121" s="37">
        <v>0.72638888888888886</v>
      </c>
      <c r="AL121" s="37">
        <v>0.90138888888888891</v>
      </c>
      <c r="AM121" s="38">
        <f>24*(AL121-AK121)</f>
        <v>4.2000000000000011</v>
      </c>
      <c r="AN121" s="34">
        <f>(AE121*120)/(AH121*0.2*AM121*AJ121)</f>
        <v>350.89455006982826</v>
      </c>
    </row>
    <row r="122" spans="1:40" ht="13.8" thickBot="1">
      <c r="A122" s="4">
        <v>1</v>
      </c>
      <c r="B122" s="4">
        <v>16</v>
      </c>
      <c r="C122" s="4">
        <v>3</v>
      </c>
      <c r="D122" s="17">
        <v>34</v>
      </c>
      <c r="E122" s="12">
        <v>248</v>
      </c>
      <c r="F122" s="8">
        <v>207</v>
      </c>
      <c r="G122" s="17">
        <v>34</v>
      </c>
      <c r="H122" s="9">
        <v>217</v>
      </c>
      <c r="I122" s="5">
        <v>180</v>
      </c>
      <c r="J122" s="17">
        <v>32</v>
      </c>
      <c r="K122" s="8">
        <v>185</v>
      </c>
      <c r="L122" s="5">
        <v>163</v>
      </c>
      <c r="M122" s="21"/>
      <c r="N122" s="23">
        <f t="shared" ref="N122:Y122" si="133" xml:space="preserve"> IF(OR(A122&gt;A131, A122&lt;A130),".",A122)</f>
        <v>1</v>
      </c>
      <c r="O122" s="23">
        <f t="shared" si="133"/>
        <v>16</v>
      </c>
      <c r="P122" s="23">
        <f t="shared" si="133"/>
        <v>3</v>
      </c>
      <c r="Q122" s="23">
        <f t="shared" si="133"/>
        <v>34</v>
      </c>
      <c r="R122" s="23">
        <f t="shared" si="133"/>
        <v>248</v>
      </c>
      <c r="S122" s="23">
        <f t="shared" si="133"/>
        <v>207</v>
      </c>
      <c r="T122" s="23">
        <f t="shared" si="133"/>
        <v>34</v>
      </c>
      <c r="U122" s="23">
        <f t="shared" si="133"/>
        <v>217</v>
      </c>
      <c r="V122" s="23" t="s">
        <v>59</v>
      </c>
      <c r="W122" s="23">
        <f t="shared" si="133"/>
        <v>32</v>
      </c>
      <c r="X122" s="23">
        <f t="shared" si="133"/>
        <v>185</v>
      </c>
      <c r="Y122" s="23">
        <f t="shared" si="133"/>
        <v>163</v>
      </c>
      <c r="Z122" s="21"/>
      <c r="AA122" s="22">
        <f>AA109+3</f>
        <v>29</v>
      </c>
      <c r="AB122" s="34">
        <f>AVERAGE($U121:$V128)</f>
        <v>226.875</v>
      </c>
      <c r="AC122" s="34">
        <f>AVERAGE($P121:$P128)</f>
        <v>3.5714285714285716</v>
      </c>
      <c r="AD122" s="34">
        <f>AVERAGE([3]buffer!G$25:G$32)</f>
        <v>25.25</v>
      </c>
      <c r="AE122" s="34">
        <f>((AB122-AD122)/AI122)-AC122</f>
        <v>90.618352450469246</v>
      </c>
      <c r="AF122" s="34">
        <f>AVERAGE($T121:$T128)</f>
        <v>34.25</v>
      </c>
      <c r="AG122" s="34">
        <f>AVERAGE($O121:$O128)</f>
        <v>16</v>
      </c>
      <c r="AH122" s="34">
        <f>AG122/0.5</f>
        <v>32</v>
      </c>
      <c r="AI122" s="35">
        <f>AF122/AG122</f>
        <v>2.140625</v>
      </c>
      <c r="AJ122" s="57">
        <f>1.15*(1-COMPLETE!P31)</f>
        <v>0.95544388609715236</v>
      </c>
      <c r="AK122" s="37">
        <v>0.72638888888888886</v>
      </c>
      <c r="AL122" s="37">
        <v>0.90138888888888891</v>
      </c>
      <c r="AM122" s="38">
        <f>24*(AL122-AK122)</f>
        <v>4.2000000000000011</v>
      </c>
      <c r="AN122" s="34">
        <f>(AE122*120)/(AH122*0.2*AM122*AJ122)</f>
        <v>423.41180071730776</v>
      </c>
    </row>
    <row r="123" spans="1:40" ht="13.8" thickBot="1">
      <c r="A123" s="4">
        <v>0</v>
      </c>
      <c r="B123" s="4">
        <v>16</v>
      </c>
      <c r="C123" s="4">
        <v>7</v>
      </c>
      <c r="D123" s="17">
        <v>32</v>
      </c>
      <c r="E123" s="8">
        <v>210</v>
      </c>
      <c r="F123" s="8">
        <v>208</v>
      </c>
      <c r="G123" s="17">
        <v>34</v>
      </c>
      <c r="H123" s="8">
        <v>208</v>
      </c>
      <c r="I123" s="9">
        <v>229</v>
      </c>
      <c r="J123" s="17">
        <v>34</v>
      </c>
      <c r="K123" s="8">
        <v>186</v>
      </c>
      <c r="L123" s="5">
        <v>174</v>
      </c>
      <c r="M123" s="21"/>
      <c r="N123" s="23">
        <f t="shared" ref="N123:Y123" si="134" xml:space="preserve"> IF(OR(A123&gt;A131, A123&lt;A130),".",A123)</f>
        <v>0</v>
      </c>
      <c r="O123" s="23">
        <f t="shared" si="134"/>
        <v>16</v>
      </c>
      <c r="P123" s="23" t="str">
        <f t="shared" si="134"/>
        <v>.</v>
      </c>
      <c r="Q123" s="23">
        <f t="shared" si="134"/>
        <v>32</v>
      </c>
      <c r="R123" s="23">
        <f t="shared" si="134"/>
        <v>210</v>
      </c>
      <c r="S123" s="23">
        <f t="shared" si="134"/>
        <v>208</v>
      </c>
      <c r="T123" s="23">
        <f t="shared" si="134"/>
        <v>34</v>
      </c>
      <c r="U123" s="23">
        <f t="shared" si="134"/>
        <v>208</v>
      </c>
      <c r="V123" s="23" t="s">
        <v>59</v>
      </c>
      <c r="W123" s="23">
        <f t="shared" si="134"/>
        <v>34</v>
      </c>
      <c r="X123" s="23">
        <f t="shared" si="134"/>
        <v>186</v>
      </c>
      <c r="Y123" s="23">
        <f t="shared" si="134"/>
        <v>174</v>
      </c>
      <c r="Z123" s="21"/>
      <c r="AA123" s="22">
        <f>AA110+3</f>
        <v>30</v>
      </c>
      <c r="AB123" s="34">
        <f>AVERAGE($X121:$Y128)</f>
        <v>157.8125</v>
      </c>
      <c r="AC123" s="34">
        <f>AVERAGE($P121:$P128)</f>
        <v>3.5714285714285716</v>
      </c>
      <c r="AD123" s="34">
        <f>AVERAGE([3]buffer!H$25:H$32)</f>
        <v>26.75</v>
      </c>
      <c r="AE123" s="34">
        <f>((AB123-AD123)/AI123)-AC123</f>
        <v>59.734231805929923</v>
      </c>
      <c r="AF123" s="34">
        <f>AVERAGE($W121:$W128)</f>
        <v>33.125</v>
      </c>
      <c r="AG123" s="34">
        <f>AVERAGE($O121:$O128)</f>
        <v>16</v>
      </c>
      <c r="AH123" s="34">
        <f>AG123/0.5</f>
        <v>32</v>
      </c>
      <c r="AI123" s="35">
        <f>AF123/AG123</f>
        <v>2.0703125</v>
      </c>
      <c r="AJ123" s="57">
        <f>1.19*(1-COMPLETE!P33)</f>
        <v>1.056304549675023</v>
      </c>
      <c r="AK123" s="37">
        <v>0.72638888888888886</v>
      </c>
      <c r="AL123" s="37">
        <v>0.90138888888888891</v>
      </c>
      <c r="AM123" s="38">
        <f>24*(AL123-AK123)</f>
        <v>4.2000000000000011</v>
      </c>
      <c r="AN123" s="34">
        <f>(AE123*120)/(AH123*0.2*AM123*AJ123)</f>
        <v>252.4562426499883</v>
      </c>
    </row>
    <row r="124" spans="1:40" ht="13.2">
      <c r="A124" s="4">
        <v>1</v>
      </c>
      <c r="B124" s="4">
        <v>16</v>
      </c>
      <c r="C124" s="4">
        <v>3</v>
      </c>
      <c r="D124" s="17">
        <v>34</v>
      </c>
      <c r="E124" s="8">
        <v>195</v>
      </c>
      <c r="F124" s="12">
        <v>253</v>
      </c>
      <c r="G124" s="17">
        <v>36</v>
      </c>
      <c r="H124" s="15">
        <v>275</v>
      </c>
      <c r="I124" s="12">
        <v>250</v>
      </c>
      <c r="J124" s="17">
        <v>35</v>
      </c>
      <c r="K124" s="8">
        <v>187</v>
      </c>
      <c r="L124" s="6">
        <v>144</v>
      </c>
      <c r="M124" s="21"/>
      <c r="N124" s="23">
        <f t="shared" ref="N124:Y124" si="135" xml:space="preserve"> IF(OR(A124&gt;A131, A124&lt;A130),".",A124)</f>
        <v>1</v>
      </c>
      <c r="O124" s="23">
        <f t="shared" si="135"/>
        <v>16</v>
      </c>
      <c r="P124" s="23">
        <f t="shared" si="135"/>
        <v>3</v>
      </c>
      <c r="Q124" s="23">
        <f t="shared" si="135"/>
        <v>34</v>
      </c>
      <c r="R124" s="23">
        <f t="shared" si="135"/>
        <v>195</v>
      </c>
      <c r="S124" s="23">
        <f t="shared" si="135"/>
        <v>253</v>
      </c>
      <c r="T124" s="23">
        <f t="shared" si="135"/>
        <v>36</v>
      </c>
      <c r="U124" s="23">
        <f t="shared" si="135"/>
        <v>275</v>
      </c>
      <c r="V124" s="23" t="s">
        <v>59</v>
      </c>
      <c r="W124" s="23">
        <f t="shared" si="135"/>
        <v>35</v>
      </c>
      <c r="X124" s="23">
        <f t="shared" si="135"/>
        <v>187</v>
      </c>
      <c r="Y124" s="23">
        <f t="shared" si="135"/>
        <v>144</v>
      </c>
      <c r="Z124" s="21"/>
    </row>
    <row r="125" spans="1:40" ht="13.2">
      <c r="A125" s="4">
        <v>2</v>
      </c>
      <c r="B125" s="4">
        <v>16</v>
      </c>
      <c r="C125" s="4">
        <v>3</v>
      </c>
      <c r="D125" s="17">
        <v>35</v>
      </c>
      <c r="E125" s="12">
        <v>255</v>
      </c>
      <c r="F125" s="13">
        <v>368</v>
      </c>
      <c r="G125" s="17">
        <v>35</v>
      </c>
      <c r="H125" s="8">
        <v>210</v>
      </c>
      <c r="I125" s="12">
        <v>259</v>
      </c>
      <c r="J125" s="17">
        <v>33</v>
      </c>
      <c r="K125" s="5">
        <v>175</v>
      </c>
      <c r="L125" s="18">
        <v>112</v>
      </c>
      <c r="M125" s="21"/>
      <c r="N125" s="23">
        <f t="shared" ref="N125:Y125" si="136" xml:space="preserve"> IF(OR(A125&gt;A131, A125&lt;A130),".",A125)</f>
        <v>2</v>
      </c>
      <c r="O125" s="23">
        <f t="shared" si="136"/>
        <v>16</v>
      </c>
      <c r="P125" s="23">
        <f t="shared" si="136"/>
        <v>3</v>
      </c>
      <c r="Q125" s="23">
        <f t="shared" si="136"/>
        <v>35</v>
      </c>
      <c r="R125" s="23">
        <f t="shared" si="136"/>
        <v>255</v>
      </c>
      <c r="S125" s="23" t="str">
        <f t="shared" si="136"/>
        <v>.</v>
      </c>
      <c r="T125" s="23">
        <f t="shared" si="136"/>
        <v>35</v>
      </c>
      <c r="U125" s="23">
        <f t="shared" si="136"/>
        <v>210</v>
      </c>
      <c r="V125" s="23" t="s">
        <v>59</v>
      </c>
      <c r="W125" s="23">
        <f t="shared" si="136"/>
        <v>33</v>
      </c>
      <c r="X125" s="23">
        <f t="shared" si="136"/>
        <v>175</v>
      </c>
      <c r="Y125" s="23">
        <f t="shared" si="136"/>
        <v>112</v>
      </c>
      <c r="Z125" s="21"/>
    </row>
    <row r="126" spans="1:40" ht="13.2">
      <c r="A126" s="4">
        <v>3</v>
      </c>
      <c r="B126" s="4">
        <v>17</v>
      </c>
      <c r="C126" s="4">
        <v>4</v>
      </c>
      <c r="D126" s="17">
        <v>33</v>
      </c>
      <c r="E126" s="5">
        <v>177</v>
      </c>
      <c r="F126" s="9">
        <v>225</v>
      </c>
      <c r="G126" s="17">
        <v>33</v>
      </c>
      <c r="H126" s="15">
        <v>264</v>
      </c>
      <c r="I126" s="9">
        <v>229</v>
      </c>
      <c r="J126" s="17">
        <v>32</v>
      </c>
      <c r="K126" s="5">
        <v>158</v>
      </c>
      <c r="L126" s="5">
        <v>161</v>
      </c>
      <c r="M126" s="21"/>
      <c r="N126" s="23">
        <f t="shared" ref="N126:Y126" si="137" xml:space="preserve"> IF(OR(A126&gt;A131, A126&lt;A130),".",A126)</f>
        <v>3</v>
      </c>
      <c r="O126" s="23">
        <f t="shared" si="137"/>
        <v>17</v>
      </c>
      <c r="P126" s="23">
        <f t="shared" si="137"/>
        <v>4</v>
      </c>
      <c r="Q126" s="23">
        <f t="shared" si="137"/>
        <v>33</v>
      </c>
      <c r="R126" s="23">
        <f t="shared" si="137"/>
        <v>177</v>
      </c>
      <c r="S126" s="23">
        <f t="shared" si="137"/>
        <v>225</v>
      </c>
      <c r="T126" s="23">
        <f t="shared" si="137"/>
        <v>33</v>
      </c>
      <c r="U126" s="23">
        <f t="shared" si="137"/>
        <v>264</v>
      </c>
      <c r="V126" s="23" t="s">
        <v>59</v>
      </c>
      <c r="W126" s="23">
        <f t="shared" si="137"/>
        <v>32</v>
      </c>
      <c r="X126" s="23">
        <f t="shared" si="137"/>
        <v>158</v>
      </c>
      <c r="Y126" s="23">
        <f t="shared" si="137"/>
        <v>161</v>
      </c>
      <c r="Z126" s="21"/>
    </row>
    <row r="127" spans="1:40" ht="13.2">
      <c r="A127" s="4">
        <v>1</v>
      </c>
      <c r="B127" s="4">
        <v>16</v>
      </c>
      <c r="C127" s="4">
        <v>5</v>
      </c>
      <c r="D127" s="17">
        <v>33</v>
      </c>
      <c r="E127" s="9">
        <v>233</v>
      </c>
      <c r="F127" s="5">
        <v>181</v>
      </c>
      <c r="G127" s="17">
        <v>34</v>
      </c>
      <c r="H127" s="12">
        <v>255</v>
      </c>
      <c r="I127" s="8">
        <v>186</v>
      </c>
      <c r="J127" s="17">
        <v>34</v>
      </c>
      <c r="K127" s="6">
        <v>149</v>
      </c>
      <c r="L127" s="6">
        <v>142</v>
      </c>
      <c r="M127" s="21"/>
      <c r="N127" s="23">
        <f t="shared" ref="N127:Y127" si="138" xml:space="preserve"> IF(OR(A127&gt;A131, A127&lt;A130),".",A127)</f>
        <v>1</v>
      </c>
      <c r="O127" s="23">
        <f t="shared" si="138"/>
        <v>16</v>
      </c>
      <c r="P127" s="23">
        <f t="shared" si="138"/>
        <v>5</v>
      </c>
      <c r="Q127" s="23">
        <f t="shared" si="138"/>
        <v>33</v>
      </c>
      <c r="R127" s="23">
        <f t="shared" si="138"/>
        <v>233</v>
      </c>
      <c r="S127" s="23">
        <f t="shared" si="138"/>
        <v>181</v>
      </c>
      <c r="T127" s="23">
        <f t="shared" si="138"/>
        <v>34</v>
      </c>
      <c r="U127" s="23">
        <f t="shared" si="138"/>
        <v>255</v>
      </c>
      <c r="V127" s="23" t="s">
        <v>59</v>
      </c>
      <c r="W127" s="23">
        <f t="shared" si="138"/>
        <v>34</v>
      </c>
      <c r="X127" s="23">
        <f t="shared" si="138"/>
        <v>149</v>
      </c>
      <c r="Y127" s="23">
        <f t="shared" si="138"/>
        <v>142</v>
      </c>
      <c r="Z127" s="21"/>
    </row>
    <row r="128" spans="1:40" ht="13.2">
      <c r="A128" s="4">
        <v>2</v>
      </c>
      <c r="B128" s="4">
        <v>16</v>
      </c>
      <c r="C128" s="4">
        <v>4</v>
      </c>
      <c r="D128" s="17">
        <v>36</v>
      </c>
      <c r="E128" s="5">
        <v>175</v>
      </c>
      <c r="F128" s="5">
        <v>162</v>
      </c>
      <c r="G128" s="17">
        <v>34</v>
      </c>
      <c r="H128" s="9">
        <v>213</v>
      </c>
      <c r="I128" s="5">
        <v>175</v>
      </c>
      <c r="J128" s="17">
        <v>33</v>
      </c>
      <c r="K128" s="6">
        <v>132</v>
      </c>
      <c r="L128" s="6">
        <v>139</v>
      </c>
      <c r="M128" s="21"/>
      <c r="N128" s="23">
        <f t="shared" ref="N128:Y128" si="139" xml:space="preserve"> IF(OR(A128&gt;A131, A128&lt;A130),".",A128)</f>
        <v>2</v>
      </c>
      <c r="O128" s="23">
        <f t="shared" si="139"/>
        <v>16</v>
      </c>
      <c r="P128" s="23">
        <f t="shared" si="139"/>
        <v>4</v>
      </c>
      <c r="Q128" s="23">
        <f t="shared" si="139"/>
        <v>36</v>
      </c>
      <c r="R128" s="23">
        <f t="shared" si="139"/>
        <v>175</v>
      </c>
      <c r="S128" s="23">
        <f t="shared" si="139"/>
        <v>162</v>
      </c>
      <c r="T128" s="23">
        <f t="shared" si="139"/>
        <v>34</v>
      </c>
      <c r="U128" s="23">
        <f t="shared" si="139"/>
        <v>213</v>
      </c>
      <c r="V128" s="23" t="s">
        <v>59</v>
      </c>
      <c r="W128" s="23">
        <f t="shared" si="139"/>
        <v>33</v>
      </c>
      <c r="X128" s="23">
        <f t="shared" si="139"/>
        <v>132</v>
      </c>
      <c r="Y128" s="23">
        <f t="shared" si="139"/>
        <v>139</v>
      </c>
      <c r="Z128" s="21"/>
    </row>
    <row r="129" spans="1:40">
      <c r="A129" s="39">
        <f>AVERAGE(A121:A128)</f>
        <v>1.375</v>
      </c>
      <c r="B129" s="39">
        <f>AVERAGE(B121:B128)</f>
        <v>16</v>
      </c>
      <c r="C129" s="39">
        <f t="shared" ref="C129:L129" si="140">AVERAGE(C121:C128)</f>
        <v>4</v>
      </c>
      <c r="D129" s="39">
        <f t="shared" si="140"/>
        <v>33.875</v>
      </c>
      <c r="E129" s="39">
        <f t="shared" si="140"/>
        <v>206.875</v>
      </c>
      <c r="F129" s="39">
        <f t="shared" si="140"/>
        <v>220.875</v>
      </c>
      <c r="G129" s="39">
        <f t="shared" si="140"/>
        <v>34.25</v>
      </c>
      <c r="H129" s="39">
        <f t="shared" si="140"/>
        <v>226.875</v>
      </c>
      <c r="I129" s="39">
        <f t="shared" si="140"/>
        <v>209.75</v>
      </c>
      <c r="J129" s="39">
        <f t="shared" si="140"/>
        <v>33.125</v>
      </c>
      <c r="K129" s="39">
        <f t="shared" si="140"/>
        <v>167.75</v>
      </c>
      <c r="L129" s="39">
        <f t="shared" si="140"/>
        <v>147.875</v>
      </c>
      <c r="M129" s="26" t="s">
        <v>60</v>
      </c>
      <c r="N129" s="39">
        <f>AVERAGE(N121:N128)</f>
        <v>1.375</v>
      </c>
      <c r="O129" s="39">
        <f>AVERAGE(O121:O128)</f>
        <v>16</v>
      </c>
      <c r="P129" s="39">
        <f t="shared" ref="P129:Y129" si="141">AVERAGE(P121:P128)</f>
        <v>3.5714285714285716</v>
      </c>
      <c r="Q129" s="39">
        <f t="shared" si="141"/>
        <v>33.875</v>
      </c>
      <c r="R129" s="39">
        <f t="shared" si="141"/>
        <v>206.875</v>
      </c>
      <c r="S129" s="39">
        <f t="shared" si="141"/>
        <v>199.85714285714286</v>
      </c>
      <c r="T129" s="39">
        <f t="shared" si="141"/>
        <v>34.25</v>
      </c>
      <c r="U129" s="39">
        <f t="shared" si="141"/>
        <v>226.875</v>
      </c>
      <c r="V129" s="39" t="e">
        <f t="shared" si="141"/>
        <v>#DIV/0!</v>
      </c>
      <c r="W129" s="39">
        <f t="shared" si="141"/>
        <v>33.125</v>
      </c>
      <c r="X129" s="39">
        <f t="shared" si="141"/>
        <v>167.75</v>
      </c>
      <c r="Y129" s="39">
        <f t="shared" si="141"/>
        <v>147.875</v>
      </c>
      <c r="Z129" s="26" t="s">
        <v>60</v>
      </c>
    </row>
    <row r="130" spans="1:40">
      <c r="A130" s="39">
        <f>A129-2*STDEV(A121:A128)</f>
        <v>-0.45725076262580866</v>
      </c>
      <c r="B130" s="39">
        <f t="shared" ref="B130:L130" si="142">B129-2*STDEV(B121:B128)</f>
        <v>14.930955032350303</v>
      </c>
      <c r="C130" s="39">
        <f t="shared" si="142"/>
        <v>1.1715728752538097</v>
      </c>
      <c r="D130" s="39">
        <f t="shared" si="142"/>
        <v>31.382153090483548</v>
      </c>
      <c r="E130" s="39">
        <f t="shared" si="142"/>
        <v>136.11231814821357</v>
      </c>
      <c r="F130" s="39">
        <f t="shared" si="142"/>
        <v>86.798529282726122</v>
      </c>
      <c r="G130" s="39">
        <f t="shared" si="142"/>
        <v>32.477189479144165</v>
      </c>
      <c r="H130" s="39">
        <f t="shared" si="142"/>
        <v>157.92833324124467</v>
      </c>
      <c r="I130" s="39">
        <f t="shared" si="142"/>
        <v>137.9427182363396</v>
      </c>
      <c r="J130" s="39">
        <f t="shared" si="142"/>
        <v>30.873016747080793</v>
      </c>
      <c r="K130" s="39">
        <f t="shared" si="142"/>
        <v>127.8680312851606</v>
      </c>
      <c r="L130" s="39">
        <f t="shared" si="142"/>
        <v>110.08705785665788</v>
      </c>
      <c r="M130" s="26" t="s">
        <v>61</v>
      </c>
      <c r="N130" s="39">
        <f>N129-2*STDEV(N121:N128)</f>
        <v>-0.45725076262580866</v>
      </c>
      <c r="O130" s="39">
        <f t="shared" ref="O130:Y130" si="143">O129-2*STDEV(O121:O128)</f>
        <v>14.930955032350303</v>
      </c>
      <c r="P130" s="39">
        <f t="shared" si="143"/>
        <v>1.9978369864896866</v>
      </c>
      <c r="Q130" s="39">
        <f t="shared" si="143"/>
        <v>31.382153090483548</v>
      </c>
      <c r="R130" s="39">
        <f t="shared" si="143"/>
        <v>136.11231814821357</v>
      </c>
      <c r="S130" s="39">
        <f t="shared" si="143"/>
        <v>132.92007219692169</v>
      </c>
      <c r="T130" s="39">
        <f t="shared" si="143"/>
        <v>32.477189479144165</v>
      </c>
      <c r="U130" s="39">
        <f t="shared" si="143"/>
        <v>157.92833324124467</v>
      </c>
      <c r="V130" s="39" t="e">
        <f t="shared" si="143"/>
        <v>#DIV/0!</v>
      </c>
      <c r="W130" s="39">
        <f t="shared" si="143"/>
        <v>30.873016747080793</v>
      </c>
      <c r="X130" s="39">
        <f t="shared" si="143"/>
        <v>127.8680312851606</v>
      </c>
      <c r="Y130" s="39">
        <f t="shared" si="143"/>
        <v>110.08705785665788</v>
      </c>
      <c r="Z130" s="26" t="s">
        <v>61</v>
      </c>
    </row>
    <row r="131" spans="1:40" ht="12.6" thickBot="1">
      <c r="A131" s="40">
        <f>A129+2*STDEV(A121:A128)</f>
        <v>3.2072507626258089</v>
      </c>
      <c r="B131" s="40">
        <f t="shared" ref="B131:L131" si="144">B129+2*STDEV(B121:B128)</f>
        <v>17.069044967649699</v>
      </c>
      <c r="C131" s="40">
        <f t="shared" si="144"/>
        <v>6.8284271247461898</v>
      </c>
      <c r="D131" s="40">
        <f t="shared" si="144"/>
        <v>36.367846909516452</v>
      </c>
      <c r="E131" s="40">
        <f t="shared" si="144"/>
        <v>277.6376818517864</v>
      </c>
      <c r="F131" s="40">
        <f t="shared" si="144"/>
        <v>354.95147071727388</v>
      </c>
      <c r="G131" s="40">
        <f t="shared" si="144"/>
        <v>36.022810520855835</v>
      </c>
      <c r="H131" s="40">
        <f t="shared" si="144"/>
        <v>295.82166675875533</v>
      </c>
      <c r="I131" s="40">
        <f t="shared" si="144"/>
        <v>281.5572817636604</v>
      </c>
      <c r="J131" s="40">
        <f t="shared" si="144"/>
        <v>35.376983252919203</v>
      </c>
      <c r="K131" s="40">
        <f t="shared" si="144"/>
        <v>207.63196871483939</v>
      </c>
      <c r="L131" s="40">
        <f t="shared" si="144"/>
        <v>185.66294214334212</v>
      </c>
      <c r="M131" s="41" t="s">
        <v>62</v>
      </c>
      <c r="N131" s="40">
        <f>N129+2*STDEV(N121:N128)</f>
        <v>3.2072507626258089</v>
      </c>
      <c r="O131" s="40">
        <f t="shared" ref="O131:Y131" si="145">O129+2*STDEV(O121:O128)</f>
        <v>17.069044967649699</v>
      </c>
      <c r="P131" s="40">
        <f t="shared" si="145"/>
        <v>5.1450201563674565</v>
      </c>
      <c r="Q131" s="40">
        <f t="shared" si="145"/>
        <v>36.367846909516452</v>
      </c>
      <c r="R131" s="40">
        <f t="shared" si="145"/>
        <v>277.6376818517864</v>
      </c>
      <c r="S131" s="40">
        <f t="shared" si="145"/>
        <v>266.79421351736403</v>
      </c>
      <c r="T131" s="40">
        <f t="shared" si="145"/>
        <v>36.022810520855835</v>
      </c>
      <c r="U131" s="40">
        <f t="shared" si="145"/>
        <v>295.82166675875533</v>
      </c>
      <c r="V131" s="40" t="e">
        <f t="shared" si="145"/>
        <v>#DIV/0!</v>
      </c>
      <c r="W131" s="40">
        <f t="shared" si="145"/>
        <v>35.376983252919203</v>
      </c>
      <c r="X131" s="40">
        <f t="shared" si="145"/>
        <v>207.63196871483939</v>
      </c>
      <c r="Y131" s="40">
        <f t="shared" si="145"/>
        <v>185.66294214334212</v>
      </c>
      <c r="Z131" s="41" t="s">
        <v>62</v>
      </c>
    </row>
    <row r="132" spans="1:40" ht="13.2">
      <c r="A132" s="20"/>
      <c r="B132" s="25"/>
      <c r="C132" s="20"/>
      <c r="D132" s="22">
        <f>D119+3</f>
        <v>31</v>
      </c>
      <c r="E132" s="22">
        <f t="shared" ref="E132:L132" si="146">E119+3</f>
        <v>31</v>
      </c>
      <c r="F132" s="22">
        <f t="shared" si="146"/>
        <v>31</v>
      </c>
      <c r="G132" s="22">
        <f t="shared" si="146"/>
        <v>32</v>
      </c>
      <c r="H132" s="22">
        <f t="shared" si="146"/>
        <v>32</v>
      </c>
      <c r="I132" s="22">
        <f t="shared" si="146"/>
        <v>32</v>
      </c>
      <c r="J132" s="22">
        <f t="shared" si="146"/>
        <v>33</v>
      </c>
      <c r="K132" s="22">
        <f t="shared" si="146"/>
        <v>33</v>
      </c>
      <c r="L132" s="22">
        <f t="shared" si="146"/>
        <v>33</v>
      </c>
      <c r="M132" s="26" t="s">
        <v>37</v>
      </c>
      <c r="N132" s="20"/>
      <c r="O132" s="25"/>
      <c r="P132" s="20"/>
      <c r="Q132" s="22">
        <f>Q119+3</f>
        <v>31</v>
      </c>
      <c r="R132" s="22">
        <f t="shared" ref="R132:Y132" si="147">R119+3</f>
        <v>31</v>
      </c>
      <c r="S132" s="22">
        <f t="shared" si="147"/>
        <v>31</v>
      </c>
      <c r="T132" s="22">
        <f t="shared" si="147"/>
        <v>32</v>
      </c>
      <c r="U132" s="22">
        <f t="shared" si="147"/>
        <v>32</v>
      </c>
      <c r="V132" s="22">
        <f t="shared" si="147"/>
        <v>32</v>
      </c>
      <c r="W132" s="22">
        <f t="shared" si="147"/>
        <v>33</v>
      </c>
      <c r="X132" s="22">
        <f t="shared" si="147"/>
        <v>33</v>
      </c>
      <c r="Y132" s="22">
        <f t="shared" si="147"/>
        <v>33</v>
      </c>
      <c r="Z132" s="26" t="s">
        <v>37</v>
      </c>
      <c r="AB132" s="27"/>
      <c r="AC132" s="27"/>
      <c r="AD132" s="27"/>
      <c r="AE132" s="27"/>
      <c r="AF132" s="27"/>
      <c r="AG132" s="27"/>
      <c r="AH132" s="27"/>
      <c r="AI132" s="27"/>
      <c r="AM132" s="28"/>
      <c r="AN132" s="27"/>
    </row>
    <row r="133" spans="1:40" ht="13.8" thickBot="1">
      <c r="A133" s="30">
        <v>1</v>
      </c>
      <c r="B133" s="30">
        <v>2</v>
      </c>
      <c r="C133" s="30">
        <v>3</v>
      </c>
      <c r="D133" s="30">
        <v>4</v>
      </c>
      <c r="E133" s="30">
        <v>5</v>
      </c>
      <c r="F133" s="30">
        <v>6</v>
      </c>
      <c r="G133" s="30">
        <v>7</v>
      </c>
      <c r="H133" s="30">
        <v>8</v>
      </c>
      <c r="I133" s="30">
        <v>9</v>
      </c>
      <c r="J133" s="30">
        <v>10</v>
      </c>
      <c r="K133" s="30">
        <v>11</v>
      </c>
      <c r="L133" s="30">
        <v>12</v>
      </c>
      <c r="M133" s="26" t="s">
        <v>47</v>
      </c>
      <c r="N133" s="30">
        <v>1</v>
      </c>
      <c r="O133" s="30">
        <v>2</v>
      </c>
      <c r="P133" s="30">
        <v>3</v>
      </c>
      <c r="Q133" s="30">
        <v>4</v>
      </c>
      <c r="R133" s="30">
        <v>5</v>
      </c>
      <c r="S133" s="30">
        <v>6</v>
      </c>
      <c r="T133" s="30">
        <v>7</v>
      </c>
      <c r="U133" s="30">
        <v>8</v>
      </c>
      <c r="V133" s="30">
        <v>9</v>
      </c>
      <c r="W133" s="30">
        <v>10</v>
      </c>
      <c r="X133" s="30">
        <v>11</v>
      </c>
      <c r="Y133" s="30">
        <v>12</v>
      </c>
      <c r="Z133" s="26" t="s">
        <v>47</v>
      </c>
      <c r="AB133" s="27"/>
      <c r="AC133" s="27"/>
      <c r="AD133" s="27"/>
      <c r="AE133" s="27"/>
      <c r="AF133" s="27"/>
      <c r="AG133" s="27"/>
      <c r="AH133" s="27"/>
      <c r="AI133" s="27"/>
      <c r="AM133" s="28"/>
      <c r="AN133" s="27"/>
    </row>
    <row r="134" spans="1:40" ht="13.8" thickBot="1">
      <c r="A134" s="4">
        <v>2</v>
      </c>
      <c r="B134" s="4">
        <v>17</v>
      </c>
      <c r="C134" s="4">
        <v>4</v>
      </c>
      <c r="D134" s="17">
        <v>33</v>
      </c>
      <c r="E134" s="6">
        <v>179</v>
      </c>
      <c r="F134" s="18">
        <v>145</v>
      </c>
      <c r="G134" s="17">
        <v>33</v>
      </c>
      <c r="H134" s="5">
        <v>199</v>
      </c>
      <c r="I134" s="5">
        <v>195</v>
      </c>
      <c r="J134" s="17">
        <v>32</v>
      </c>
      <c r="K134" s="18">
        <v>124</v>
      </c>
      <c r="L134" s="6">
        <v>185</v>
      </c>
      <c r="M134" s="21"/>
      <c r="N134" s="23">
        <f t="shared" ref="N134:Y134" si="148" xml:space="preserve"> IF(OR(A134&gt;A144, A134&lt;A143),".",A134)</f>
        <v>2</v>
      </c>
      <c r="O134" s="23">
        <f t="shared" si="148"/>
        <v>17</v>
      </c>
      <c r="P134" s="23">
        <f t="shared" si="148"/>
        <v>4</v>
      </c>
      <c r="Q134" s="23">
        <f t="shared" si="148"/>
        <v>33</v>
      </c>
      <c r="R134" s="23">
        <f t="shared" si="148"/>
        <v>179</v>
      </c>
      <c r="S134" s="23">
        <f t="shared" si="148"/>
        <v>145</v>
      </c>
      <c r="T134" s="23">
        <f t="shared" si="148"/>
        <v>33</v>
      </c>
      <c r="U134" s="23">
        <f t="shared" si="148"/>
        <v>199</v>
      </c>
      <c r="V134" s="23">
        <f t="shared" si="148"/>
        <v>195</v>
      </c>
      <c r="W134" s="23">
        <f t="shared" si="148"/>
        <v>32</v>
      </c>
      <c r="X134" s="23">
        <f t="shared" si="148"/>
        <v>124</v>
      </c>
      <c r="Y134" s="23">
        <f t="shared" si="148"/>
        <v>185</v>
      </c>
      <c r="Z134" s="21"/>
      <c r="AA134" s="22">
        <f>AA121+3</f>
        <v>31</v>
      </c>
      <c r="AB134" s="34">
        <f>AVERAGE($R134:$S141)</f>
        <v>220.53333333333333</v>
      </c>
      <c r="AC134" s="34">
        <f>AVERAGE($P134:$P141)</f>
        <v>3.75</v>
      </c>
      <c r="AD134" s="34">
        <f>AVERAGE([3]buffer!I$25:I$32)</f>
        <v>0.625</v>
      </c>
      <c r="AE134" s="34">
        <f>((AB134-AD134)/AI134)-AC134</f>
        <v>102.10139925373133</v>
      </c>
      <c r="AF134" s="34">
        <f>AVERAGE($Q134:$Q141)</f>
        <v>33.5</v>
      </c>
      <c r="AG134" s="34">
        <f>AVERAGE($O134:$O141)</f>
        <v>16.125</v>
      </c>
      <c r="AH134" s="34">
        <f>AG134/0.5</f>
        <v>32.25</v>
      </c>
      <c r="AI134" s="35">
        <f>AF134/AG134</f>
        <v>2.0775193798449614</v>
      </c>
      <c r="AJ134" s="56">
        <f xml:space="preserve"> 1.17*(1-COMPLETE!P35)</f>
        <v>0.9977922077922079</v>
      </c>
      <c r="AK134" s="37">
        <v>0.72638888888888886</v>
      </c>
      <c r="AL134" s="37">
        <v>0.90277777777777779</v>
      </c>
      <c r="AM134" s="38">
        <f>24*(AL134-AK134)</f>
        <v>4.2333333333333343</v>
      </c>
      <c r="AN134" s="34">
        <f>(AE134*120)/(AH134*0.2*AM134*AJ134)</f>
        <v>449.70803899446776</v>
      </c>
    </row>
    <row r="135" spans="1:40" ht="13.8" thickBot="1">
      <c r="A135" s="4">
        <v>2</v>
      </c>
      <c r="B135" s="4">
        <v>16</v>
      </c>
      <c r="C135" s="4">
        <v>4</v>
      </c>
      <c r="D135" s="17">
        <v>33</v>
      </c>
      <c r="E135" s="8">
        <v>224</v>
      </c>
      <c r="F135" s="5">
        <v>210</v>
      </c>
      <c r="G135" s="17">
        <v>33</v>
      </c>
      <c r="H135" s="12">
        <v>289</v>
      </c>
      <c r="I135" s="9">
        <v>266</v>
      </c>
      <c r="J135" s="17">
        <v>33</v>
      </c>
      <c r="K135" s="6">
        <v>165</v>
      </c>
      <c r="L135" s="6">
        <v>159</v>
      </c>
      <c r="M135" s="21"/>
      <c r="N135" s="23">
        <f t="shared" ref="N135:Y135" si="149" xml:space="preserve"> IF(OR(A135&gt;A144, A135&lt;A143),".",A135)</f>
        <v>2</v>
      </c>
      <c r="O135" s="23">
        <f t="shared" si="149"/>
        <v>16</v>
      </c>
      <c r="P135" s="23">
        <f t="shared" si="149"/>
        <v>4</v>
      </c>
      <c r="Q135" s="23">
        <f t="shared" si="149"/>
        <v>33</v>
      </c>
      <c r="R135" s="23">
        <f t="shared" si="149"/>
        <v>224</v>
      </c>
      <c r="S135" s="23">
        <f t="shared" si="149"/>
        <v>210</v>
      </c>
      <c r="T135" s="23">
        <f t="shared" si="149"/>
        <v>33</v>
      </c>
      <c r="U135" s="23">
        <f t="shared" si="149"/>
        <v>289</v>
      </c>
      <c r="V135" s="23">
        <f t="shared" si="149"/>
        <v>266</v>
      </c>
      <c r="W135" s="23">
        <f t="shared" si="149"/>
        <v>33</v>
      </c>
      <c r="X135" s="23">
        <f t="shared" si="149"/>
        <v>165</v>
      </c>
      <c r="Y135" s="23">
        <f t="shared" si="149"/>
        <v>159</v>
      </c>
      <c r="Z135" s="21"/>
      <c r="AA135" s="22">
        <f>AA122+3</f>
        <v>32</v>
      </c>
      <c r="AB135" s="34">
        <f>AVERAGE($U134:$V141)</f>
        <v>285.4375</v>
      </c>
      <c r="AC135" s="34">
        <f>AVERAGE($P134:$P141)</f>
        <v>3.75</v>
      </c>
      <c r="AD135" s="34">
        <f>AVERAGE([3]buffer!J$25:J$32)</f>
        <v>1</v>
      </c>
      <c r="AE135" s="34">
        <f>((AB135-AD135)/AI135)-AC135</f>
        <v>136.83405172413794</v>
      </c>
      <c r="AF135" s="34">
        <f>AVERAGE($T134:$T141)</f>
        <v>32.625</v>
      </c>
      <c r="AG135" s="34">
        <f>AVERAGE($O134:$O141)</f>
        <v>16.125</v>
      </c>
      <c r="AH135" s="34">
        <f>AG135/0.5</f>
        <v>32.25</v>
      </c>
      <c r="AI135" s="35">
        <f>AF135/AG135</f>
        <v>2.0232558139534884</v>
      </c>
      <c r="AJ135" s="57">
        <f xml:space="preserve"> 1.16*(1-COMPLETE!P37)</f>
        <v>1.0413524936601859</v>
      </c>
      <c r="AK135" s="37">
        <v>0.72638888888888886</v>
      </c>
      <c r="AL135" s="37">
        <v>0.90277777777777779</v>
      </c>
      <c r="AM135" s="38">
        <f>24*(AL135-AK135)</f>
        <v>4.2333333333333343</v>
      </c>
      <c r="AN135" s="34">
        <f>(AE135*120)/(AH135*0.2*AM135*AJ135)</f>
        <v>577.47806244272306</v>
      </c>
    </row>
    <row r="136" spans="1:40" ht="13.8" thickBot="1">
      <c r="A136" s="4">
        <v>0</v>
      </c>
      <c r="B136" s="4">
        <v>16</v>
      </c>
      <c r="C136" s="4">
        <v>5</v>
      </c>
      <c r="D136" s="17">
        <v>35</v>
      </c>
      <c r="E136" s="9">
        <v>247</v>
      </c>
      <c r="F136" s="5">
        <v>201</v>
      </c>
      <c r="G136" s="17">
        <v>32</v>
      </c>
      <c r="H136" s="15">
        <v>310</v>
      </c>
      <c r="I136" s="15">
        <v>312</v>
      </c>
      <c r="J136" s="17">
        <v>33</v>
      </c>
      <c r="K136" s="5">
        <v>189</v>
      </c>
      <c r="L136" s="6">
        <v>163</v>
      </c>
      <c r="M136" s="21"/>
      <c r="N136" s="23">
        <f t="shared" ref="N136:Y136" si="150" xml:space="preserve"> IF(OR(A136&gt;A144, A136&lt;A143),".",A136)</f>
        <v>0</v>
      </c>
      <c r="O136" s="23">
        <f t="shared" si="150"/>
        <v>16</v>
      </c>
      <c r="P136" s="23">
        <f t="shared" si="150"/>
        <v>5</v>
      </c>
      <c r="Q136" s="23">
        <f t="shared" si="150"/>
        <v>35</v>
      </c>
      <c r="R136" s="23">
        <f t="shared" si="150"/>
        <v>247</v>
      </c>
      <c r="S136" s="23">
        <f t="shared" si="150"/>
        <v>201</v>
      </c>
      <c r="T136" s="23">
        <f t="shared" si="150"/>
        <v>32</v>
      </c>
      <c r="U136" s="23">
        <f t="shared" si="150"/>
        <v>310</v>
      </c>
      <c r="V136" s="23">
        <f t="shared" si="150"/>
        <v>312</v>
      </c>
      <c r="W136" s="23">
        <f t="shared" si="150"/>
        <v>33</v>
      </c>
      <c r="X136" s="23">
        <f t="shared" si="150"/>
        <v>189</v>
      </c>
      <c r="Y136" s="23">
        <f t="shared" si="150"/>
        <v>163</v>
      </c>
      <c r="Z136" s="21"/>
      <c r="AA136" s="22">
        <f>AA123+3</f>
        <v>33</v>
      </c>
      <c r="AB136" s="34">
        <f>AVERAGE($X134:$Y141)</f>
        <v>173.3125</v>
      </c>
      <c r="AC136" s="34">
        <f>AVERAGE($P134:$P141)</f>
        <v>3.75</v>
      </c>
      <c r="AD136" s="34">
        <f>AVERAGE([3]buffer!K$25:K$32)</f>
        <v>0.75</v>
      </c>
      <c r="AE136" s="34">
        <f>((AB136-AD136)/AI136)-AC136</f>
        <v>79.936325187969913</v>
      </c>
      <c r="AF136" s="34">
        <f>AVERAGE($W134:$W141)</f>
        <v>33.25</v>
      </c>
      <c r="AG136" s="34">
        <f>AVERAGE($O134:$O141)</f>
        <v>16.125</v>
      </c>
      <c r="AH136" s="34">
        <f>AG136/0.5</f>
        <v>32.25</v>
      </c>
      <c r="AI136" s="35">
        <f>AF136/AG136</f>
        <v>2.0620155038759691</v>
      </c>
      <c r="AJ136" s="57">
        <f xml:space="preserve"> 1.16*(1-COMPLETE!P39)</f>
        <v>1.0173320719016083</v>
      </c>
      <c r="AK136" s="37">
        <v>0.72638888888888886</v>
      </c>
      <c r="AL136" s="37">
        <v>0.90277777777777779</v>
      </c>
      <c r="AM136" s="38">
        <f>24*(AL136-AK136)</f>
        <v>4.2333333333333343</v>
      </c>
      <c r="AN136" s="34">
        <f>(AE136*120)/(AH136*0.2*AM136*AJ136)</f>
        <v>345.31902674998514</v>
      </c>
    </row>
    <row r="137" spans="1:40" ht="13.2">
      <c r="A137" s="4">
        <v>0</v>
      </c>
      <c r="B137" s="4">
        <v>15</v>
      </c>
      <c r="C137" s="4">
        <v>4</v>
      </c>
      <c r="D137" s="17">
        <v>34</v>
      </c>
      <c r="E137" s="5">
        <v>199</v>
      </c>
      <c r="F137" s="8">
        <v>223</v>
      </c>
      <c r="G137" s="17">
        <v>32</v>
      </c>
      <c r="H137" s="12">
        <v>294</v>
      </c>
      <c r="I137" s="9">
        <v>273</v>
      </c>
      <c r="J137" s="17">
        <v>33</v>
      </c>
      <c r="K137" s="9">
        <v>262</v>
      </c>
      <c r="L137" s="18">
        <v>148</v>
      </c>
      <c r="M137" s="21"/>
      <c r="N137" s="23">
        <f t="shared" ref="N137:Y137" si="151" xml:space="preserve"> IF(OR(A137&gt;A144, A137&lt;A143),".",A137)</f>
        <v>0</v>
      </c>
      <c r="O137" s="23">
        <f t="shared" si="151"/>
        <v>15</v>
      </c>
      <c r="P137" s="23">
        <f t="shared" si="151"/>
        <v>4</v>
      </c>
      <c r="Q137" s="23">
        <f t="shared" si="151"/>
        <v>34</v>
      </c>
      <c r="R137" s="23">
        <f t="shared" si="151"/>
        <v>199</v>
      </c>
      <c r="S137" s="23">
        <f t="shared" si="151"/>
        <v>223</v>
      </c>
      <c r="T137" s="23">
        <f t="shared" si="151"/>
        <v>32</v>
      </c>
      <c r="U137" s="23">
        <f t="shared" si="151"/>
        <v>294</v>
      </c>
      <c r="V137" s="23">
        <f t="shared" si="151"/>
        <v>273</v>
      </c>
      <c r="W137" s="23">
        <f t="shared" si="151"/>
        <v>33</v>
      </c>
      <c r="X137" s="23">
        <f t="shared" si="151"/>
        <v>262</v>
      </c>
      <c r="Y137" s="23">
        <f t="shared" si="151"/>
        <v>148</v>
      </c>
      <c r="Z137" s="21"/>
      <c r="AJ137" s="24"/>
    </row>
    <row r="138" spans="1:40" ht="13.2">
      <c r="A138" s="4">
        <v>1</v>
      </c>
      <c r="B138" s="4">
        <v>17</v>
      </c>
      <c r="C138" s="4">
        <v>3</v>
      </c>
      <c r="D138" s="17">
        <v>33</v>
      </c>
      <c r="E138" s="5">
        <v>188</v>
      </c>
      <c r="F138" s="6">
        <v>160</v>
      </c>
      <c r="G138" s="17">
        <v>33</v>
      </c>
      <c r="H138" s="12">
        <v>308</v>
      </c>
      <c r="I138" s="7">
        <v>364</v>
      </c>
      <c r="J138" s="17">
        <v>34</v>
      </c>
      <c r="K138" s="6">
        <v>169</v>
      </c>
      <c r="L138" s="6">
        <v>164</v>
      </c>
      <c r="M138" s="21"/>
      <c r="N138" s="23">
        <f t="shared" ref="N138:Y138" si="152" xml:space="preserve"> IF(OR(A138&gt;A144, A138&lt;A143),".",A138)</f>
        <v>1</v>
      </c>
      <c r="O138" s="23">
        <f t="shared" si="152"/>
        <v>17</v>
      </c>
      <c r="P138" s="23">
        <f t="shared" si="152"/>
        <v>3</v>
      </c>
      <c r="Q138" s="23">
        <f t="shared" si="152"/>
        <v>33</v>
      </c>
      <c r="R138" s="23">
        <f t="shared" si="152"/>
        <v>188</v>
      </c>
      <c r="S138" s="23">
        <f t="shared" si="152"/>
        <v>160</v>
      </c>
      <c r="T138" s="23">
        <f t="shared" si="152"/>
        <v>33</v>
      </c>
      <c r="U138" s="23">
        <f t="shared" si="152"/>
        <v>308</v>
      </c>
      <c r="V138" s="23">
        <f t="shared" si="152"/>
        <v>364</v>
      </c>
      <c r="W138" s="23">
        <f t="shared" si="152"/>
        <v>34</v>
      </c>
      <c r="X138" s="23">
        <f t="shared" si="152"/>
        <v>169</v>
      </c>
      <c r="Y138" s="23">
        <f t="shared" si="152"/>
        <v>164</v>
      </c>
      <c r="Z138" s="21"/>
      <c r="AJ138" s="24"/>
    </row>
    <row r="139" spans="1:40" ht="13.2">
      <c r="A139" s="4">
        <v>1</v>
      </c>
      <c r="B139" s="4">
        <v>16</v>
      </c>
      <c r="C139" s="4">
        <v>3</v>
      </c>
      <c r="D139" s="17">
        <v>35</v>
      </c>
      <c r="E139" s="5">
        <v>204</v>
      </c>
      <c r="F139" s="14">
        <v>371</v>
      </c>
      <c r="G139" s="17">
        <v>32</v>
      </c>
      <c r="H139" s="13">
        <v>408</v>
      </c>
      <c r="I139" s="15">
        <v>311</v>
      </c>
      <c r="J139" s="17">
        <v>33</v>
      </c>
      <c r="K139" s="8">
        <v>235</v>
      </c>
      <c r="L139" s="6">
        <v>173</v>
      </c>
      <c r="M139" s="21"/>
      <c r="N139" s="23">
        <f t="shared" ref="N139:Y139" si="153" xml:space="preserve"> IF(OR(A139&gt;A144, A139&lt;A143),".",A139)</f>
        <v>1</v>
      </c>
      <c r="O139" s="23">
        <f t="shared" si="153"/>
        <v>16</v>
      </c>
      <c r="P139" s="23">
        <f t="shared" si="153"/>
        <v>3</v>
      </c>
      <c r="Q139" s="23">
        <f t="shared" si="153"/>
        <v>35</v>
      </c>
      <c r="R139" s="23">
        <f t="shared" si="153"/>
        <v>204</v>
      </c>
      <c r="S139" s="23">
        <f t="shared" si="153"/>
        <v>371</v>
      </c>
      <c r="T139" s="23">
        <f t="shared" si="153"/>
        <v>32</v>
      </c>
      <c r="U139" s="23">
        <f t="shared" si="153"/>
        <v>408</v>
      </c>
      <c r="V139" s="23">
        <f t="shared" si="153"/>
        <v>311</v>
      </c>
      <c r="W139" s="23">
        <f t="shared" si="153"/>
        <v>33</v>
      </c>
      <c r="X139" s="23">
        <f t="shared" si="153"/>
        <v>235</v>
      </c>
      <c r="Y139" s="23">
        <f t="shared" si="153"/>
        <v>173</v>
      </c>
      <c r="Z139" s="21"/>
      <c r="AJ139" s="24"/>
    </row>
    <row r="140" spans="1:40" ht="13.2">
      <c r="A140" s="4">
        <v>1</v>
      </c>
      <c r="B140" s="4">
        <v>15</v>
      </c>
      <c r="C140" s="4">
        <v>3</v>
      </c>
      <c r="D140" s="17">
        <v>32</v>
      </c>
      <c r="E140" s="13">
        <v>420</v>
      </c>
      <c r="F140" s="5">
        <v>196</v>
      </c>
      <c r="G140" s="17">
        <v>32</v>
      </c>
      <c r="H140" s="13">
        <v>432</v>
      </c>
      <c r="I140" s="8">
        <v>237</v>
      </c>
      <c r="J140" s="17">
        <v>34</v>
      </c>
      <c r="K140" s="5">
        <v>187</v>
      </c>
      <c r="L140" s="18">
        <v>148</v>
      </c>
      <c r="M140" s="21"/>
      <c r="N140" s="23">
        <f t="shared" ref="N140:Y140" si="154" xml:space="preserve"> IF(OR(A140&gt;A144, A140&lt;A143),".",A140)</f>
        <v>1</v>
      </c>
      <c r="O140" s="23">
        <f t="shared" si="154"/>
        <v>15</v>
      </c>
      <c r="P140" s="23">
        <f t="shared" si="154"/>
        <v>3</v>
      </c>
      <c r="Q140" s="23">
        <f t="shared" si="154"/>
        <v>32</v>
      </c>
      <c r="R140" s="23" t="str">
        <f t="shared" si="154"/>
        <v>.</v>
      </c>
      <c r="S140" s="23">
        <f t="shared" si="154"/>
        <v>196</v>
      </c>
      <c r="T140" s="23">
        <f t="shared" si="154"/>
        <v>32</v>
      </c>
      <c r="U140" s="23">
        <f t="shared" si="154"/>
        <v>432</v>
      </c>
      <c r="V140" s="23">
        <f t="shared" si="154"/>
        <v>237</v>
      </c>
      <c r="W140" s="23">
        <f t="shared" si="154"/>
        <v>34</v>
      </c>
      <c r="X140" s="23">
        <f t="shared" si="154"/>
        <v>187</v>
      </c>
      <c r="Y140" s="23">
        <f t="shared" si="154"/>
        <v>148</v>
      </c>
      <c r="Z140" s="21"/>
      <c r="AJ140" s="24"/>
    </row>
    <row r="141" spans="1:40" ht="13.2">
      <c r="A141" s="4">
        <v>1</v>
      </c>
      <c r="B141" s="4">
        <v>17</v>
      </c>
      <c r="C141" s="4">
        <v>4</v>
      </c>
      <c r="D141" s="17">
        <v>33</v>
      </c>
      <c r="E141" s="18">
        <v>141</v>
      </c>
      <c r="F141" s="13">
        <v>420</v>
      </c>
      <c r="G141" s="17">
        <v>34</v>
      </c>
      <c r="H141" s="5">
        <v>205</v>
      </c>
      <c r="I141" s="6">
        <v>164</v>
      </c>
      <c r="J141" s="17">
        <v>34</v>
      </c>
      <c r="K141" s="18">
        <v>128</v>
      </c>
      <c r="L141" s="6">
        <v>174</v>
      </c>
      <c r="M141" s="21"/>
      <c r="N141" s="23">
        <f t="shared" ref="N141:Y141" si="155" xml:space="preserve"> IF(OR(A141&gt;A144, A141&lt;A143),".",A141)</f>
        <v>1</v>
      </c>
      <c r="O141" s="23">
        <f t="shared" si="155"/>
        <v>17</v>
      </c>
      <c r="P141" s="23">
        <f t="shared" si="155"/>
        <v>4</v>
      </c>
      <c r="Q141" s="23">
        <f t="shared" si="155"/>
        <v>33</v>
      </c>
      <c r="R141" s="23">
        <f t="shared" si="155"/>
        <v>141</v>
      </c>
      <c r="S141" s="23">
        <f t="shared" si="155"/>
        <v>420</v>
      </c>
      <c r="T141" s="23">
        <f t="shared" si="155"/>
        <v>34</v>
      </c>
      <c r="U141" s="23">
        <f t="shared" si="155"/>
        <v>205</v>
      </c>
      <c r="V141" s="23">
        <f t="shared" si="155"/>
        <v>164</v>
      </c>
      <c r="W141" s="23">
        <f t="shared" si="155"/>
        <v>34</v>
      </c>
      <c r="X141" s="23">
        <f t="shared" si="155"/>
        <v>128</v>
      </c>
      <c r="Y141" s="23">
        <f t="shared" si="155"/>
        <v>174</v>
      </c>
      <c r="Z141" s="21"/>
      <c r="AJ141" s="24"/>
    </row>
    <row r="142" spans="1:40">
      <c r="A142" s="39">
        <f>AVERAGE(A134:A141)</f>
        <v>1</v>
      </c>
      <c r="B142" s="39">
        <f>AVERAGE(B134:B141)</f>
        <v>16.125</v>
      </c>
      <c r="C142" s="39">
        <f t="shared" ref="C142:L142" si="156">AVERAGE(C134:C141)</f>
        <v>3.75</v>
      </c>
      <c r="D142" s="39">
        <f t="shared" si="156"/>
        <v>33.5</v>
      </c>
      <c r="E142" s="39">
        <f t="shared" si="156"/>
        <v>225.25</v>
      </c>
      <c r="F142" s="39">
        <f t="shared" si="156"/>
        <v>240.75</v>
      </c>
      <c r="G142" s="39">
        <f t="shared" si="156"/>
        <v>32.625</v>
      </c>
      <c r="H142" s="39">
        <f t="shared" si="156"/>
        <v>305.625</v>
      </c>
      <c r="I142" s="39">
        <f t="shared" si="156"/>
        <v>265.25</v>
      </c>
      <c r="J142" s="39">
        <f t="shared" si="156"/>
        <v>33.25</v>
      </c>
      <c r="K142" s="39">
        <f t="shared" si="156"/>
        <v>182.375</v>
      </c>
      <c r="L142" s="39">
        <f t="shared" si="156"/>
        <v>164.25</v>
      </c>
      <c r="M142" s="26" t="s">
        <v>60</v>
      </c>
      <c r="N142" s="39">
        <f>AVERAGE(N134:N141)</f>
        <v>1</v>
      </c>
      <c r="O142" s="39">
        <f>AVERAGE(O134:O141)</f>
        <v>16.125</v>
      </c>
      <c r="P142" s="39">
        <f t="shared" ref="P142:Y142" si="157">AVERAGE(P134:P141)</f>
        <v>3.75</v>
      </c>
      <c r="Q142" s="39">
        <f t="shared" si="157"/>
        <v>33.5</v>
      </c>
      <c r="R142" s="39">
        <f t="shared" si="157"/>
        <v>197.42857142857142</v>
      </c>
      <c r="S142" s="39">
        <f t="shared" si="157"/>
        <v>240.75</v>
      </c>
      <c r="T142" s="39">
        <f t="shared" si="157"/>
        <v>32.625</v>
      </c>
      <c r="U142" s="39">
        <f t="shared" si="157"/>
        <v>305.625</v>
      </c>
      <c r="V142" s="39">
        <f t="shared" si="157"/>
        <v>265.25</v>
      </c>
      <c r="W142" s="39">
        <f t="shared" si="157"/>
        <v>33.25</v>
      </c>
      <c r="X142" s="39">
        <f t="shared" si="157"/>
        <v>182.375</v>
      </c>
      <c r="Y142" s="39">
        <f t="shared" si="157"/>
        <v>164.25</v>
      </c>
      <c r="Z142" s="26" t="s">
        <v>60</v>
      </c>
      <c r="AJ142" s="24"/>
    </row>
    <row r="143" spans="1:40">
      <c r="A143" s="39">
        <f>A142-2*STDEV(A134:A141)</f>
        <v>-0.51185789203690879</v>
      </c>
      <c r="B143" s="39">
        <f t="shared" ref="B143:L143" si="158">B142-2*STDEV(B134:B141)</f>
        <v>14.455954079207439</v>
      </c>
      <c r="C143" s="39">
        <f t="shared" si="158"/>
        <v>2.3357864376269051</v>
      </c>
      <c r="D143" s="39">
        <f t="shared" si="158"/>
        <v>31.361910064700606</v>
      </c>
      <c r="E143" s="39">
        <f t="shared" si="158"/>
        <v>55.936259101209231</v>
      </c>
      <c r="F143" s="39">
        <f t="shared" si="158"/>
        <v>41.28285268710826</v>
      </c>
      <c r="G143" s="39">
        <f t="shared" si="158"/>
        <v>31.136952381714309</v>
      </c>
      <c r="H143" s="39">
        <f t="shared" si="158"/>
        <v>139.35177391027227</v>
      </c>
      <c r="I143" s="39">
        <f t="shared" si="158"/>
        <v>134.15461487908891</v>
      </c>
      <c r="J143" s="39">
        <f t="shared" si="158"/>
        <v>31.835786437626904</v>
      </c>
      <c r="K143" s="39">
        <f t="shared" si="158"/>
        <v>86.69734176300986</v>
      </c>
      <c r="L143" s="39">
        <f t="shared" si="158"/>
        <v>138.50953713369884</v>
      </c>
      <c r="M143" s="26" t="s">
        <v>61</v>
      </c>
      <c r="N143" s="39">
        <f>N142-2*STDEV(N134:N141)</f>
        <v>-0.51185789203690879</v>
      </c>
      <c r="O143" s="39">
        <f t="shared" ref="O143:Y143" si="159">O142-2*STDEV(O134:O141)</f>
        <v>14.455954079207439</v>
      </c>
      <c r="P143" s="39">
        <f t="shared" si="159"/>
        <v>2.3357864376269051</v>
      </c>
      <c r="Q143" s="39">
        <f t="shared" si="159"/>
        <v>31.361910064700606</v>
      </c>
      <c r="R143" s="39">
        <f t="shared" si="159"/>
        <v>129.99112245687982</v>
      </c>
      <c r="S143" s="39">
        <f t="shared" si="159"/>
        <v>41.28285268710826</v>
      </c>
      <c r="T143" s="39">
        <f t="shared" si="159"/>
        <v>31.136952381714309</v>
      </c>
      <c r="U143" s="39">
        <f t="shared" si="159"/>
        <v>139.35177391027227</v>
      </c>
      <c r="V143" s="39">
        <f t="shared" si="159"/>
        <v>134.15461487908891</v>
      </c>
      <c r="W143" s="39">
        <f t="shared" si="159"/>
        <v>31.835786437626904</v>
      </c>
      <c r="X143" s="39">
        <f t="shared" si="159"/>
        <v>86.69734176300986</v>
      </c>
      <c r="Y143" s="39">
        <f t="shared" si="159"/>
        <v>138.50953713369884</v>
      </c>
      <c r="Z143" s="26" t="s">
        <v>61</v>
      </c>
      <c r="AJ143" s="24"/>
    </row>
    <row r="144" spans="1:40" ht="12.6" thickBot="1">
      <c r="A144" s="40">
        <f>A142+2*STDEV(A134:A141)</f>
        <v>2.5118578920369088</v>
      </c>
      <c r="B144" s="40">
        <f t="shared" ref="B144:L144" si="160">B142+2*STDEV(B134:B141)</f>
        <v>17.794045920792559</v>
      </c>
      <c r="C144" s="40">
        <f t="shared" si="160"/>
        <v>5.1642135623730949</v>
      </c>
      <c r="D144" s="40">
        <f t="shared" si="160"/>
        <v>35.638089935299398</v>
      </c>
      <c r="E144" s="40">
        <f t="shared" si="160"/>
        <v>394.5637408987908</v>
      </c>
      <c r="F144" s="40">
        <f t="shared" si="160"/>
        <v>440.21714731289171</v>
      </c>
      <c r="G144" s="40">
        <f t="shared" si="160"/>
        <v>34.113047618285691</v>
      </c>
      <c r="H144" s="40">
        <f t="shared" si="160"/>
        <v>471.8982260897277</v>
      </c>
      <c r="I144" s="40">
        <f t="shared" si="160"/>
        <v>396.34538512091109</v>
      </c>
      <c r="J144" s="40">
        <f t="shared" si="160"/>
        <v>34.664213562373092</v>
      </c>
      <c r="K144" s="40">
        <f t="shared" si="160"/>
        <v>278.05265823699017</v>
      </c>
      <c r="L144" s="40">
        <f t="shared" si="160"/>
        <v>189.99046286630116</v>
      </c>
      <c r="M144" s="41" t="s">
        <v>62</v>
      </c>
      <c r="N144" s="40">
        <f>N142+2*STDEV(N134:N141)</f>
        <v>2.5118578920369088</v>
      </c>
      <c r="O144" s="40">
        <f t="shared" ref="O144:Y144" si="161">O142+2*STDEV(O134:O141)</f>
        <v>17.794045920792559</v>
      </c>
      <c r="P144" s="40">
        <f t="shared" si="161"/>
        <v>5.1642135623730949</v>
      </c>
      <c r="Q144" s="40">
        <f t="shared" si="161"/>
        <v>35.638089935299398</v>
      </c>
      <c r="R144" s="40">
        <f t="shared" si="161"/>
        <v>264.86602040026298</v>
      </c>
      <c r="S144" s="40">
        <f t="shared" si="161"/>
        <v>440.21714731289171</v>
      </c>
      <c r="T144" s="40">
        <f t="shared" si="161"/>
        <v>34.113047618285691</v>
      </c>
      <c r="U144" s="40">
        <f t="shared" si="161"/>
        <v>471.8982260897277</v>
      </c>
      <c r="V144" s="40">
        <f t="shared" si="161"/>
        <v>396.34538512091109</v>
      </c>
      <c r="W144" s="40">
        <f t="shared" si="161"/>
        <v>34.664213562373092</v>
      </c>
      <c r="X144" s="40">
        <f t="shared" si="161"/>
        <v>278.05265823699017</v>
      </c>
      <c r="Y144" s="40">
        <f t="shared" si="161"/>
        <v>189.99046286630116</v>
      </c>
      <c r="Z144" s="41" t="s">
        <v>62</v>
      </c>
      <c r="AJ144" s="24"/>
    </row>
    <row r="145" spans="1:40" ht="13.2">
      <c r="A145" s="20"/>
      <c r="B145" s="25"/>
      <c r="C145" s="20"/>
      <c r="D145" s="22">
        <f>D132+3</f>
        <v>34</v>
      </c>
      <c r="E145" s="22">
        <f t="shared" ref="E145:L145" si="162">E132+3</f>
        <v>34</v>
      </c>
      <c r="F145" s="22">
        <f t="shared" si="162"/>
        <v>34</v>
      </c>
      <c r="G145" s="22">
        <f t="shared" si="162"/>
        <v>35</v>
      </c>
      <c r="H145" s="22">
        <f t="shared" si="162"/>
        <v>35</v>
      </c>
      <c r="I145" s="22">
        <f t="shared" si="162"/>
        <v>35</v>
      </c>
      <c r="J145" s="22">
        <f t="shared" si="162"/>
        <v>36</v>
      </c>
      <c r="K145" s="22">
        <f t="shared" si="162"/>
        <v>36</v>
      </c>
      <c r="L145" s="22">
        <f t="shared" si="162"/>
        <v>36</v>
      </c>
      <c r="M145" s="26" t="s">
        <v>37</v>
      </c>
      <c r="N145" s="20"/>
      <c r="O145" s="25"/>
      <c r="P145" s="20"/>
      <c r="Q145" s="22">
        <f>Q132+3</f>
        <v>34</v>
      </c>
      <c r="R145" s="22">
        <f t="shared" ref="R145:Y145" si="163">R132+3</f>
        <v>34</v>
      </c>
      <c r="S145" s="22">
        <f t="shared" si="163"/>
        <v>34</v>
      </c>
      <c r="T145" s="22">
        <f t="shared" si="163"/>
        <v>35</v>
      </c>
      <c r="U145" s="22">
        <f t="shared" si="163"/>
        <v>35</v>
      </c>
      <c r="V145" s="22">
        <f t="shared" si="163"/>
        <v>35</v>
      </c>
      <c r="W145" s="22">
        <f t="shared" si="163"/>
        <v>36</v>
      </c>
      <c r="X145" s="22">
        <f t="shared" si="163"/>
        <v>36</v>
      </c>
      <c r="Y145" s="22">
        <f t="shared" si="163"/>
        <v>36</v>
      </c>
      <c r="Z145" s="26" t="s">
        <v>37</v>
      </c>
      <c r="AB145" s="27"/>
      <c r="AC145" s="27"/>
      <c r="AD145" s="27"/>
      <c r="AE145" s="27"/>
      <c r="AF145" s="27"/>
      <c r="AG145" s="27"/>
      <c r="AH145" s="27"/>
      <c r="AI145" s="27"/>
      <c r="AJ145" s="28"/>
      <c r="AN145" s="27"/>
    </row>
    <row r="146" spans="1:40" ht="13.8" thickBot="1">
      <c r="A146" s="30">
        <v>1</v>
      </c>
      <c r="B146" s="30">
        <v>2</v>
      </c>
      <c r="C146" s="30">
        <v>3</v>
      </c>
      <c r="D146" s="30">
        <v>4</v>
      </c>
      <c r="E146" s="30">
        <v>5</v>
      </c>
      <c r="F146" s="30">
        <v>6</v>
      </c>
      <c r="G146" s="30">
        <v>7</v>
      </c>
      <c r="H146" s="30">
        <v>8</v>
      </c>
      <c r="I146" s="30">
        <v>9</v>
      </c>
      <c r="J146" s="30">
        <v>10</v>
      </c>
      <c r="K146" s="30">
        <v>11</v>
      </c>
      <c r="L146" s="30">
        <v>12</v>
      </c>
      <c r="M146" s="26" t="s">
        <v>47</v>
      </c>
      <c r="N146" s="30">
        <v>1</v>
      </c>
      <c r="O146" s="30">
        <v>2</v>
      </c>
      <c r="P146" s="30">
        <v>3</v>
      </c>
      <c r="Q146" s="30">
        <v>4</v>
      </c>
      <c r="R146" s="30">
        <v>5</v>
      </c>
      <c r="S146" s="30">
        <v>6</v>
      </c>
      <c r="T146" s="30">
        <v>7</v>
      </c>
      <c r="U146" s="30">
        <v>8</v>
      </c>
      <c r="V146" s="30">
        <v>9</v>
      </c>
      <c r="W146" s="30">
        <v>10</v>
      </c>
      <c r="X146" s="30">
        <v>11</v>
      </c>
      <c r="Y146" s="30">
        <v>12</v>
      </c>
      <c r="Z146" s="26" t="s">
        <v>47</v>
      </c>
      <c r="AB146" s="27"/>
      <c r="AC146" s="27"/>
      <c r="AD146" s="27"/>
      <c r="AE146" s="27"/>
      <c r="AF146" s="27"/>
      <c r="AG146" s="27"/>
      <c r="AH146" s="27"/>
      <c r="AI146" s="27"/>
      <c r="AJ146" s="28"/>
      <c r="AN146" s="27"/>
    </row>
    <row r="147" spans="1:40" ht="13.8" thickBot="1">
      <c r="A147" s="4">
        <v>1</v>
      </c>
      <c r="B147" s="4">
        <v>16</v>
      </c>
      <c r="C147" s="4">
        <v>5</v>
      </c>
      <c r="D147" s="4">
        <v>35</v>
      </c>
      <c r="E147" s="5">
        <v>270</v>
      </c>
      <c r="F147" s="18">
        <v>192</v>
      </c>
      <c r="G147" s="4">
        <v>33</v>
      </c>
      <c r="H147" s="18">
        <v>208</v>
      </c>
      <c r="I147" s="8">
        <v>326</v>
      </c>
      <c r="J147" s="4">
        <v>36</v>
      </c>
      <c r="K147" s="18">
        <v>199</v>
      </c>
      <c r="L147" s="18">
        <v>193</v>
      </c>
      <c r="M147" s="21"/>
      <c r="N147" s="23">
        <f t="shared" ref="N147:Y147" si="164" xml:space="preserve"> IF(OR(A147&gt;A157, A147&lt;A156),".",A147)</f>
        <v>1</v>
      </c>
      <c r="O147" s="23">
        <f t="shared" si="164"/>
        <v>16</v>
      </c>
      <c r="P147" s="23">
        <f t="shared" si="164"/>
        <v>5</v>
      </c>
      <c r="Q147" s="23">
        <f t="shared" si="164"/>
        <v>35</v>
      </c>
      <c r="R147" s="23">
        <f t="shared" si="164"/>
        <v>270</v>
      </c>
      <c r="S147" s="23">
        <f t="shared" si="164"/>
        <v>192</v>
      </c>
      <c r="T147" s="23">
        <f t="shared" si="164"/>
        <v>33</v>
      </c>
      <c r="U147" s="23">
        <f t="shared" si="164"/>
        <v>208</v>
      </c>
      <c r="V147" s="23">
        <f t="shared" si="164"/>
        <v>326</v>
      </c>
      <c r="W147" s="23">
        <f t="shared" si="164"/>
        <v>36</v>
      </c>
      <c r="X147" s="23">
        <f t="shared" si="164"/>
        <v>199</v>
      </c>
      <c r="Y147" s="23">
        <f t="shared" si="164"/>
        <v>193</v>
      </c>
      <c r="Z147" s="21"/>
      <c r="AA147" s="22">
        <f>AA134+3</f>
        <v>34</v>
      </c>
      <c r="AB147" s="34">
        <f>AVERAGE($R147:$S154)</f>
        <v>235.1875</v>
      </c>
      <c r="AC147" s="34">
        <f>AVERAGE($P147:$P154)</f>
        <v>4.25</v>
      </c>
      <c r="AD147" s="34">
        <f>AVERAGE([3]buffer!L$25:L$32)</f>
        <v>1.375</v>
      </c>
      <c r="AE147" s="34">
        <f>((AB147-AD147)/AI147)-AC147</f>
        <v>107.74422268907561</v>
      </c>
      <c r="AF147" s="34">
        <f>AVERAGE($Q147:$Q154)</f>
        <v>34</v>
      </c>
      <c r="AG147" s="34">
        <f>AVERAGE($O147:$O154)</f>
        <v>16.285714285714285</v>
      </c>
      <c r="AH147" s="34">
        <f>AG147/0.5</f>
        <v>32.571428571428569</v>
      </c>
      <c r="AI147" s="35">
        <f>AF147/AG147</f>
        <v>2.0877192982456143</v>
      </c>
      <c r="AJ147" s="56">
        <f xml:space="preserve"> 1.17*(1-COMPLETE!P41)</f>
        <v>1.0297219808861859</v>
      </c>
      <c r="AK147" s="37">
        <v>0.72638888888888886</v>
      </c>
      <c r="AL147" s="37">
        <v>0.90416666666666667</v>
      </c>
      <c r="AM147" s="38">
        <f>24*(AL147-AK147)</f>
        <v>4.2666666666666675</v>
      </c>
      <c r="AN147" s="34">
        <f>(AE147*120)/(AH147*0.2*AM147*AJ147)</f>
        <v>451.75163943188306</v>
      </c>
    </row>
    <row r="148" spans="1:40" ht="13.8" thickBot="1">
      <c r="A148" s="4">
        <v>0</v>
      </c>
      <c r="B148" s="4">
        <v>16</v>
      </c>
      <c r="C148" s="4">
        <v>4</v>
      </c>
      <c r="D148" s="4">
        <v>32</v>
      </c>
      <c r="E148" s="6">
        <v>229</v>
      </c>
      <c r="F148" s="5">
        <v>278</v>
      </c>
      <c r="G148" s="4">
        <v>34</v>
      </c>
      <c r="H148" s="6">
        <v>228</v>
      </c>
      <c r="I148" s="6">
        <v>261</v>
      </c>
      <c r="J148" s="4">
        <v>40</v>
      </c>
      <c r="K148" s="5">
        <v>279</v>
      </c>
      <c r="L148" s="18">
        <v>204</v>
      </c>
      <c r="M148" s="21"/>
      <c r="N148" s="23">
        <f t="shared" ref="N148:Y148" si="165" xml:space="preserve"> IF(OR(A148&gt;A157, A148&lt;A156),".",A148)</f>
        <v>0</v>
      </c>
      <c r="O148" s="23">
        <f t="shared" si="165"/>
        <v>16</v>
      </c>
      <c r="P148" s="23">
        <f t="shared" si="165"/>
        <v>4</v>
      </c>
      <c r="Q148" s="23">
        <f t="shared" si="165"/>
        <v>32</v>
      </c>
      <c r="R148" s="23">
        <f t="shared" si="165"/>
        <v>229</v>
      </c>
      <c r="S148" s="23">
        <f t="shared" si="165"/>
        <v>278</v>
      </c>
      <c r="T148" s="23">
        <f t="shared" si="165"/>
        <v>34</v>
      </c>
      <c r="U148" s="23">
        <f t="shared" si="165"/>
        <v>228</v>
      </c>
      <c r="V148" s="23">
        <f t="shared" si="165"/>
        <v>261</v>
      </c>
      <c r="W148" s="23">
        <f t="shared" si="165"/>
        <v>40</v>
      </c>
      <c r="X148" s="23">
        <f t="shared" si="165"/>
        <v>279</v>
      </c>
      <c r="Y148" s="23">
        <f t="shared" si="165"/>
        <v>204</v>
      </c>
      <c r="Z148" s="21"/>
      <c r="AA148" s="22">
        <f>AA135+3</f>
        <v>35</v>
      </c>
      <c r="AB148" s="34">
        <f>AVERAGE($U147:$V154)</f>
        <v>233.73333333333332</v>
      </c>
      <c r="AC148" s="34">
        <f>AVERAGE($P147:$P154)</f>
        <v>4.25</v>
      </c>
      <c r="AD148" s="34">
        <f>AVERAGE([3]buffer!M$25:M$32)</f>
        <v>1.125</v>
      </c>
      <c r="AE148" s="34">
        <f>((AB148-AD148)/AI148)-AC148</f>
        <v>106.75931449502878</v>
      </c>
      <c r="AF148" s="34">
        <f>AVERAGE($T147:$T154)</f>
        <v>34.125</v>
      </c>
      <c r="AG148" s="34">
        <f>AVERAGE($O147:$O154)</f>
        <v>16.285714285714285</v>
      </c>
      <c r="AH148" s="34">
        <f>AG148/0.5</f>
        <v>32.571428571428569</v>
      </c>
      <c r="AI148" s="35">
        <f>AF148/AG148</f>
        <v>2.0953947368421053</v>
      </c>
      <c r="AJ148" s="57">
        <f xml:space="preserve"> 1.17*(1-COMPLETE!P43)</f>
        <v>1.0009066427289046</v>
      </c>
      <c r="AK148" s="37">
        <v>0.72638888888888886</v>
      </c>
      <c r="AL148" s="37">
        <v>0.90416666666666667</v>
      </c>
      <c r="AM148" s="38">
        <f>24*(AL148-AK148)</f>
        <v>4.2666666666666675</v>
      </c>
      <c r="AN148" s="34">
        <f>(AE148*120)/(AH148*0.2*AM148*AJ148)</f>
        <v>460.50879973829581</v>
      </c>
    </row>
    <row r="149" spans="1:40" ht="13.8" thickBot="1">
      <c r="A149" s="4">
        <v>1</v>
      </c>
      <c r="B149" s="4">
        <v>14</v>
      </c>
      <c r="C149" s="4">
        <v>4</v>
      </c>
      <c r="D149" s="4">
        <v>34</v>
      </c>
      <c r="E149" s="5">
        <v>265</v>
      </c>
      <c r="F149" s="6">
        <v>245</v>
      </c>
      <c r="G149" s="4">
        <v>35</v>
      </c>
      <c r="H149" s="5">
        <v>271</v>
      </c>
      <c r="I149" s="13">
        <v>613</v>
      </c>
      <c r="J149" s="4">
        <v>35</v>
      </c>
      <c r="K149" s="5">
        <v>286</v>
      </c>
      <c r="L149" s="5">
        <v>274</v>
      </c>
      <c r="M149" s="21"/>
      <c r="N149" s="23">
        <f t="shared" ref="N149:Y149" si="166" xml:space="preserve"> IF(OR(A149&gt;A157, A149&lt;A156),".",A149)</f>
        <v>1</v>
      </c>
      <c r="O149" s="23" t="str">
        <f t="shared" si="166"/>
        <v>.</v>
      </c>
      <c r="P149" s="23">
        <f t="shared" si="166"/>
        <v>4</v>
      </c>
      <c r="Q149" s="23">
        <f t="shared" si="166"/>
        <v>34</v>
      </c>
      <c r="R149" s="23">
        <f t="shared" si="166"/>
        <v>265</v>
      </c>
      <c r="S149" s="23">
        <f t="shared" si="166"/>
        <v>245</v>
      </c>
      <c r="T149" s="23">
        <f t="shared" si="166"/>
        <v>35</v>
      </c>
      <c r="U149" s="23">
        <f t="shared" si="166"/>
        <v>271</v>
      </c>
      <c r="V149" s="23" t="str">
        <f t="shared" si="166"/>
        <v>.</v>
      </c>
      <c r="W149" s="23">
        <f t="shared" si="166"/>
        <v>35</v>
      </c>
      <c r="X149" s="23">
        <f t="shared" si="166"/>
        <v>286</v>
      </c>
      <c r="Y149" s="23">
        <f t="shared" si="166"/>
        <v>274</v>
      </c>
      <c r="Z149" s="21"/>
      <c r="AA149" s="22">
        <f>AA136+3</f>
        <v>36</v>
      </c>
      <c r="AB149" s="34">
        <f>AVERAGE($X147:$Y154)</f>
        <v>243.4375</v>
      </c>
      <c r="AC149" s="34">
        <f>AVERAGE($P147:$P154)</f>
        <v>4.25</v>
      </c>
      <c r="AD149" s="34">
        <f>AVERAGE([3]buffer!N$25:N$32)</f>
        <v>1.75</v>
      </c>
      <c r="AE149" s="34">
        <f>((AB149-AD149)/AI149)-AC149</f>
        <v>105.46577899452464</v>
      </c>
      <c r="AF149" s="34">
        <f>AVERAGE($W147:$W154)</f>
        <v>35.875</v>
      </c>
      <c r="AG149" s="34">
        <f>AVERAGE($O147:$O154)</f>
        <v>16.285714285714285</v>
      </c>
      <c r="AH149" s="34">
        <f>AG149/0.5</f>
        <v>32.571428571428569</v>
      </c>
      <c r="AI149" s="35">
        <f>AF149/AG149</f>
        <v>2.2028508771929824</v>
      </c>
      <c r="AJ149" s="57">
        <f xml:space="preserve"> 1.17*(1-COMPLETE!P45)</f>
        <v>1.0284300000000002</v>
      </c>
      <c r="AK149" s="37">
        <v>0.72638888888888886</v>
      </c>
      <c r="AL149" s="37">
        <v>0.90416666666666667</v>
      </c>
      <c r="AM149" s="38">
        <f>24*(AL149-AK149)</f>
        <v>4.2666666666666675</v>
      </c>
      <c r="AN149" s="34">
        <f>(AE149*120)/(AH149*0.2*AM149*AJ149)</f>
        <v>442.75406422485554</v>
      </c>
    </row>
    <row r="150" spans="1:40" ht="13.2">
      <c r="A150" s="4">
        <v>2</v>
      </c>
      <c r="B150" s="4">
        <v>17</v>
      </c>
      <c r="C150" s="4">
        <v>4</v>
      </c>
      <c r="D150" s="4">
        <v>36</v>
      </c>
      <c r="E150" s="6">
        <v>247</v>
      </c>
      <c r="F150" s="6">
        <v>239</v>
      </c>
      <c r="G150" s="4">
        <v>34</v>
      </c>
      <c r="H150" s="6">
        <v>260</v>
      </c>
      <c r="I150" s="6">
        <v>257</v>
      </c>
      <c r="J150" s="4">
        <v>36</v>
      </c>
      <c r="K150" s="5">
        <v>290</v>
      </c>
      <c r="L150" s="18">
        <v>181</v>
      </c>
      <c r="M150" s="21"/>
      <c r="N150" s="23">
        <f t="shared" ref="N150:Y150" si="167" xml:space="preserve"> IF(OR(A150&gt;A157, A150&lt;A156),".",A150)</f>
        <v>2</v>
      </c>
      <c r="O150" s="23">
        <f t="shared" si="167"/>
        <v>17</v>
      </c>
      <c r="P150" s="23">
        <f t="shared" si="167"/>
        <v>4</v>
      </c>
      <c r="Q150" s="23">
        <f t="shared" si="167"/>
        <v>36</v>
      </c>
      <c r="R150" s="23">
        <f t="shared" si="167"/>
        <v>247</v>
      </c>
      <c r="S150" s="23">
        <f t="shared" si="167"/>
        <v>239</v>
      </c>
      <c r="T150" s="23">
        <f t="shared" si="167"/>
        <v>34</v>
      </c>
      <c r="U150" s="23">
        <f t="shared" si="167"/>
        <v>260</v>
      </c>
      <c r="V150" s="23">
        <f t="shared" si="167"/>
        <v>257</v>
      </c>
      <c r="W150" s="23">
        <f t="shared" si="167"/>
        <v>36</v>
      </c>
      <c r="X150" s="23">
        <f t="shared" si="167"/>
        <v>290</v>
      </c>
      <c r="Y150" s="23">
        <f t="shared" si="167"/>
        <v>181</v>
      </c>
      <c r="Z150" s="21"/>
      <c r="AJ150" s="24"/>
    </row>
    <row r="151" spans="1:40" ht="13.2">
      <c r="A151" s="4">
        <v>1</v>
      </c>
      <c r="B151" s="4">
        <v>16</v>
      </c>
      <c r="C151" s="4">
        <v>4</v>
      </c>
      <c r="D151" s="4">
        <v>34</v>
      </c>
      <c r="E151" s="8">
        <v>308</v>
      </c>
      <c r="F151" s="6">
        <v>247</v>
      </c>
      <c r="G151" s="4">
        <v>35</v>
      </c>
      <c r="H151" s="18">
        <v>214</v>
      </c>
      <c r="I151" s="6">
        <v>244</v>
      </c>
      <c r="J151" s="4">
        <v>32</v>
      </c>
      <c r="K151" s="6">
        <v>258</v>
      </c>
      <c r="L151" s="5">
        <v>263</v>
      </c>
      <c r="M151" s="21"/>
      <c r="N151" s="23">
        <f t="shared" ref="N151:Y151" si="168" xml:space="preserve"> IF(OR(A151&gt;A157, A151&lt;A156),".",A151)</f>
        <v>1</v>
      </c>
      <c r="O151" s="23">
        <f t="shared" si="168"/>
        <v>16</v>
      </c>
      <c r="P151" s="23">
        <f t="shared" si="168"/>
        <v>4</v>
      </c>
      <c r="Q151" s="23">
        <f t="shared" si="168"/>
        <v>34</v>
      </c>
      <c r="R151" s="23">
        <f t="shared" si="168"/>
        <v>308</v>
      </c>
      <c r="S151" s="23">
        <f t="shared" si="168"/>
        <v>247</v>
      </c>
      <c r="T151" s="23">
        <f t="shared" si="168"/>
        <v>35</v>
      </c>
      <c r="U151" s="23">
        <f t="shared" si="168"/>
        <v>214</v>
      </c>
      <c r="V151" s="23">
        <f t="shared" si="168"/>
        <v>244</v>
      </c>
      <c r="W151" s="23">
        <f t="shared" si="168"/>
        <v>32</v>
      </c>
      <c r="X151" s="23">
        <f t="shared" si="168"/>
        <v>258</v>
      </c>
      <c r="Y151" s="23">
        <f t="shared" si="168"/>
        <v>263</v>
      </c>
      <c r="Z151" s="21"/>
      <c r="AJ151" s="24"/>
    </row>
    <row r="152" spans="1:40" ht="13.2">
      <c r="A152" s="4">
        <v>1</v>
      </c>
      <c r="B152" s="4">
        <v>17</v>
      </c>
      <c r="C152" s="4">
        <v>5</v>
      </c>
      <c r="D152" s="4">
        <v>33</v>
      </c>
      <c r="E152" s="18">
        <v>217</v>
      </c>
      <c r="F152" s="6">
        <v>243</v>
      </c>
      <c r="G152" s="4">
        <v>35</v>
      </c>
      <c r="H152" s="18">
        <v>196</v>
      </c>
      <c r="I152" s="6">
        <v>247</v>
      </c>
      <c r="J152" s="4">
        <v>35</v>
      </c>
      <c r="K152" s="5">
        <v>263</v>
      </c>
      <c r="L152" s="6">
        <v>253</v>
      </c>
      <c r="M152" s="21"/>
      <c r="N152" s="23">
        <f t="shared" ref="N152:Y152" si="169" xml:space="preserve"> IF(OR(A152&gt;A157, A152&lt;A156),".",A152)</f>
        <v>1</v>
      </c>
      <c r="O152" s="23">
        <f t="shared" si="169"/>
        <v>17</v>
      </c>
      <c r="P152" s="23">
        <f t="shared" si="169"/>
        <v>5</v>
      </c>
      <c r="Q152" s="23">
        <f t="shared" si="169"/>
        <v>33</v>
      </c>
      <c r="R152" s="23">
        <f t="shared" si="169"/>
        <v>217</v>
      </c>
      <c r="S152" s="23">
        <f t="shared" si="169"/>
        <v>243</v>
      </c>
      <c r="T152" s="23">
        <f t="shared" si="169"/>
        <v>35</v>
      </c>
      <c r="U152" s="23">
        <f t="shared" si="169"/>
        <v>196</v>
      </c>
      <c r="V152" s="23">
        <f t="shared" si="169"/>
        <v>247</v>
      </c>
      <c r="W152" s="23">
        <f t="shared" si="169"/>
        <v>35</v>
      </c>
      <c r="X152" s="23">
        <f t="shared" si="169"/>
        <v>263</v>
      </c>
      <c r="Y152" s="23">
        <f t="shared" si="169"/>
        <v>253</v>
      </c>
      <c r="Z152" s="21"/>
      <c r="AJ152" s="24"/>
    </row>
    <row r="153" spans="1:40" ht="13.2">
      <c r="A153" s="4">
        <v>1</v>
      </c>
      <c r="B153" s="4">
        <v>16</v>
      </c>
      <c r="C153" s="4">
        <v>5</v>
      </c>
      <c r="D153" s="4">
        <v>34</v>
      </c>
      <c r="E153" s="18">
        <v>183</v>
      </c>
      <c r="F153" s="6">
        <v>235</v>
      </c>
      <c r="G153" s="4">
        <v>34</v>
      </c>
      <c r="H153" s="18">
        <v>217</v>
      </c>
      <c r="I153" s="18">
        <v>188</v>
      </c>
      <c r="J153" s="4">
        <v>37</v>
      </c>
      <c r="K153" s="8">
        <v>329</v>
      </c>
      <c r="L153" s="6">
        <v>225</v>
      </c>
      <c r="M153" s="21"/>
      <c r="N153" s="23">
        <f t="shared" ref="N153:Y153" si="170" xml:space="preserve"> IF(OR(A153&gt;A157, A153&lt;A156),".",A153)</f>
        <v>1</v>
      </c>
      <c r="O153" s="23">
        <f t="shared" si="170"/>
        <v>16</v>
      </c>
      <c r="P153" s="23">
        <f t="shared" si="170"/>
        <v>5</v>
      </c>
      <c r="Q153" s="23">
        <f t="shared" si="170"/>
        <v>34</v>
      </c>
      <c r="R153" s="23">
        <f t="shared" si="170"/>
        <v>183</v>
      </c>
      <c r="S153" s="23">
        <f t="shared" si="170"/>
        <v>235</v>
      </c>
      <c r="T153" s="23">
        <f t="shared" si="170"/>
        <v>34</v>
      </c>
      <c r="U153" s="23">
        <f t="shared" si="170"/>
        <v>217</v>
      </c>
      <c r="V153" s="23">
        <f t="shared" si="170"/>
        <v>188</v>
      </c>
      <c r="W153" s="23">
        <f t="shared" si="170"/>
        <v>37</v>
      </c>
      <c r="X153" s="23">
        <f t="shared" si="170"/>
        <v>329</v>
      </c>
      <c r="Y153" s="23">
        <f t="shared" si="170"/>
        <v>225</v>
      </c>
      <c r="Z153" s="21"/>
      <c r="AJ153" s="24"/>
    </row>
    <row r="154" spans="1:40" ht="13.2">
      <c r="A154" s="4">
        <v>1</v>
      </c>
      <c r="B154" s="4">
        <v>16</v>
      </c>
      <c r="C154" s="4">
        <v>3</v>
      </c>
      <c r="D154" s="4">
        <v>34</v>
      </c>
      <c r="E154" s="18">
        <v>177</v>
      </c>
      <c r="F154" s="18">
        <v>188</v>
      </c>
      <c r="G154" s="4">
        <v>33</v>
      </c>
      <c r="H154" s="18">
        <v>205</v>
      </c>
      <c r="I154" s="18">
        <v>184</v>
      </c>
      <c r="J154" s="4">
        <v>36</v>
      </c>
      <c r="K154" s="18">
        <v>211</v>
      </c>
      <c r="L154" s="18">
        <v>187</v>
      </c>
      <c r="M154" s="21"/>
      <c r="N154" s="23">
        <f t="shared" ref="N154:Y154" si="171" xml:space="preserve"> IF(OR(A154&gt;A157, A154&lt;A156),".",A154)</f>
        <v>1</v>
      </c>
      <c r="O154" s="23">
        <f t="shared" si="171"/>
        <v>16</v>
      </c>
      <c r="P154" s="23">
        <f t="shared" si="171"/>
        <v>3</v>
      </c>
      <c r="Q154" s="23">
        <f t="shared" si="171"/>
        <v>34</v>
      </c>
      <c r="R154" s="23">
        <f t="shared" si="171"/>
        <v>177</v>
      </c>
      <c r="S154" s="23">
        <f t="shared" si="171"/>
        <v>188</v>
      </c>
      <c r="T154" s="23">
        <f t="shared" si="171"/>
        <v>33</v>
      </c>
      <c r="U154" s="23">
        <f t="shared" si="171"/>
        <v>205</v>
      </c>
      <c r="V154" s="23">
        <f t="shared" si="171"/>
        <v>184</v>
      </c>
      <c r="W154" s="23">
        <f t="shared" si="171"/>
        <v>36</v>
      </c>
      <c r="X154" s="23">
        <f t="shared" si="171"/>
        <v>211</v>
      </c>
      <c r="Y154" s="23">
        <f t="shared" si="171"/>
        <v>187</v>
      </c>
      <c r="Z154" s="21"/>
      <c r="AJ154" s="24"/>
    </row>
    <row r="155" spans="1:40">
      <c r="A155" s="39">
        <f>AVERAGE(A147:A154)</f>
        <v>1</v>
      </c>
      <c r="B155" s="39">
        <f>AVERAGE(B147:B154)</f>
        <v>16</v>
      </c>
      <c r="C155" s="39">
        <f t="shared" ref="C155:L155" si="172">AVERAGE(C147:C154)</f>
        <v>4.25</v>
      </c>
      <c r="D155" s="39">
        <f t="shared" si="172"/>
        <v>34</v>
      </c>
      <c r="E155" s="39">
        <f t="shared" si="172"/>
        <v>237</v>
      </c>
      <c r="F155" s="39">
        <f t="shared" si="172"/>
        <v>233.375</v>
      </c>
      <c r="G155" s="39">
        <f t="shared" si="172"/>
        <v>34.125</v>
      </c>
      <c r="H155" s="39">
        <f t="shared" si="172"/>
        <v>224.875</v>
      </c>
      <c r="I155" s="39">
        <f t="shared" si="172"/>
        <v>290</v>
      </c>
      <c r="J155" s="39">
        <f t="shared" si="172"/>
        <v>35.875</v>
      </c>
      <c r="K155" s="39">
        <f t="shared" si="172"/>
        <v>264.375</v>
      </c>
      <c r="L155" s="39">
        <f t="shared" si="172"/>
        <v>222.5</v>
      </c>
      <c r="M155" s="26" t="s">
        <v>60</v>
      </c>
      <c r="N155" s="39">
        <f>AVERAGE(N147:N154)</f>
        <v>1</v>
      </c>
      <c r="O155" s="39">
        <f>AVERAGE(O147:O154)</f>
        <v>16.285714285714285</v>
      </c>
      <c r="P155" s="39">
        <f t="shared" ref="P155:Y155" si="173">AVERAGE(P147:P154)</f>
        <v>4.25</v>
      </c>
      <c r="Q155" s="39">
        <f t="shared" si="173"/>
        <v>34</v>
      </c>
      <c r="R155" s="39">
        <f t="shared" si="173"/>
        <v>237</v>
      </c>
      <c r="S155" s="39">
        <f t="shared" si="173"/>
        <v>233.375</v>
      </c>
      <c r="T155" s="39">
        <f t="shared" si="173"/>
        <v>34.125</v>
      </c>
      <c r="U155" s="39">
        <f t="shared" si="173"/>
        <v>224.875</v>
      </c>
      <c r="V155" s="39">
        <f t="shared" si="173"/>
        <v>243.85714285714286</v>
      </c>
      <c r="W155" s="39">
        <f t="shared" si="173"/>
        <v>35.875</v>
      </c>
      <c r="X155" s="39">
        <f t="shared" si="173"/>
        <v>264.375</v>
      </c>
      <c r="Y155" s="39">
        <f t="shared" si="173"/>
        <v>222.5</v>
      </c>
      <c r="Z155" s="26" t="s">
        <v>60</v>
      </c>
      <c r="AJ155" s="24"/>
    </row>
    <row r="156" spans="1:40">
      <c r="A156" s="39">
        <f>A155-2*STDEV(A147:A154)</f>
        <v>-6.9044967649697586E-2</v>
      </c>
      <c r="B156" s="39">
        <f t="shared" ref="B156:L156" si="174">B155-2*STDEV(B147:B154)</f>
        <v>14.148359800454898</v>
      </c>
      <c r="C156" s="39">
        <f t="shared" si="174"/>
        <v>2.8357864376269051</v>
      </c>
      <c r="D156" s="39">
        <f t="shared" si="174"/>
        <v>31.609542781331214</v>
      </c>
      <c r="E156" s="39">
        <f t="shared" si="174"/>
        <v>147.57644925093038</v>
      </c>
      <c r="F156" s="39">
        <f t="shared" si="174"/>
        <v>173.80571261127929</v>
      </c>
      <c r="G156" s="39">
        <f t="shared" si="174"/>
        <v>32.455954079207437</v>
      </c>
      <c r="H156" s="39">
        <f t="shared" si="174"/>
        <v>171.07709775730763</v>
      </c>
      <c r="I156" s="39">
        <f t="shared" si="174"/>
        <v>14.153251656959753</v>
      </c>
      <c r="J156" s="39">
        <f t="shared" si="174"/>
        <v>31.410857145142931</v>
      </c>
      <c r="K156" s="39">
        <f t="shared" si="174"/>
        <v>179.25365803957942</v>
      </c>
      <c r="L156" s="39">
        <f t="shared" si="174"/>
        <v>149.11646739804047</v>
      </c>
      <c r="M156" s="26" t="s">
        <v>61</v>
      </c>
      <c r="N156" s="39">
        <f>N155-2*STDEV(N147:N154)</f>
        <v>-6.9044967649697586E-2</v>
      </c>
      <c r="O156" s="39">
        <f t="shared" ref="O156:Y156" si="175">O155-2*STDEV(O147:O154)</f>
        <v>15.309814212765751</v>
      </c>
      <c r="P156" s="39">
        <f t="shared" si="175"/>
        <v>2.8357864376269051</v>
      </c>
      <c r="Q156" s="39">
        <f t="shared" si="175"/>
        <v>31.609542781331214</v>
      </c>
      <c r="R156" s="39">
        <f t="shared" si="175"/>
        <v>147.57644925093038</v>
      </c>
      <c r="S156" s="39">
        <f t="shared" si="175"/>
        <v>173.80571261127929</v>
      </c>
      <c r="T156" s="39">
        <f t="shared" si="175"/>
        <v>32.455954079207437</v>
      </c>
      <c r="U156" s="39">
        <f t="shared" si="175"/>
        <v>171.07709775730763</v>
      </c>
      <c r="V156" s="39">
        <f t="shared" si="175"/>
        <v>147.50066186820555</v>
      </c>
      <c r="W156" s="39">
        <f t="shared" si="175"/>
        <v>31.410857145142931</v>
      </c>
      <c r="X156" s="39">
        <f t="shared" si="175"/>
        <v>179.25365803957942</v>
      </c>
      <c r="Y156" s="39">
        <f t="shared" si="175"/>
        <v>149.11646739804047</v>
      </c>
      <c r="Z156" s="26" t="s">
        <v>61</v>
      </c>
      <c r="AJ156" s="24"/>
    </row>
    <row r="157" spans="1:40" ht="12.6" thickBot="1">
      <c r="A157" s="40">
        <f>A155+2*STDEV(A147:A154)</f>
        <v>2.0690449676496976</v>
      </c>
      <c r="B157" s="40">
        <f t="shared" ref="B157:L157" si="176">B155+2*STDEV(B147:B154)</f>
        <v>17.851640199545102</v>
      </c>
      <c r="C157" s="40">
        <f t="shared" si="176"/>
        <v>5.6642135623730949</v>
      </c>
      <c r="D157" s="40">
        <f t="shared" si="176"/>
        <v>36.390457218668786</v>
      </c>
      <c r="E157" s="40">
        <f t="shared" si="176"/>
        <v>326.42355074906959</v>
      </c>
      <c r="F157" s="40">
        <f t="shared" si="176"/>
        <v>292.94428738872068</v>
      </c>
      <c r="G157" s="40">
        <f t="shared" si="176"/>
        <v>35.794045920792563</v>
      </c>
      <c r="H157" s="40">
        <f t="shared" si="176"/>
        <v>278.67290224269237</v>
      </c>
      <c r="I157" s="40">
        <f t="shared" si="176"/>
        <v>565.84674834304019</v>
      </c>
      <c r="J157" s="40">
        <f t="shared" si="176"/>
        <v>40.339142854857073</v>
      </c>
      <c r="K157" s="40">
        <f t="shared" si="176"/>
        <v>349.49634196042058</v>
      </c>
      <c r="L157" s="40">
        <f t="shared" si="176"/>
        <v>295.88353260195953</v>
      </c>
      <c r="M157" s="41" t="s">
        <v>62</v>
      </c>
      <c r="N157" s="40">
        <f>N155+2*STDEV(N147:N154)</f>
        <v>2.0690449676496976</v>
      </c>
      <c r="O157" s="40">
        <f t="shared" ref="O157:Y157" si="177">O155+2*STDEV(O147:O154)</f>
        <v>17.261614358662818</v>
      </c>
      <c r="P157" s="40">
        <f t="shared" si="177"/>
        <v>5.6642135623730949</v>
      </c>
      <c r="Q157" s="40">
        <f t="shared" si="177"/>
        <v>36.390457218668786</v>
      </c>
      <c r="R157" s="40">
        <f t="shared" si="177"/>
        <v>326.42355074906959</v>
      </c>
      <c r="S157" s="40">
        <f t="shared" si="177"/>
        <v>292.94428738872068</v>
      </c>
      <c r="T157" s="40">
        <f t="shared" si="177"/>
        <v>35.794045920792563</v>
      </c>
      <c r="U157" s="40">
        <f t="shared" si="177"/>
        <v>278.67290224269237</v>
      </c>
      <c r="V157" s="40">
        <f t="shared" si="177"/>
        <v>340.21362384608017</v>
      </c>
      <c r="W157" s="40">
        <f t="shared" si="177"/>
        <v>40.339142854857073</v>
      </c>
      <c r="X157" s="40">
        <f t="shared" si="177"/>
        <v>349.49634196042058</v>
      </c>
      <c r="Y157" s="40">
        <f t="shared" si="177"/>
        <v>295.88353260195953</v>
      </c>
      <c r="Z157" s="41" t="s">
        <v>62</v>
      </c>
      <c r="AJ157" s="24"/>
    </row>
    <row r="158" spans="1:40" ht="13.2">
      <c r="A158" s="20"/>
      <c r="B158" s="25"/>
      <c r="C158" s="20"/>
      <c r="D158" s="22">
        <f>D145+3</f>
        <v>37</v>
      </c>
      <c r="E158" s="22">
        <f t="shared" ref="E158:L158" si="178">E145+3</f>
        <v>37</v>
      </c>
      <c r="F158" s="22">
        <f t="shared" si="178"/>
        <v>37</v>
      </c>
      <c r="G158" s="22">
        <f t="shared" si="178"/>
        <v>38</v>
      </c>
      <c r="H158" s="22">
        <f t="shared" si="178"/>
        <v>38</v>
      </c>
      <c r="I158" s="22">
        <f t="shared" si="178"/>
        <v>38</v>
      </c>
      <c r="J158" s="22">
        <f t="shared" si="178"/>
        <v>39</v>
      </c>
      <c r="K158" s="22">
        <f t="shared" si="178"/>
        <v>39</v>
      </c>
      <c r="L158" s="22">
        <f t="shared" si="178"/>
        <v>39</v>
      </c>
      <c r="M158" s="26" t="s">
        <v>37</v>
      </c>
      <c r="N158" s="20"/>
      <c r="O158" s="25"/>
      <c r="P158" s="20"/>
      <c r="Q158" s="22">
        <f>Q145+3</f>
        <v>37</v>
      </c>
      <c r="R158" s="22">
        <f t="shared" ref="R158:Y158" si="179">R145+3</f>
        <v>37</v>
      </c>
      <c r="S158" s="22">
        <f t="shared" si="179"/>
        <v>37</v>
      </c>
      <c r="T158" s="22">
        <f t="shared" si="179"/>
        <v>38</v>
      </c>
      <c r="U158" s="22">
        <f t="shared" si="179"/>
        <v>38</v>
      </c>
      <c r="V158" s="22">
        <f t="shared" si="179"/>
        <v>38</v>
      </c>
      <c r="W158" s="22">
        <f t="shared" si="179"/>
        <v>39</v>
      </c>
      <c r="X158" s="22">
        <f t="shared" si="179"/>
        <v>39</v>
      </c>
      <c r="Y158" s="22">
        <f t="shared" si="179"/>
        <v>39</v>
      </c>
      <c r="Z158" s="26" t="s">
        <v>37</v>
      </c>
      <c r="AB158" s="27"/>
      <c r="AC158" s="27"/>
      <c r="AD158" s="27"/>
      <c r="AE158" s="27"/>
      <c r="AF158" s="27"/>
      <c r="AG158" s="27"/>
      <c r="AH158" s="27"/>
      <c r="AI158" s="27"/>
      <c r="AJ158" s="28"/>
      <c r="AN158" s="27"/>
    </row>
    <row r="159" spans="1:40" ht="13.8" thickBot="1">
      <c r="A159" s="30">
        <v>1</v>
      </c>
      <c r="B159" s="30">
        <v>2</v>
      </c>
      <c r="C159" s="30">
        <v>3</v>
      </c>
      <c r="D159" s="30">
        <v>4</v>
      </c>
      <c r="E159" s="30">
        <v>5</v>
      </c>
      <c r="F159" s="30">
        <v>6</v>
      </c>
      <c r="G159" s="30">
        <v>7</v>
      </c>
      <c r="H159" s="30">
        <v>8</v>
      </c>
      <c r="I159" s="30">
        <v>9</v>
      </c>
      <c r="J159" s="30">
        <v>10</v>
      </c>
      <c r="K159" s="30">
        <v>11</v>
      </c>
      <c r="L159" s="30">
        <v>12</v>
      </c>
      <c r="M159" s="26" t="s">
        <v>47</v>
      </c>
      <c r="N159" s="30">
        <v>1</v>
      </c>
      <c r="O159" s="30">
        <v>2</v>
      </c>
      <c r="P159" s="30">
        <v>3</v>
      </c>
      <c r="Q159" s="30">
        <v>4</v>
      </c>
      <c r="R159" s="30">
        <v>5</v>
      </c>
      <c r="S159" s="30">
        <v>6</v>
      </c>
      <c r="T159" s="30">
        <v>7</v>
      </c>
      <c r="U159" s="30">
        <v>8</v>
      </c>
      <c r="V159" s="30">
        <v>9</v>
      </c>
      <c r="W159" s="30">
        <v>10</v>
      </c>
      <c r="X159" s="30">
        <v>11</v>
      </c>
      <c r="Y159" s="30">
        <v>12</v>
      </c>
      <c r="Z159" s="26" t="s">
        <v>47</v>
      </c>
      <c r="AB159" s="27"/>
      <c r="AC159" s="27"/>
      <c r="AD159" s="27"/>
      <c r="AE159" s="27"/>
      <c r="AF159" s="27"/>
      <c r="AG159" s="27"/>
      <c r="AH159" s="27"/>
      <c r="AI159" s="27"/>
      <c r="AJ159" s="28"/>
      <c r="AN159" s="27"/>
    </row>
    <row r="160" spans="1:40" ht="13.8" thickBot="1">
      <c r="A160" s="4">
        <v>6</v>
      </c>
      <c r="B160" s="17">
        <v>18</v>
      </c>
      <c r="C160" s="4">
        <v>2</v>
      </c>
      <c r="D160" s="11">
        <v>38</v>
      </c>
      <c r="E160" s="14">
        <v>154</v>
      </c>
      <c r="F160" s="13">
        <v>168</v>
      </c>
      <c r="G160" s="16">
        <v>32</v>
      </c>
      <c r="H160" s="11">
        <v>46</v>
      </c>
      <c r="I160" s="18">
        <v>53</v>
      </c>
      <c r="J160" s="16">
        <v>36</v>
      </c>
      <c r="K160" s="15">
        <v>130</v>
      </c>
      <c r="L160" s="14">
        <v>152</v>
      </c>
      <c r="M160" s="21"/>
      <c r="N160" s="23" t="s">
        <v>59</v>
      </c>
      <c r="O160" s="23">
        <f t="shared" ref="O160:Y160" si="180" xml:space="preserve"> IF(OR(B160&gt;B170, B160&lt;B169),".",B160)</f>
        <v>18</v>
      </c>
      <c r="P160" s="23">
        <f t="shared" si="180"/>
        <v>2</v>
      </c>
      <c r="Q160" s="23" t="str">
        <f t="shared" si="180"/>
        <v>.</v>
      </c>
      <c r="R160" s="23">
        <f t="shared" si="180"/>
        <v>154</v>
      </c>
      <c r="S160" s="23">
        <f t="shared" si="180"/>
        <v>168</v>
      </c>
      <c r="T160" s="23">
        <f t="shared" si="180"/>
        <v>32</v>
      </c>
      <c r="U160" s="23">
        <f t="shared" si="180"/>
        <v>46</v>
      </c>
      <c r="V160" s="23">
        <f t="shared" si="180"/>
        <v>53</v>
      </c>
      <c r="W160" s="23">
        <f t="shared" si="180"/>
        <v>36</v>
      </c>
      <c r="X160" s="23">
        <f t="shared" si="180"/>
        <v>130</v>
      </c>
      <c r="Y160" s="23">
        <f t="shared" si="180"/>
        <v>152</v>
      </c>
      <c r="Z160" s="21"/>
      <c r="AA160" s="22">
        <f>AA147+3</f>
        <v>37</v>
      </c>
      <c r="AB160" s="34">
        <f>AVERAGE($R160:$S167)</f>
        <v>144.3125</v>
      </c>
      <c r="AC160" s="34">
        <f>AVERAGE($P160:$P167)</f>
        <v>3</v>
      </c>
      <c r="AD160" s="34">
        <f>AVERAGE([3]buffer!C$36:C$43)</f>
        <v>19.375</v>
      </c>
      <c r="AE160" s="34">
        <f>((AB160-AD160)/AI160)-AC160</f>
        <v>55.274734982332156</v>
      </c>
      <c r="AF160" s="34">
        <f>AVERAGE($Q160:$Q167)</f>
        <v>40.428571428571431</v>
      </c>
      <c r="AG160" s="34">
        <f>AVERAGE($O160:$O167)</f>
        <v>18.857142857142858</v>
      </c>
      <c r="AH160" s="34">
        <f>AG160/0.5</f>
        <v>37.714285714285715</v>
      </c>
      <c r="AI160" s="35">
        <f>AF160/AG160</f>
        <v>2.143939393939394</v>
      </c>
      <c r="AJ160" s="56">
        <f xml:space="preserve"> 1.21*(1-COMPLETE!P47)</f>
        <v>1.0783949313621966</v>
      </c>
      <c r="AK160" s="37">
        <v>0.56111111111111112</v>
      </c>
      <c r="AL160" s="37">
        <v>0.73958333333333337</v>
      </c>
      <c r="AM160" s="38">
        <f>24*(AL160-AK160)</f>
        <v>4.2833333333333341</v>
      </c>
      <c r="AN160" s="34">
        <f>(AE160*120)/(AH160*0.2*AM160*AJ160)</f>
        <v>190.37605437958655</v>
      </c>
    </row>
    <row r="161" spans="1:40" ht="13.8" thickBot="1">
      <c r="A161" s="4">
        <v>1</v>
      </c>
      <c r="B161" s="17">
        <v>18</v>
      </c>
      <c r="C161" s="4">
        <v>3</v>
      </c>
      <c r="D161" s="11">
        <v>40</v>
      </c>
      <c r="E161" s="7">
        <v>138</v>
      </c>
      <c r="F161" s="14">
        <v>153</v>
      </c>
      <c r="G161" s="16">
        <v>29</v>
      </c>
      <c r="H161" s="6">
        <v>62</v>
      </c>
      <c r="I161" s="11">
        <v>48</v>
      </c>
      <c r="J161" s="11">
        <v>37</v>
      </c>
      <c r="K161" s="13">
        <v>163</v>
      </c>
      <c r="L161" s="15">
        <v>130</v>
      </c>
      <c r="M161" s="21"/>
      <c r="N161" s="23">
        <f t="shared" ref="N161:Y161" si="181" xml:space="preserve"> IF(OR(A161&gt;A170, A161&lt;A169),".",A161)</f>
        <v>1</v>
      </c>
      <c r="O161" s="23">
        <f t="shared" si="181"/>
        <v>18</v>
      </c>
      <c r="P161" s="23">
        <f t="shared" si="181"/>
        <v>3</v>
      </c>
      <c r="Q161" s="23">
        <f t="shared" si="181"/>
        <v>40</v>
      </c>
      <c r="R161" s="23">
        <f t="shared" si="181"/>
        <v>138</v>
      </c>
      <c r="S161" s="23">
        <f t="shared" si="181"/>
        <v>153</v>
      </c>
      <c r="T161" s="23">
        <f t="shared" si="181"/>
        <v>29</v>
      </c>
      <c r="U161" s="23">
        <f t="shared" si="181"/>
        <v>62</v>
      </c>
      <c r="V161" s="23">
        <f t="shared" si="181"/>
        <v>48</v>
      </c>
      <c r="W161" s="23">
        <f t="shared" si="181"/>
        <v>37</v>
      </c>
      <c r="X161" s="23">
        <f t="shared" si="181"/>
        <v>163</v>
      </c>
      <c r="Y161" s="23">
        <f t="shared" si="181"/>
        <v>130</v>
      </c>
      <c r="Z161" s="21"/>
      <c r="AA161" s="22">
        <f>AA148+3</f>
        <v>38</v>
      </c>
      <c r="AB161" s="34">
        <f>AVERAGE($U160:$V167)</f>
        <v>60.466666666666669</v>
      </c>
      <c r="AC161" s="34">
        <f>AVERAGE($P160:$P167)</f>
        <v>3</v>
      </c>
      <c r="AD161" s="34">
        <f>AVERAGE([3]buffer!D$36:D$43)</f>
        <v>16</v>
      </c>
      <c r="AE161" s="34">
        <f>((AB161-AD161)/AI161)-AC161</f>
        <v>23.30633053221289</v>
      </c>
      <c r="AF161" s="34">
        <f>AVERAGE($T160:$T167)</f>
        <v>31.875</v>
      </c>
      <c r="AG161" s="34">
        <f>AVERAGE($O160:$O167)</f>
        <v>18.857142857142858</v>
      </c>
      <c r="AH161" s="34">
        <f>AG161/0.5</f>
        <v>37.714285714285715</v>
      </c>
      <c r="AI161" s="35">
        <f>AF161/AG161</f>
        <v>1.6903409090909089</v>
      </c>
      <c r="AJ161" s="57">
        <f xml:space="preserve"> 1.12*(1-COMPLETE!P49)</f>
        <v>1.0041043478260869</v>
      </c>
      <c r="AK161" s="37">
        <v>0.56111111111111112</v>
      </c>
      <c r="AL161" s="37">
        <v>0.73958333333333337</v>
      </c>
      <c r="AM161" s="38">
        <f>24*(AL161-AK161)</f>
        <v>4.2833333333333341</v>
      </c>
      <c r="AN161" s="34">
        <f>(AE161*120)/(AH161*0.2*AM161*AJ161)</f>
        <v>86.210178506078165</v>
      </c>
    </row>
    <row r="162" spans="1:40" ht="13.8" thickBot="1">
      <c r="A162" s="4">
        <v>2</v>
      </c>
      <c r="B162" s="17">
        <v>15</v>
      </c>
      <c r="C162" s="4">
        <v>3</v>
      </c>
      <c r="D162" s="11">
        <v>40</v>
      </c>
      <c r="E162" s="13">
        <v>161</v>
      </c>
      <c r="F162" s="13">
        <v>165</v>
      </c>
      <c r="G162" s="16">
        <v>33</v>
      </c>
      <c r="H162" s="5">
        <v>74</v>
      </c>
      <c r="I162" s="5">
        <v>79</v>
      </c>
      <c r="J162" s="11">
        <v>38</v>
      </c>
      <c r="K162" s="15">
        <v>128</v>
      </c>
      <c r="L162" s="7">
        <v>144</v>
      </c>
      <c r="M162" s="21"/>
      <c r="N162" s="23">
        <f t="shared" ref="N162:Y162" si="182" xml:space="preserve"> IF(OR(A162&gt;A170, A162&lt;A169),".",A162)</f>
        <v>2</v>
      </c>
      <c r="O162" s="23" t="str">
        <f t="shared" si="182"/>
        <v>.</v>
      </c>
      <c r="P162" s="23">
        <f t="shared" si="182"/>
        <v>3</v>
      </c>
      <c r="Q162" s="23">
        <f t="shared" si="182"/>
        <v>40</v>
      </c>
      <c r="R162" s="23">
        <f t="shared" si="182"/>
        <v>161</v>
      </c>
      <c r="S162" s="23">
        <f t="shared" si="182"/>
        <v>165</v>
      </c>
      <c r="T162" s="23">
        <f t="shared" si="182"/>
        <v>33</v>
      </c>
      <c r="U162" s="23">
        <f t="shared" si="182"/>
        <v>74</v>
      </c>
      <c r="V162" s="23">
        <f t="shared" si="182"/>
        <v>79</v>
      </c>
      <c r="W162" s="23">
        <f t="shared" si="182"/>
        <v>38</v>
      </c>
      <c r="X162" s="23">
        <f t="shared" si="182"/>
        <v>128</v>
      </c>
      <c r="Y162" s="23">
        <f t="shared" si="182"/>
        <v>144</v>
      </c>
      <c r="Z162" s="21"/>
      <c r="AA162" s="22">
        <f>AA149+3</f>
        <v>39</v>
      </c>
      <c r="AB162" s="34">
        <f>AVERAGE($X160:$Y167)</f>
        <v>139.0625</v>
      </c>
      <c r="AC162" s="34">
        <f>AVERAGE($P160:$P167)</f>
        <v>3</v>
      </c>
      <c r="AD162" s="34">
        <f>AVERAGE([3]buffer!E$36:E$43)</f>
        <v>17.5</v>
      </c>
      <c r="AE162" s="34">
        <f>((AB162-AD162)/AI162)-AC162</f>
        <v>57.52333804809053</v>
      </c>
      <c r="AF162" s="34">
        <f>AVERAGE($W160:$W167)</f>
        <v>37.875</v>
      </c>
      <c r="AG162" s="34">
        <f>AVERAGE($O160:$O167)</f>
        <v>18.857142857142858</v>
      </c>
      <c r="AH162" s="34">
        <f>AG162/0.5</f>
        <v>37.714285714285715</v>
      </c>
      <c r="AI162" s="35">
        <f>AF162/AG162</f>
        <v>2.0085227272727271</v>
      </c>
      <c r="AJ162" s="57">
        <f xml:space="preserve"> 1.16*(1-COMPLETE!P51)</f>
        <v>1.0021007502679529</v>
      </c>
      <c r="AK162" s="37">
        <v>0.56111111111111112</v>
      </c>
      <c r="AL162" s="37">
        <v>0.73958333333333337</v>
      </c>
      <c r="AM162" s="38">
        <f>24*(AL162-AK162)</f>
        <v>4.2833333333333341</v>
      </c>
      <c r="AN162" s="34">
        <f>(AE162*120)/(AH162*0.2*AM162*AJ162)</f>
        <v>213.20440986090418</v>
      </c>
    </row>
    <row r="163" spans="1:40" ht="13.2">
      <c r="A163" s="4">
        <v>1</v>
      </c>
      <c r="B163" s="17">
        <v>18</v>
      </c>
      <c r="C163" s="4">
        <v>3</v>
      </c>
      <c r="D163" s="11">
        <v>41</v>
      </c>
      <c r="E163" s="14">
        <v>151</v>
      </c>
      <c r="F163" s="7">
        <v>138</v>
      </c>
      <c r="G163" s="16">
        <v>33</v>
      </c>
      <c r="H163" s="5">
        <v>73</v>
      </c>
      <c r="I163" s="5">
        <v>78</v>
      </c>
      <c r="J163" s="11">
        <v>37</v>
      </c>
      <c r="K163" s="14">
        <v>147</v>
      </c>
      <c r="L163" s="14">
        <v>145</v>
      </c>
      <c r="M163" s="21"/>
      <c r="N163" s="23">
        <f t="shared" ref="N163:Y163" si="183" xml:space="preserve"> IF(OR(A163&gt;A170, A163&lt;A169),".",A163)</f>
        <v>1</v>
      </c>
      <c r="O163" s="23">
        <f t="shared" si="183"/>
        <v>18</v>
      </c>
      <c r="P163" s="23">
        <f t="shared" si="183"/>
        <v>3</v>
      </c>
      <c r="Q163" s="23">
        <f t="shared" si="183"/>
        <v>41</v>
      </c>
      <c r="R163" s="23">
        <f t="shared" si="183"/>
        <v>151</v>
      </c>
      <c r="S163" s="23">
        <f t="shared" si="183"/>
        <v>138</v>
      </c>
      <c r="T163" s="23">
        <f t="shared" si="183"/>
        <v>33</v>
      </c>
      <c r="U163" s="23">
        <f t="shared" si="183"/>
        <v>73</v>
      </c>
      <c r="V163" s="23">
        <f t="shared" si="183"/>
        <v>78</v>
      </c>
      <c r="W163" s="23">
        <f t="shared" si="183"/>
        <v>37</v>
      </c>
      <c r="X163" s="23">
        <f t="shared" si="183"/>
        <v>147</v>
      </c>
      <c r="Y163" s="23">
        <f t="shared" si="183"/>
        <v>145</v>
      </c>
      <c r="Z163" s="21"/>
      <c r="AJ163" s="24"/>
    </row>
    <row r="164" spans="1:40" ht="13.2">
      <c r="A164" s="4">
        <v>1</v>
      </c>
      <c r="B164" s="17">
        <v>19</v>
      </c>
      <c r="C164" s="4">
        <v>3</v>
      </c>
      <c r="D164" s="11">
        <v>41</v>
      </c>
      <c r="E164" s="13">
        <v>163</v>
      </c>
      <c r="F164" s="7">
        <v>135</v>
      </c>
      <c r="G164" s="16">
        <v>29</v>
      </c>
      <c r="H164" s="5">
        <v>75</v>
      </c>
      <c r="I164" s="11">
        <v>46</v>
      </c>
      <c r="J164" s="11">
        <v>38</v>
      </c>
      <c r="K164" s="13">
        <v>157</v>
      </c>
      <c r="L164" s="12">
        <v>119</v>
      </c>
      <c r="M164" s="21"/>
      <c r="N164" s="23">
        <f t="shared" ref="N164:Y164" si="184" xml:space="preserve"> IF(OR(A164&gt;A170, A164&lt;A169),".",A164)</f>
        <v>1</v>
      </c>
      <c r="O164" s="23">
        <f t="shared" si="184"/>
        <v>19</v>
      </c>
      <c r="P164" s="23">
        <f t="shared" si="184"/>
        <v>3</v>
      </c>
      <c r="Q164" s="23">
        <f t="shared" si="184"/>
        <v>41</v>
      </c>
      <c r="R164" s="23">
        <f t="shared" si="184"/>
        <v>163</v>
      </c>
      <c r="S164" s="23">
        <f t="shared" si="184"/>
        <v>135</v>
      </c>
      <c r="T164" s="23">
        <f t="shared" si="184"/>
        <v>29</v>
      </c>
      <c r="U164" s="23">
        <f t="shared" si="184"/>
        <v>75</v>
      </c>
      <c r="V164" s="23">
        <f t="shared" si="184"/>
        <v>46</v>
      </c>
      <c r="W164" s="23">
        <f t="shared" si="184"/>
        <v>38</v>
      </c>
      <c r="X164" s="23">
        <f t="shared" si="184"/>
        <v>157</v>
      </c>
      <c r="Y164" s="23">
        <f t="shared" si="184"/>
        <v>119</v>
      </c>
      <c r="Z164" s="21"/>
      <c r="AJ164" s="24"/>
    </row>
    <row r="165" spans="1:40" ht="13.2">
      <c r="A165" s="4">
        <v>2</v>
      </c>
      <c r="B165" s="17">
        <v>20</v>
      </c>
      <c r="C165" s="4">
        <v>3</v>
      </c>
      <c r="D165" s="11">
        <v>40</v>
      </c>
      <c r="E165" s="7">
        <v>143</v>
      </c>
      <c r="F165" s="15">
        <v>123</v>
      </c>
      <c r="G165" s="16">
        <v>33</v>
      </c>
      <c r="H165" s="6">
        <v>63</v>
      </c>
      <c r="I165" s="18">
        <v>55</v>
      </c>
      <c r="J165" s="11">
        <v>40</v>
      </c>
      <c r="K165" s="13">
        <v>162</v>
      </c>
      <c r="L165" s="7">
        <v>135</v>
      </c>
      <c r="M165" s="21"/>
      <c r="N165" s="23">
        <f t="shared" ref="N165:Y165" si="185" xml:space="preserve"> IF(OR(A165&gt;A170, A165&lt;A169),".",A165)</f>
        <v>2</v>
      </c>
      <c r="O165" s="23">
        <f t="shared" si="185"/>
        <v>20</v>
      </c>
      <c r="P165" s="23">
        <f t="shared" si="185"/>
        <v>3</v>
      </c>
      <c r="Q165" s="23">
        <f t="shared" si="185"/>
        <v>40</v>
      </c>
      <c r="R165" s="23">
        <f t="shared" si="185"/>
        <v>143</v>
      </c>
      <c r="S165" s="23">
        <f t="shared" si="185"/>
        <v>123</v>
      </c>
      <c r="T165" s="23">
        <f t="shared" si="185"/>
        <v>33</v>
      </c>
      <c r="U165" s="23">
        <f t="shared" si="185"/>
        <v>63</v>
      </c>
      <c r="V165" s="23">
        <f t="shared" si="185"/>
        <v>55</v>
      </c>
      <c r="W165" s="23">
        <f t="shared" si="185"/>
        <v>40</v>
      </c>
      <c r="X165" s="23">
        <f t="shared" si="185"/>
        <v>162</v>
      </c>
      <c r="Y165" s="23">
        <f t="shared" si="185"/>
        <v>135</v>
      </c>
      <c r="Z165" s="21"/>
      <c r="AJ165" s="24"/>
    </row>
    <row r="166" spans="1:40" ht="13.2">
      <c r="A166" s="4">
        <v>0</v>
      </c>
      <c r="B166" s="17">
        <v>20</v>
      </c>
      <c r="C166" s="4">
        <v>4</v>
      </c>
      <c r="D166" s="11">
        <v>41</v>
      </c>
      <c r="E166" s="7">
        <v>141</v>
      </c>
      <c r="F166" s="15">
        <v>132</v>
      </c>
      <c r="G166" s="16">
        <v>33</v>
      </c>
      <c r="H166" s="12">
        <v>112</v>
      </c>
      <c r="I166" s="18">
        <v>53</v>
      </c>
      <c r="J166" s="11">
        <v>37</v>
      </c>
      <c r="K166" s="7">
        <v>134</v>
      </c>
      <c r="L166" s="12">
        <v>115</v>
      </c>
      <c r="M166" s="21"/>
      <c r="N166" s="23">
        <f t="shared" ref="N166:Y166" si="186" xml:space="preserve"> IF(OR(A166&gt;A170, A166&lt;A169),".",A166)</f>
        <v>0</v>
      </c>
      <c r="O166" s="23">
        <f t="shared" si="186"/>
        <v>20</v>
      </c>
      <c r="P166" s="23">
        <f t="shared" si="186"/>
        <v>4</v>
      </c>
      <c r="Q166" s="23">
        <f t="shared" si="186"/>
        <v>41</v>
      </c>
      <c r="R166" s="23">
        <f t="shared" si="186"/>
        <v>141</v>
      </c>
      <c r="S166" s="23">
        <f t="shared" si="186"/>
        <v>132</v>
      </c>
      <c r="T166" s="23">
        <f t="shared" si="186"/>
        <v>33</v>
      </c>
      <c r="U166" s="23" t="str">
        <f t="shared" si="186"/>
        <v>.</v>
      </c>
      <c r="V166" s="23">
        <f t="shared" si="186"/>
        <v>53</v>
      </c>
      <c r="W166" s="23">
        <f t="shared" si="186"/>
        <v>37</v>
      </c>
      <c r="X166" s="23">
        <f t="shared" si="186"/>
        <v>134</v>
      </c>
      <c r="Y166" s="23">
        <f t="shared" si="186"/>
        <v>115</v>
      </c>
      <c r="Z166" s="21"/>
      <c r="AJ166" s="24"/>
    </row>
    <row r="167" spans="1:40" ht="13.2">
      <c r="A167" s="4">
        <v>2</v>
      </c>
      <c r="B167" s="17">
        <v>19</v>
      </c>
      <c r="C167" s="4">
        <v>3</v>
      </c>
      <c r="D167" s="11">
        <v>40</v>
      </c>
      <c r="E167" s="15">
        <v>131</v>
      </c>
      <c r="F167" s="12">
        <v>113</v>
      </c>
      <c r="G167" s="16">
        <v>33</v>
      </c>
      <c r="H167" s="18">
        <v>50</v>
      </c>
      <c r="I167" s="18">
        <v>52</v>
      </c>
      <c r="J167" s="11">
        <v>40</v>
      </c>
      <c r="K167" s="7">
        <v>136</v>
      </c>
      <c r="L167" s="15">
        <v>128</v>
      </c>
      <c r="M167" s="21"/>
      <c r="N167" s="23">
        <f t="shared" ref="N167:Y167" si="187" xml:space="preserve"> IF(OR(A167&gt;A170, A167&lt;A169),".",A167)</f>
        <v>2</v>
      </c>
      <c r="O167" s="23">
        <f t="shared" si="187"/>
        <v>19</v>
      </c>
      <c r="P167" s="23">
        <f t="shared" si="187"/>
        <v>3</v>
      </c>
      <c r="Q167" s="23">
        <f t="shared" si="187"/>
        <v>40</v>
      </c>
      <c r="R167" s="23">
        <f t="shared" si="187"/>
        <v>131</v>
      </c>
      <c r="S167" s="23">
        <f t="shared" si="187"/>
        <v>113</v>
      </c>
      <c r="T167" s="23">
        <f t="shared" si="187"/>
        <v>33</v>
      </c>
      <c r="U167" s="23">
        <f t="shared" si="187"/>
        <v>50</v>
      </c>
      <c r="V167" s="23">
        <f t="shared" si="187"/>
        <v>52</v>
      </c>
      <c r="W167" s="23">
        <f t="shared" si="187"/>
        <v>40</v>
      </c>
      <c r="X167" s="23">
        <f t="shared" si="187"/>
        <v>136</v>
      </c>
      <c r="Y167" s="23">
        <f t="shared" si="187"/>
        <v>128</v>
      </c>
      <c r="Z167" s="21"/>
      <c r="AJ167" s="24"/>
    </row>
    <row r="168" spans="1:40">
      <c r="A168" s="39">
        <f>AVERAGE(A160:A167)</f>
        <v>1.875</v>
      </c>
      <c r="B168" s="39">
        <f>AVERAGE(B160:B167)</f>
        <v>18.375</v>
      </c>
      <c r="C168" s="39">
        <f t="shared" ref="C168:L168" si="188">AVERAGE(C160:C167)</f>
        <v>3</v>
      </c>
      <c r="D168" s="39">
        <f t="shared" si="188"/>
        <v>40.125</v>
      </c>
      <c r="E168" s="39">
        <f t="shared" si="188"/>
        <v>147.75</v>
      </c>
      <c r="F168" s="39">
        <f t="shared" si="188"/>
        <v>140.875</v>
      </c>
      <c r="G168" s="39">
        <f t="shared" si="188"/>
        <v>31.875</v>
      </c>
      <c r="H168" s="39">
        <f t="shared" si="188"/>
        <v>69.375</v>
      </c>
      <c r="I168" s="39">
        <f t="shared" si="188"/>
        <v>58</v>
      </c>
      <c r="J168" s="39">
        <f t="shared" si="188"/>
        <v>37.875</v>
      </c>
      <c r="K168" s="39">
        <f t="shared" si="188"/>
        <v>144.625</v>
      </c>
      <c r="L168" s="39">
        <f t="shared" si="188"/>
        <v>133.5</v>
      </c>
      <c r="M168" s="26" t="s">
        <v>60</v>
      </c>
      <c r="N168" s="39">
        <f>AVERAGE(N160:N167)</f>
        <v>1.2857142857142858</v>
      </c>
      <c r="O168" s="39">
        <f>AVERAGE(O160:O167)</f>
        <v>18.857142857142858</v>
      </c>
      <c r="P168" s="39">
        <f t="shared" ref="P168:Y168" si="189">AVERAGE(P160:P167)</f>
        <v>3</v>
      </c>
      <c r="Q168" s="39">
        <f t="shared" si="189"/>
        <v>40.428571428571431</v>
      </c>
      <c r="R168" s="39">
        <f t="shared" si="189"/>
        <v>147.75</v>
      </c>
      <c r="S168" s="39">
        <f t="shared" si="189"/>
        <v>140.875</v>
      </c>
      <c r="T168" s="39">
        <f t="shared" si="189"/>
        <v>31.875</v>
      </c>
      <c r="U168" s="39">
        <f t="shared" si="189"/>
        <v>63.285714285714285</v>
      </c>
      <c r="V168" s="39">
        <f t="shared" si="189"/>
        <v>58</v>
      </c>
      <c r="W168" s="39">
        <f t="shared" si="189"/>
        <v>37.875</v>
      </c>
      <c r="X168" s="39">
        <f t="shared" si="189"/>
        <v>144.625</v>
      </c>
      <c r="Y168" s="39">
        <f t="shared" si="189"/>
        <v>133.5</v>
      </c>
      <c r="Z168" s="26" t="s">
        <v>60</v>
      </c>
      <c r="AJ168" s="24"/>
    </row>
    <row r="169" spans="1:40">
      <c r="A169" s="39">
        <f>A168-2*STDEV(A160:A167)</f>
        <v>-1.7404430670982181</v>
      </c>
      <c r="B169" s="39">
        <f t="shared" ref="B169:L169" si="190">B168-2*STDEV(B160:B167)</f>
        <v>15.179020382686129</v>
      </c>
      <c r="C169" s="39">
        <f t="shared" si="190"/>
        <v>1.9309550323503024</v>
      </c>
      <c r="D169" s="39">
        <f t="shared" si="190"/>
        <v>38.14293758206977</v>
      </c>
      <c r="E169" s="39">
        <f t="shared" si="190"/>
        <v>125.05324126350071</v>
      </c>
      <c r="F169" s="39">
        <f t="shared" si="190"/>
        <v>101.7205439499994</v>
      </c>
      <c r="G169" s="39">
        <f t="shared" si="190"/>
        <v>28.259556932901781</v>
      </c>
      <c r="H169" s="39">
        <f t="shared" si="190"/>
        <v>28.667857769533505</v>
      </c>
      <c r="I169" s="39">
        <f t="shared" si="190"/>
        <v>32.032987959995964</v>
      </c>
      <c r="J169" s="39">
        <f t="shared" si="190"/>
        <v>34.959524052577351</v>
      </c>
      <c r="K169" s="39">
        <f t="shared" si="190"/>
        <v>115.58438804265408</v>
      </c>
      <c r="L169" s="39">
        <f t="shared" si="190"/>
        <v>107.51099133424725</v>
      </c>
      <c r="M169" s="26" t="s">
        <v>61</v>
      </c>
      <c r="N169" s="39">
        <f>N168-2*STDEV(N160:N167)</f>
        <v>-0.2261436063226232</v>
      </c>
      <c r="O169" s="39">
        <f t="shared" ref="O169:Y169" si="191">O168-2*STDEV(O160:O167)</f>
        <v>17.057672035457983</v>
      </c>
      <c r="P169" s="39">
        <f t="shared" si="191"/>
        <v>1.9309550323503024</v>
      </c>
      <c r="Q169" s="39">
        <f t="shared" si="191"/>
        <v>39.359526460921735</v>
      </c>
      <c r="R169" s="39">
        <f t="shared" si="191"/>
        <v>125.05324126350071</v>
      </c>
      <c r="S169" s="39">
        <f t="shared" si="191"/>
        <v>101.7205439499994</v>
      </c>
      <c r="T169" s="39">
        <f t="shared" si="191"/>
        <v>28.259556932901781</v>
      </c>
      <c r="U169" s="39">
        <f t="shared" si="191"/>
        <v>39.855981445744007</v>
      </c>
      <c r="V169" s="39">
        <f t="shared" si="191"/>
        <v>32.032987959995964</v>
      </c>
      <c r="W169" s="39">
        <f t="shared" si="191"/>
        <v>34.959524052577351</v>
      </c>
      <c r="X169" s="39">
        <f t="shared" si="191"/>
        <v>115.58438804265408</v>
      </c>
      <c r="Y169" s="39">
        <f t="shared" si="191"/>
        <v>107.51099133424725</v>
      </c>
      <c r="Z169" s="26" t="s">
        <v>61</v>
      </c>
      <c r="AJ169" s="24"/>
    </row>
    <row r="170" spans="1:40" ht="12.6" thickBot="1">
      <c r="A170" s="40">
        <f>A168+2*STDEV(A160:A167)</f>
        <v>5.4904430670982176</v>
      </c>
      <c r="B170" s="40">
        <f t="shared" ref="B170:L170" si="192">B168+2*STDEV(B160:B167)</f>
        <v>21.570979617313871</v>
      </c>
      <c r="C170" s="40">
        <f t="shared" si="192"/>
        <v>4.0690449676496971</v>
      </c>
      <c r="D170" s="40">
        <f t="shared" si="192"/>
        <v>42.10706241793023</v>
      </c>
      <c r="E170" s="40">
        <f t="shared" si="192"/>
        <v>170.44675873649931</v>
      </c>
      <c r="F170" s="40">
        <f t="shared" si="192"/>
        <v>180.02945605000059</v>
      </c>
      <c r="G170" s="40">
        <f t="shared" si="192"/>
        <v>35.490443067098219</v>
      </c>
      <c r="H170" s="40">
        <f t="shared" si="192"/>
        <v>110.0821422304665</v>
      </c>
      <c r="I170" s="40">
        <f t="shared" si="192"/>
        <v>83.967012040004036</v>
      </c>
      <c r="J170" s="40">
        <f t="shared" si="192"/>
        <v>40.790475947422649</v>
      </c>
      <c r="K170" s="40">
        <f t="shared" si="192"/>
        <v>173.66561195734593</v>
      </c>
      <c r="L170" s="40">
        <f t="shared" si="192"/>
        <v>159.48900866575275</v>
      </c>
      <c r="M170" s="41" t="s">
        <v>62</v>
      </c>
      <c r="N170" s="40">
        <f>N168+2*STDEV(N160:N167)</f>
        <v>2.7975721777511948</v>
      </c>
      <c r="O170" s="40">
        <f t="shared" ref="O170:Y170" si="193">O168+2*STDEV(O160:O167)</f>
        <v>20.656613678827732</v>
      </c>
      <c r="P170" s="40">
        <f t="shared" si="193"/>
        <v>4.0690449676496971</v>
      </c>
      <c r="Q170" s="40">
        <f t="shared" si="193"/>
        <v>41.497616396221126</v>
      </c>
      <c r="R170" s="40">
        <f t="shared" si="193"/>
        <v>170.44675873649931</v>
      </c>
      <c r="S170" s="40">
        <f t="shared" si="193"/>
        <v>180.02945605000059</v>
      </c>
      <c r="T170" s="40">
        <f t="shared" si="193"/>
        <v>35.490443067098219</v>
      </c>
      <c r="U170" s="40">
        <f t="shared" si="193"/>
        <v>86.715447125684562</v>
      </c>
      <c r="V170" s="40">
        <f t="shared" si="193"/>
        <v>83.967012040004036</v>
      </c>
      <c r="W170" s="40">
        <f t="shared" si="193"/>
        <v>40.790475947422649</v>
      </c>
      <c r="X170" s="40">
        <f t="shared" si="193"/>
        <v>173.66561195734593</v>
      </c>
      <c r="Y170" s="40">
        <f t="shared" si="193"/>
        <v>159.48900866575275</v>
      </c>
      <c r="Z170" s="41" t="s">
        <v>62</v>
      </c>
      <c r="AJ170" s="24"/>
    </row>
    <row r="171" spans="1:40" ht="13.2">
      <c r="A171" s="20"/>
      <c r="B171" s="25"/>
      <c r="C171" s="20"/>
      <c r="D171" s="22">
        <f>D158+3</f>
        <v>40</v>
      </c>
      <c r="E171" s="22">
        <f t="shared" ref="E171:L171" si="194">E158+3</f>
        <v>40</v>
      </c>
      <c r="F171" s="22">
        <f t="shared" si="194"/>
        <v>40</v>
      </c>
      <c r="G171" s="22">
        <f t="shared" si="194"/>
        <v>41</v>
      </c>
      <c r="H171" s="22">
        <f t="shared" si="194"/>
        <v>41</v>
      </c>
      <c r="I171" s="22">
        <f t="shared" si="194"/>
        <v>41</v>
      </c>
      <c r="J171" s="22">
        <f t="shared" si="194"/>
        <v>42</v>
      </c>
      <c r="K171" s="22">
        <f t="shared" si="194"/>
        <v>42</v>
      </c>
      <c r="L171" s="22">
        <f t="shared" si="194"/>
        <v>42</v>
      </c>
      <c r="M171" s="26" t="s">
        <v>37</v>
      </c>
      <c r="N171" s="20"/>
      <c r="O171" s="25"/>
      <c r="P171" s="20"/>
      <c r="Q171" s="22">
        <f>Q158+3</f>
        <v>40</v>
      </c>
      <c r="R171" s="22">
        <f t="shared" ref="R171:Y171" si="195">R158+3</f>
        <v>40</v>
      </c>
      <c r="S171" s="22">
        <f t="shared" si="195"/>
        <v>40</v>
      </c>
      <c r="T171" s="22">
        <f t="shared" si="195"/>
        <v>41</v>
      </c>
      <c r="U171" s="22">
        <f t="shared" si="195"/>
        <v>41</v>
      </c>
      <c r="V171" s="22">
        <f t="shared" si="195"/>
        <v>41</v>
      </c>
      <c r="W171" s="22">
        <f t="shared" si="195"/>
        <v>42</v>
      </c>
      <c r="X171" s="22">
        <f t="shared" si="195"/>
        <v>42</v>
      </c>
      <c r="Y171" s="22">
        <f t="shared" si="195"/>
        <v>42</v>
      </c>
      <c r="Z171" s="26" t="s">
        <v>37</v>
      </c>
      <c r="AB171" s="27"/>
      <c r="AC171" s="27"/>
      <c r="AD171" s="27"/>
      <c r="AE171" s="27"/>
      <c r="AF171" s="27"/>
      <c r="AG171" s="27"/>
      <c r="AH171" s="27"/>
      <c r="AI171" s="27"/>
      <c r="AJ171" s="28"/>
      <c r="AM171" s="28"/>
      <c r="AN171" s="27"/>
    </row>
    <row r="172" spans="1:40" ht="13.8" thickBot="1">
      <c r="A172" s="30">
        <v>1</v>
      </c>
      <c r="B172" s="30">
        <v>2</v>
      </c>
      <c r="C172" s="30">
        <v>3</v>
      </c>
      <c r="D172" s="30">
        <v>4</v>
      </c>
      <c r="E172" s="30">
        <v>5</v>
      </c>
      <c r="F172" s="30">
        <v>6</v>
      </c>
      <c r="G172" s="30">
        <v>7</v>
      </c>
      <c r="H172" s="30">
        <v>8</v>
      </c>
      <c r="I172" s="30">
        <v>9</v>
      </c>
      <c r="J172" s="30">
        <v>10</v>
      </c>
      <c r="K172" s="30">
        <v>11</v>
      </c>
      <c r="L172" s="30">
        <v>12</v>
      </c>
      <c r="M172" s="26" t="s">
        <v>47</v>
      </c>
      <c r="N172" s="30">
        <v>1</v>
      </c>
      <c r="O172" s="30">
        <v>2</v>
      </c>
      <c r="P172" s="30">
        <v>3</v>
      </c>
      <c r="Q172" s="30">
        <v>4</v>
      </c>
      <c r="R172" s="30">
        <v>5</v>
      </c>
      <c r="S172" s="30">
        <v>6</v>
      </c>
      <c r="T172" s="30">
        <v>7</v>
      </c>
      <c r="U172" s="30">
        <v>8</v>
      </c>
      <c r="V172" s="30">
        <v>9</v>
      </c>
      <c r="W172" s="30">
        <v>10</v>
      </c>
      <c r="X172" s="30">
        <v>11</v>
      </c>
      <c r="Y172" s="30">
        <v>12</v>
      </c>
      <c r="Z172" s="26" t="s">
        <v>47</v>
      </c>
      <c r="AB172" s="27"/>
      <c r="AC172" s="27"/>
      <c r="AD172" s="27"/>
      <c r="AE172" s="27"/>
      <c r="AF172" s="27"/>
      <c r="AG172" s="27"/>
      <c r="AH172" s="27"/>
      <c r="AI172" s="27"/>
      <c r="AJ172" s="28"/>
      <c r="AM172" s="28"/>
      <c r="AN172" s="27"/>
    </row>
    <row r="173" spans="1:40" ht="13.8" thickBot="1">
      <c r="A173" s="4">
        <v>0</v>
      </c>
      <c r="B173" s="4">
        <v>16</v>
      </c>
      <c r="C173" s="4">
        <v>3</v>
      </c>
      <c r="D173" s="17">
        <v>21</v>
      </c>
      <c r="E173" s="16">
        <v>38</v>
      </c>
      <c r="F173" s="16">
        <v>37</v>
      </c>
      <c r="G173" s="16">
        <v>36</v>
      </c>
      <c r="H173" s="11">
        <v>61</v>
      </c>
      <c r="I173" s="18">
        <v>74</v>
      </c>
      <c r="J173" s="17">
        <v>18</v>
      </c>
      <c r="K173" s="11">
        <v>51</v>
      </c>
      <c r="L173" s="18">
        <v>70</v>
      </c>
      <c r="M173" s="21"/>
      <c r="N173" s="23">
        <f t="shared" ref="N173:Y173" si="196" xml:space="preserve"> IF(OR(A173&gt;A183, A173&lt;A182),".",A173)</f>
        <v>0</v>
      </c>
      <c r="O173" s="23">
        <f t="shared" si="196"/>
        <v>16</v>
      </c>
      <c r="P173" s="23">
        <f t="shared" si="196"/>
        <v>3</v>
      </c>
      <c r="Q173" s="23">
        <f t="shared" si="196"/>
        <v>21</v>
      </c>
      <c r="R173" s="23">
        <f t="shared" si="196"/>
        <v>38</v>
      </c>
      <c r="S173" s="23">
        <f t="shared" si="196"/>
        <v>37</v>
      </c>
      <c r="T173" s="23">
        <f t="shared" si="196"/>
        <v>36</v>
      </c>
      <c r="U173" s="23">
        <f t="shared" si="196"/>
        <v>61</v>
      </c>
      <c r="V173" s="23">
        <f t="shared" si="196"/>
        <v>74</v>
      </c>
      <c r="W173" s="23">
        <f t="shared" si="196"/>
        <v>18</v>
      </c>
      <c r="X173" s="23">
        <f t="shared" si="196"/>
        <v>51</v>
      </c>
      <c r="Y173" s="23">
        <f t="shared" si="196"/>
        <v>70</v>
      </c>
      <c r="Z173" s="21"/>
      <c r="AA173" s="22">
        <f>AA160+3</f>
        <v>40</v>
      </c>
      <c r="AB173" s="34">
        <f>AVERAGE($R173:$S180)</f>
        <v>25.6</v>
      </c>
      <c r="AC173" s="34">
        <f>AVERAGE($P173:$P180)</f>
        <v>2.5714285714285716</v>
      </c>
      <c r="AD173" s="34">
        <f>AVERAGE([3]buffer!F$36:F$43)</f>
        <v>16.625</v>
      </c>
      <c r="AE173" s="34">
        <f>((AB173-AD173)/AI173)-AC173</f>
        <v>3.6968253968253975</v>
      </c>
      <c r="AF173" s="34">
        <f>AVERAGE($Q173:$Q180)</f>
        <v>24.75</v>
      </c>
      <c r="AG173" s="34">
        <f>AVERAGE($O173:$O180)</f>
        <v>17.285714285714285</v>
      </c>
      <c r="AH173" s="34">
        <f>AG173/0.5</f>
        <v>34.571428571428569</v>
      </c>
      <c r="AI173" s="35">
        <f>AF173/AG173</f>
        <v>1.4318181818181819</v>
      </c>
      <c r="AJ173" s="56">
        <f xml:space="preserve"> 1.13*(1-COMPLETE!P53)</f>
        <v>0.94166666666666676</v>
      </c>
      <c r="AK173" s="37">
        <v>0.56111111111111112</v>
      </c>
      <c r="AL173" s="37">
        <v>0.74097222222222225</v>
      </c>
      <c r="AM173" s="38">
        <f>24*(AL173-AK173)</f>
        <v>4.3166666666666673</v>
      </c>
      <c r="AN173" s="34">
        <f>(AE173*120)/(AH173*0.2*AM173*AJ173)</f>
        <v>15.784002911919243</v>
      </c>
    </row>
    <row r="174" spans="1:40" ht="13.8" thickBot="1">
      <c r="A174" s="4">
        <v>1</v>
      </c>
      <c r="B174" s="4">
        <v>15</v>
      </c>
      <c r="C174" s="4">
        <v>2</v>
      </c>
      <c r="D174" s="17">
        <v>26</v>
      </c>
      <c r="E174" s="17">
        <v>33</v>
      </c>
      <c r="F174" s="17">
        <v>24</v>
      </c>
      <c r="G174" s="16">
        <v>37</v>
      </c>
      <c r="H174" s="11">
        <v>56</v>
      </c>
      <c r="I174" s="17">
        <v>19</v>
      </c>
      <c r="J174" s="4">
        <v>13</v>
      </c>
      <c r="K174" s="18">
        <v>67</v>
      </c>
      <c r="L174" s="11">
        <v>62</v>
      </c>
      <c r="M174" s="21"/>
      <c r="N174" s="23">
        <f t="shared" ref="N174:Y174" si="197" xml:space="preserve"> IF(OR(A174&gt;A183, A174&lt;A182),".",A174)</f>
        <v>1</v>
      </c>
      <c r="O174" s="23">
        <f t="shared" si="197"/>
        <v>15</v>
      </c>
      <c r="P174" s="23">
        <f t="shared" si="197"/>
        <v>2</v>
      </c>
      <c r="Q174" s="23">
        <f t="shared" si="197"/>
        <v>26</v>
      </c>
      <c r="R174" s="23">
        <f t="shared" si="197"/>
        <v>33</v>
      </c>
      <c r="S174" s="23">
        <f t="shared" si="197"/>
        <v>24</v>
      </c>
      <c r="T174" s="23">
        <f t="shared" si="197"/>
        <v>37</v>
      </c>
      <c r="U174" s="23">
        <f t="shared" si="197"/>
        <v>56</v>
      </c>
      <c r="V174" s="23">
        <f t="shared" si="197"/>
        <v>19</v>
      </c>
      <c r="W174" s="23">
        <f t="shared" si="197"/>
        <v>13</v>
      </c>
      <c r="X174" s="23">
        <f t="shared" si="197"/>
        <v>67</v>
      </c>
      <c r="Y174" s="23">
        <f t="shared" si="197"/>
        <v>62</v>
      </c>
      <c r="Z174" s="21"/>
      <c r="AA174" s="22">
        <f>AA161+3</f>
        <v>41</v>
      </c>
      <c r="AB174" s="34">
        <f>AVERAGE($U173:$V180)</f>
        <v>110.0625</v>
      </c>
      <c r="AC174" s="34">
        <f>AVERAGE($P173:$P180)</f>
        <v>2.5714285714285716</v>
      </c>
      <c r="AD174" s="34">
        <f>AVERAGE([3]buffer!G$36:G$43)</f>
        <v>18.125</v>
      </c>
      <c r="AE174" s="34">
        <f>((AB174-AD174)/AI174)-AC174</f>
        <v>44.867537313432834</v>
      </c>
      <c r="AF174" s="34">
        <f>AVERAGE($T173:$T180)</f>
        <v>33.5</v>
      </c>
      <c r="AG174" s="34">
        <f>AVERAGE($O173:$O180)</f>
        <v>17.285714285714285</v>
      </c>
      <c r="AH174" s="34">
        <f>AG174/0.5</f>
        <v>34.571428571428569</v>
      </c>
      <c r="AI174" s="35">
        <f>AF174/AG174</f>
        <v>1.9380165289256199</v>
      </c>
      <c r="AJ174" s="57">
        <f xml:space="preserve"> 1.19*(1-COMPLETE!P55)</f>
        <v>1.0885795454545455</v>
      </c>
      <c r="AK174" s="37">
        <v>0.56111111111111112</v>
      </c>
      <c r="AL174" s="37">
        <v>0.74097222222222225</v>
      </c>
      <c r="AM174" s="38">
        <f>24*(AL174-AK174)</f>
        <v>4.3166666666666673</v>
      </c>
      <c r="AN174" s="34">
        <f>(AE174*120)/(AH174*0.2*AM174*AJ174)</f>
        <v>165.71334115873017</v>
      </c>
    </row>
    <row r="175" spans="1:40" ht="13.8" thickBot="1">
      <c r="A175" s="4">
        <v>0</v>
      </c>
      <c r="B175" s="4">
        <v>16</v>
      </c>
      <c r="C175" s="4">
        <v>3</v>
      </c>
      <c r="D175" s="17">
        <v>27</v>
      </c>
      <c r="E175" s="17">
        <v>17</v>
      </c>
      <c r="F175" s="4">
        <v>16</v>
      </c>
      <c r="G175" s="17">
        <v>21</v>
      </c>
      <c r="H175" s="17">
        <v>32</v>
      </c>
      <c r="I175" s="6">
        <v>99</v>
      </c>
      <c r="J175" s="17">
        <v>30</v>
      </c>
      <c r="K175" s="11">
        <v>65</v>
      </c>
      <c r="L175" s="11">
        <v>53</v>
      </c>
      <c r="M175" s="21"/>
      <c r="N175" s="23">
        <f t="shared" ref="N175:Y175" si="198" xml:space="preserve"> IF(OR(A175&gt;A183, A175&lt;A182),".",A175)</f>
        <v>0</v>
      </c>
      <c r="O175" s="23">
        <f t="shared" si="198"/>
        <v>16</v>
      </c>
      <c r="P175" s="23">
        <f t="shared" si="198"/>
        <v>3</v>
      </c>
      <c r="Q175" s="23">
        <f t="shared" si="198"/>
        <v>27</v>
      </c>
      <c r="R175" s="23">
        <f t="shared" si="198"/>
        <v>17</v>
      </c>
      <c r="S175" s="23">
        <f t="shared" si="198"/>
        <v>16</v>
      </c>
      <c r="T175" s="23">
        <f t="shared" si="198"/>
        <v>21</v>
      </c>
      <c r="U175" s="23">
        <f t="shared" si="198"/>
        <v>32</v>
      </c>
      <c r="V175" s="23">
        <f t="shared" si="198"/>
        <v>99</v>
      </c>
      <c r="W175" s="23">
        <f t="shared" si="198"/>
        <v>30</v>
      </c>
      <c r="X175" s="23">
        <f t="shared" si="198"/>
        <v>65</v>
      </c>
      <c r="Y175" s="23">
        <f t="shared" si="198"/>
        <v>53</v>
      </c>
      <c r="Z175" s="21"/>
      <c r="AA175" s="22">
        <f>AA162+3</f>
        <v>42</v>
      </c>
      <c r="AB175" s="34">
        <f>AVERAGE($X173:$Y180)</f>
        <v>57.5</v>
      </c>
      <c r="AC175" s="34">
        <f>AVERAGE($P173:$P180)</f>
        <v>2.5714285714285716</v>
      </c>
      <c r="AD175" s="34">
        <f>AVERAGE([3]buffer!H$36:H$43)</f>
        <v>15.375</v>
      </c>
      <c r="AE175" s="34">
        <f>((AB175-AD175)/AI175)-AC175</f>
        <v>23.318730158730155</v>
      </c>
      <c r="AF175" s="34">
        <f>AVERAGE($W173:$W180)</f>
        <v>28.125</v>
      </c>
      <c r="AG175" s="34">
        <f>AVERAGE($O173:$O180)</f>
        <v>17.285714285714285</v>
      </c>
      <c r="AH175" s="34">
        <f>AG175/0.5</f>
        <v>34.571428571428569</v>
      </c>
      <c r="AI175" s="35">
        <f>AF175/AG175</f>
        <v>1.6270661157024795</v>
      </c>
      <c r="AJ175" s="57">
        <f xml:space="preserve"> 1.13*(1-COMPLETE!P57)</f>
        <v>0.9420927601809953</v>
      </c>
      <c r="AK175" s="37">
        <v>0.56111111111111112</v>
      </c>
      <c r="AL175" s="37">
        <v>0.74097222222222225</v>
      </c>
      <c r="AM175" s="38">
        <f>24*(AL175-AK175)</f>
        <v>4.3166666666666673</v>
      </c>
      <c r="AN175" s="34">
        <f>(AE175*120)/(AH175*0.2*AM175*AJ175)</f>
        <v>99.516854668908323</v>
      </c>
    </row>
    <row r="176" spans="1:40" ht="13.2">
      <c r="A176" s="4">
        <v>2</v>
      </c>
      <c r="B176" s="17">
        <v>19</v>
      </c>
      <c r="C176" s="4">
        <v>0</v>
      </c>
      <c r="D176" s="17">
        <v>24</v>
      </c>
      <c r="E176" s="4">
        <v>15</v>
      </c>
      <c r="F176" s="4">
        <v>15</v>
      </c>
      <c r="G176" s="17">
        <v>19</v>
      </c>
      <c r="H176" s="12">
        <v>163</v>
      </c>
      <c r="I176" s="13">
        <v>233</v>
      </c>
      <c r="J176" s="16">
        <v>35</v>
      </c>
      <c r="K176" s="18">
        <v>72</v>
      </c>
      <c r="L176" s="16">
        <v>49</v>
      </c>
      <c r="M176" s="21"/>
      <c r="N176" s="23">
        <f t="shared" ref="N176:Y176" si="199" xml:space="preserve"> IF(OR(A176&gt;A183, A176&lt;A182),".",A176)</f>
        <v>2</v>
      </c>
      <c r="O176" s="23">
        <f t="shared" si="199"/>
        <v>19</v>
      </c>
      <c r="P176" s="23" t="str">
        <f t="shared" si="199"/>
        <v>.</v>
      </c>
      <c r="Q176" s="23">
        <f t="shared" si="199"/>
        <v>24</v>
      </c>
      <c r="R176" s="23">
        <f t="shared" si="199"/>
        <v>15</v>
      </c>
      <c r="S176" s="23">
        <f t="shared" si="199"/>
        <v>15</v>
      </c>
      <c r="T176" s="23">
        <f t="shared" si="199"/>
        <v>19</v>
      </c>
      <c r="U176" s="23">
        <f t="shared" si="199"/>
        <v>163</v>
      </c>
      <c r="V176" s="23">
        <f t="shared" si="199"/>
        <v>233</v>
      </c>
      <c r="W176" s="23">
        <f t="shared" si="199"/>
        <v>35</v>
      </c>
      <c r="X176" s="23">
        <f t="shared" si="199"/>
        <v>72</v>
      </c>
      <c r="Y176" s="23">
        <f t="shared" si="199"/>
        <v>49</v>
      </c>
      <c r="Z176" s="21"/>
      <c r="AJ176" s="24"/>
    </row>
    <row r="177" spans="1:40" ht="13.2">
      <c r="A177" s="4">
        <v>1</v>
      </c>
      <c r="B177" s="4">
        <v>16</v>
      </c>
      <c r="C177" s="4">
        <v>3</v>
      </c>
      <c r="D177" s="17">
        <v>20</v>
      </c>
      <c r="E177" s="4">
        <v>15</v>
      </c>
      <c r="F177" s="17">
        <v>28</v>
      </c>
      <c r="G177" s="16">
        <v>38</v>
      </c>
      <c r="H177" s="18">
        <v>83</v>
      </c>
      <c r="I177" s="12">
        <v>161</v>
      </c>
      <c r="J177" s="17">
        <v>31</v>
      </c>
      <c r="K177" s="18">
        <v>68</v>
      </c>
      <c r="L177" s="11">
        <v>51</v>
      </c>
      <c r="M177" s="21"/>
      <c r="N177" s="23">
        <f t="shared" ref="N177:Y177" si="200" xml:space="preserve"> IF(OR(A177&gt;A183, A177&lt;A182),".",A177)</f>
        <v>1</v>
      </c>
      <c r="O177" s="23">
        <f t="shared" si="200"/>
        <v>16</v>
      </c>
      <c r="P177" s="23">
        <f t="shared" si="200"/>
        <v>3</v>
      </c>
      <c r="Q177" s="23">
        <f t="shared" si="200"/>
        <v>20</v>
      </c>
      <c r="R177" s="23">
        <f t="shared" si="200"/>
        <v>15</v>
      </c>
      <c r="S177" s="23">
        <f t="shared" si="200"/>
        <v>28</v>
      </c>
      <c r="T177" s="23">
        <f t="shared" si="200"/>
        <v>38</v>
      </c>
      <c r="U177" s="23">
        <f t="shared" si="200"/>
        <v>83</v>
      </c>
      <c r="V177" s="23">
        <f t="shared" si="200"/>
        <v>161</v>
      </c>
      <c r="W177" s="23">
        <f t="shared" si="200"/>
        <v>31</v>
      </c>
      <c r="X177" s="23">
        <f t="shared" si="200"/>
        <v>68</v>
      </c>
      <c r="Y177" s="23">
        <f t="shared" si="200"/>
        <v>51</v>
      </c>
      <c r="Z177" s="21"/>
      <c r="AJ177" s="24"/>
    </row>
    <row r="178" spans="1:40" ht="13.2">
      <c r="A178" s="4">
        <v>2</v>
      </c>
      <c r="B178" s="4">
        <v>3</v>
      </c>
      <c r="C178" s="4">
        <v>3</v>
      </c>
      <c r="D178" s="4">
        <v>16</v>
      </c>
      <c r="E178" s="17">
        <v>21</v>
      </c>
      <c r="F178" s="4">
        <v>13</v>
      </c>
      <c r="G178" s="16">
        <v>40</v>
      </c>
      <c r="H178" s="12">
        <v>161</v>
      </c>
      <c r="I178" s="9">
        <v>136</v>
      </c>
      <c r="J178" s="17">
        <v>32</v>
      </c>
      <c r="K178" s="11">
        <v>55</v>
      </c>
      <c r="L178" s="11">
        <v>51</v>
      </c>
      <c r="M178" s="21"/>
      <c r="N178" s="23">
        <f t="shared" ref="N178:Y178" si="201" xml:space="preserve"> IF(OR(A178&gt;A183, A178&lt;A182),".",A178)</f>
        <v>2</v>
      </c>
      <c r="O178" s="23" t="str">
        <f t="shared" si="201"/>
        <v>.</v>
      </c>
      <c r="P178" s="23">
        <f t="shared" si="201"/>
        <v>3</v>
      </c>
      <c r="Q178" s="23">
        <f t="shared" si="201"/>
        <v>16</v>
      </c>
      <c r="R178" s="23">
        <f t="shared" si="201"/>
        <v>21</v>
      </c>
      <c r="S178" s="23">
        <f t="shared" si="201"/>
        <v>13</v>
      </c>
      <c r="T178" s="23">
        <f t="shared" si="201"/>
        <v>40</v>
      </c>
      <c r="U178" s="23">
        <f t="shared" si="201"/>
        <v>161</v>
      </c>
      <c r="V178" s="23">
        <f t="shared" si="201"/>
        <v>136</v>
      </c>
      <c r="W178" s="23">
        <f t="shared" si="201"/>
        <v>32</v>
      </c>
      <c r="X178" s="23">
        <f t="shared" si="201"/>
        <v>55</v>
      </c>
      <c r="Y178" s="23">
        <f t="shared" si="201"/>
        <v>51</v>
      </c>
      <c r="Z178" s="21"/>
      <c r="AJ178" s="24"/>
    </row>
    <row r="179" spans="1:40" ht="13.2">
      <c r="A179" s="4">
        <v>0</v>
      </c>
      <c r="B179" s="17">
        <v>19</v>
      </c>
      <c r="C179" s="4">
        <v>2</v>
      </c>
      <c r="D179" s="17">
        <v>30</v>
      </c>
      <c r="E179" s="16">
        <v>41</v>
      </c>
      <c r="F179" s="17">
        <v>18</v>
      </c>
      <c r="G179" s="16">
        <v>39</v>
      </c>
      <c r="H179" s="8">
        <v>133</v>
      </c>
      <c r="I179" s="8">
        <v>127</v>
      </c>
      <c r="J179" s="17">
        <v>33</v>
      </c>
      <c r="K179" s="11">
        <v>51</v>
      </c>
      <c r="L179" s="11">
        <v>54</v>
      </c>
      <c r="M179" s="21"/>
      <c r="N179" s="23">
        <f t="shared" ref="N179:Y179" si="202" xml:space="preserve"> IF(OR(A179&gt;A183, A179&lt;A182),".",A179)</f>
        <v>0</v>
      </c>
      <c r="O179" s="23">
        <f t="shared" si="202"/>
        <v>19</v>
      </c>
      <c r="P179" s="23">
        <f t="shared" si="202"/>
        <v>2</v>
      </c>
      <c r="Q179" s="23">
        <f t="shared" si="202"/>
        <v>30</v>
      </c>
      <c r="R179" s="23">
        <f t="shared" si="202"/>
        <v>41</v>
      </c>
      <c r="S179" s="23">
        <f t="shared" si="202"/>
        <v>18</v>
      </c>
      <c r="T179" s="23">
        <f t="shared" si="202"/>
        <v>39</v>
      </c>
      <c r="U179" s="23">
        <f t="shared" si="202"/>
        <v>133</v>
      </c>
      <c r="V179" s="23">
        <f t="shared" si="202"/>
        <v>127</v>
      </c>
      <c r="W179" s="23">
        <f t="shared" si="202"/>
        <v>33</v>
      </c>
      <c r="X179" s="23">
        <f t="shared" si="202"/>
        <v>51</v>
      </c>
      <c r="Y179" s="23">
        <f t="shared" si="202"/>
        <v>54</v>
      </c>
      <c r="Z179" s="21"/>
      <c r="AJ179" s="24"/>
    </row>
    <row r="180" spans="1:40" ht="13.2">
      <c r="A180" s="4">
        <v>0</v>
      </c>
      <c r="B180" s="17">
        <v>20</v>
      </c>
      <c r="C180" s="4">
        <v>2</v>
      </c>
      <c r="D180" s="16">
        <v>34</v>
      </c>
      <c r="E180" s="11">
        <v>53</v>
      </c>
      <c r="F180" s="18">
        <v>76</v>
      </c>
      <c r="G180" s="16">
        <v>38</v>
      </c>
      <c r="H180" s="5">
        <v>113</v>
      </c>
      <c r="I180" s="5">
        <v>110</v>
      </c>
      <c r="J180" s="17">
        <v>33</v>
      </c>
      <c r="K180" s="11">
        <v>56</v>
      </c>
      <c r="L180" s="16">
        <v>45</v>
      </c>
      <c r="M180" s="21"/>
      <c r="N180" s="23">
        <f t="shared" ref="N180:Y180" si="203" xml:space="preserve"> IF(OR(A180&gt;A183, A180&lt;A182),".",A180)</f>
        <v>0</v>
      </c>
      <c r="O180" s="23">
        <f t="shared" si="203"/>
        <v>20</v>
      </c>
      <c r="P180" s="23">
        <f t="shared" si="203"/>
        <v>2</v>
      </c>
      <c r="Q180" s="23">
        <f t="shared" si="203"/>
        <v>34</v>
      </c>
      <c r="R180" s="23">
        <f t="shared" si="203"/>
        <v>53</v>
      </c>
      <c r="S180" s="23" t="str">
        <f t="shared" si="203"/>
        <v>.</v>
      </c>
      <c r="T180" s="23">
        <f t="shared" si="203"/>
        <v>38</v>
      </c>
      <c r="U180" s="23">
        <f t="shared" si="203"/>
        <v>113</v>
      </c>
      <c r="V180" s="23">
        <f t="shared" si="203"/>
        <v>110</v>
      </c>
      <c r="W180" s="23">
        <f t="shared" si="203"/>
        <v>33</v>
      </c>
      <c r="X180" s="23">
        <f t="shared" si="203"/>
        <v>56</v>
      </c>
      <c r="Y180" s="23">
        <f t="shared" si="203"/>
        <v>45</v>
      </c>
      <c r="Z180" s="21"/>
      <c r="AJ180" s="24"/>
    </row>
    <row r="181" spans="1:40">
      <c r="A181" s="39">
        <f>AVERAGE(A173:A180)</f>
        <v>0.75</v>
      </c>
      <c r="B181" s="39">
        <f>AVERAGE(B173:B180)</f>
        <v>15.5</v>
      </c>
      <c r="C181" s="39">
        <f t="shared" ref="C181:L181" si="204">AVERAGE(C173:C180)</f>
        <v>2.25</v>
      </c>
      <c r="D181" s="39">
        <f t="shared" si="204"/>
        <v>24.75</v>
      </c>
      <c r="E181" s="39">
        <f t="shared" si="204"/>
        <v>29.125</v>
      </c>
      <c r="F181" s="39">
        <f t="shared" si="204"/>
        <v>28.375</v>
      </c>
      <c r="G181" s="39">
        <f t="shared" si="204"/>
        <v>33.5</v>
      </c>
      <c r="H181" s="39">
        <f t="shared" si="204"/>
        <v>100.25</v>
      </c>
      <c r="I181" s="39">
        <f t="shared" si="204"/>
        <v>119.875</v>
      </c>
      <c r="J181" s="39">
        <f t="shared" si="204"/>
        <v>28.125</v>
      </c>
      <c r="K181" s="39">
        <f t="shared" si="204"/>
        <v>60.625</v>
      </c>
      <c r="L181" s="39">
        <f t="shared" si="204"/>
        <v>54.375</v>
      </c>
      <c r="M181" s="26" t="s">
        <v>60</v>
      </c>
      <c r="N181" s="39">
        <f>AVERAGE(N173:N180)</f>
        <v>0.75</v>
      </c>
      <c r="O181" s="39">
        <f>AVERAGE(O173:O180)</f>
        <v>17.285714285714285</v>
      </c>
      <c r="P181" s="39">
        <f t="shared" ref="P181:Y181" si="205">AVERAGE(P173:P180)</f>
        <v>2.5714285714285716</v>
      </c>
      <c r="Q181" s="39">
        <f t="shared" si="205"/>
        <v>24.75</v>
      </c>
      <c r="R181" s="39">
        <f t="shared" si="205"/>
        <v>29.125</v>
      </c>
      <c r="S181" s="39">
        <f t="shared" si="205"/>
        <v>21.571428571428573</v>
      </c>
      <c r="T181" s="39">
        <f t="shared" si="205"/>
        <v>33.5</v>
      </c>
      <c r="U181" s="39">
        <f t="shared" si="205"/>
        <v>100.25</v>
      </c>
      <c r="V181" s="39">
        <f t="shared" si="205"/>
        <v>119.875</v>
      </c>
      <c r="W181" s="39">
        <f t="shared" si="205"/>
        <v>28.125</v>
      </c>
      <c r="X181" s="39">
        <f t="shared" si="205"/>
        <v>60.625</v>
      </c>
      <c r="Y181" s="39">
        <f t="shared" si="205"/>
        <v>54.375</v>
      </c>
      <c r="Z181" s="26" t="s">
        <v>60</v>
      </c>
      <c r="AJ181" s="24"/>
    </row>
    <row r="182" spans="1:40">
      <c r="A182" s="39">
        <f>A181-2*STDEV(A173:A180)</f>
        <v>-1.0228105208558367</v>
      </c>
      <c r="B182" s="39">
        <f t="shared" ref="B182:L182" si="206">B181-2*STDEV(B173:B180)</f>
        <v>4.7562310417353331</v>
      </c>
      <c r="C182" s="39">
        <f t="shared" si="206"/>
        <v>0.17980332197293736</v>
      </c>
      <c r="D182" s="39">
        <f t="shared" si="206"/>
        <v>13.198871421866546</v>
      </c>
      <c r="E182" s="39">
        <f t="shared" si="206"/>
        <v>0.67077611069215948</v>
      </c>
      <c r="F182" s="39">
        <f t="shared" si="206"/>
        <v>-13.289476132894933</v>
      </c>
      <c r="G182" s="39">
        <f t="shared" si="206"/>
        <v>16.630754949570846</v>
      </c>
      <c r="H182" s="39">
        <f t="shared" si="206"/>
        <v>0.77279514524803972</v>
      </c>
      <c r="I182" s="39">
        <f t="shared" si="206"/>
        <v>-5.7386366573538652</v>
      </c>
      <c r="J182" s="39">
        <f t="shared" si="206"/>
        <v>12.038181971386813</v>
      </c>
      <c r="K182" s="39">
        <f t="shared" si="206"/>
        <v>44.031111279837305</v>
      </c>
      <c r="L182" s="39">
        <f t="shared" si="206"/>
        <v>38.448831058824688</v>
      </c>
      <c r="M182" s="26" t="s">
        <v>61</v>
      </c>
      <c r="N182" s="39">
        <f>N181-2*STDEV(N173:N180)</f>
        <v>-1.0228105208558367</v>
      </c>
      <c r="O182" s="39">
        <f t="shared" ref="O182:Y182" si="207">O181-2*STDEV(O173:O180)</f>
        <v>13.333620205476858</v>
      </c>
      <c r="P182" s="39">
        <f t="shared" si="207"/>
        <v>1.5023836037788738</v>
      </c>
      <c r="Q182" s="39">
        <f t="shared" si="207"/>
        <v>13.198871421866546</v>
      </c>
      <c r="R182" s="39">
        <f t="shared" si="207"/>
        <v>0.67077611069215948</v>
      </c>
      <c r="S182" s="39">
        <f t="shared" si="207"/>
        <v>4.3335964240018789</v>
      </c>
      <c r="T182" s="39">
        <f t="shared" si="207"/>
        <v>16.630754949570846</v>
      </c>
      <c r="U182" s="39">
        <f t="shared" si="207"/>
        <v>0.77279514524803972</v>
      </c>
      <c r="V182" s="39">
        <f t="shared" si="207"/>
        <v>-5.7386366573538652</v>
      </c>
      <c r="W182" s="39">
        <f t="shared" si="207"/>
        <v>12.038181971386813</v>
      </c>
      <c r="X182" s="39">
        <f t="shared" si="207"/>
        <v>44.031111279837305</v>
      </c>
      <c r="Y182" s="39">
        <f t="shared" si="207"/>
        <v>38.448831058824688</v>
      </c>
      <c r="Z182" s="26" t="s">
        <v>61</v>
      </c>
      <c r="AJ182" s="24"/>
    </row>
    <row r="183" spans="1:40" ht="12.6" thickBot="1">
      <c r="A183" s="40">
        <f>A181+2*STDEV(A173:A180)</f>
        <v>2.5228105208558365</v>
      </c>
      <c r="B183" s="40">
        <f t="shared" ref="B183:L183" si="208">B181+2*STDEV(B173:B180)</f>
        <v>26.243768958264667</v>
      </c>
      <c r="C183" s="40">
        <f t="shared" si="208"/>
        <v>4.3201966780270631</v>
      </c>
      <c r="D183" s="40">
        <f t="shared" si="208"/>
        <v>36.301128578133458</v>
      </c>
      <c r="E183" s="40">
        <f t="shared" si="208"/>
        <v>57.579223889307841</v>
      </c>
      <c r="F183" s="40">
        <f t="shared" si="208"/>
        <v>70.039476132894933</v>
      </c>
      <c r="G183" s="40">
        <f t="shared" si="208"/>
        <v>50.369245050429157</v>
      </c>
      <c r="H183" s="40">
        <f t="shared" si="208"/>
        <v>199.72720485475196</v>
      </c>
      <c r="I183" s="40">
        <f t="shared" si="208"/>
        <v>245.48863665735388</v>
      </c>
      <c r="J183" s="40">
        <f t="shared" si="208"/>
        <v>44.211818028613187</v>
      </c>
      <c r="K183" s="40">
        <f t="shared" si="208"/>
        <v>77.218888720162695</v>
      </c>
      <c r="L183" s="40">
        <f t="shared" si="208"/>
        <v>70.301168941175305</v>
      </c>
      <c r="M183" s="41" t="s">
        <v>62</v>
      </c>
      <c r="N183" s="40">
        <f>N181+2*STDEV(N173:N180)</f>
        <v>2.5228105208558365</v>
      </c>
      <c r="O183" s="40">
        <f t="shared" ref="O183:Y183" si="209">O181+2*STDEV(O173:O180)</f>
        <v>21.237808365951711</v>
      </c>
      <c r="P183" s="40">
        <f t="shared" si="209"/>
        <v>3.6404735390782692</v>
      </c>
      <c r="Q183" s="40">
        <f t="shared" si="209"/>
        <v>36.301128578133458</v>
      </c>
      <c r="R183" s="40">
        <f t="shared" si="209"/>
        <v>57.579223889307841</v>
      </c>
      <c r="S183" s="40">
        <f t="shared" si="209"/>
        <v>38.809260718855271</v>
      </c>
      <c r="T183" s="40">
        <f t="shared" si="209"/>
        <v>50.369245050429157</v>
      </c>
      <c r="U183" s="40">
        <f t="shared" si="209"/>
        <v>199.72720485475196</v>
      </c>
      <c r="V183" s="40">
        <f t="shared" si="209"/>
        <v>245.48863665735388</v>
      </c>
      <c r="W183" s="40">
        <f t="shared" si="209"/>
        <v>44.211818028613187</v>
      </c>
      <c r="X183" s="40">
        <f t="shared" si="209"/>
        <v>77.218888720162695</v>
      </c>
      <c r="Y183" s="40">
        <f t="shared" si="209"/>
        <v>70.301168941175305</v>
      </c>
      <c r="Z183" s="41" t="s">
        <v>62</v>
      </c>
      <c r="AJ183" s="24"/>
    </row>
    <row r="184" spans="1:40" ht="13.2">
      <c r="A184" s="20"/>
      <c r="B184" s="25"/>
      <c r="C184" s="20"/>
      <c r="D184" s="22">
        <f>D171+3</f>
        <v>43</v>
      </c>
      <c r="E184" s="22">
        <f t="shared" ref="E184:L184" si="210">E171+3</f>
        <v>43</v>
      </c>
      <c r="F184" s="22">
        <f t="shared" si="210"/>
        <v>43</v>
      </c>
      <c r="G184" s="22">
        <f t="shared" si="210"/>
        <v>44</v>
      </c>
      <c r="H184" s="22">
        <f t="shared" si="210"/>
        <v>44</v>
      </c>
      <c r="I184" s="22">
        <f t="shared" si="210"/>
        <v>44</v>
      </c>
      <c r="J184" s="22">
        <f t="shared" si="210"/>
        <v>45</v>
      </c>
      <c r="K184" s="22">
        <f t="shared" si="210"/>
        <v>45</v>
      </c>
      <c r="L184" s="22">
        <f t="shared" si="210"/>
        <v>45</v>
      </c>
      <c r="M184" s="26" t="s">
        <v>37</v>
      </c>
      <c r="N184" s="20"/>
      <c r="O184" s="25"/>
      <c r="P184" s="20"/>
      <c r="Q184" s="22">
        <f>Q171+3</f>
        <v>43</v>
      </c>
      <c r="R184" s="22">
        <f t="shared" ref="R184:Y184" si="211">R171+3</f>
        <v>43</v>
      </c>
      <c r="S184" s="22">
        <f t="shared" si="211"/>
        <v>43</v>
      </c>
      <c r="T184" s="22">
        <f t="shared" si="211"/>
        <v>44</v>
      </c>
      <c r="U184" s="22">
        <f t="shared" si="211"/>
        <v>44</v>
      </c>
      <c r="V184" s="22">
        <f t="shared" si="211"/>
        <v>44</v>
      </c>
      <c r="W184" s="22">
        <f t="shared" si="211"/>
        <v>45</v>
      </c>
      <c r="X184" s="22">
        <f t="shared" si="211"/>
        <v>45</v>
      </c>
      <c r="Y184" s="22">
        <f t="shared" si="211"/>
        <v>45</v>
      </c>
      <c r="Z184" s="26" t="s">
        <v>37</v>
      </c>
      <c r="AB184" s="27"/>
      <c r="AC184" s="27"/>
      <c r="AD184" s="27"/>
      <c r="AE184" s="27"/>
      <c r="AF184" s="27"/>
      <c r="AG184" s="27"/>
      <c r="AH184" s="27"/>
      <c r="AI184" s="27"/>
      <c r="AJ184" s="28"/>
      <c r="AM184" s="28"/>
      <c r="AN184" s="27"/>
    </row>
    <row r="185" spans="1:40" ht="13.8" thickBot="1">
      <c r="A185" s="30">
        <v>1</v>
      </c>
      <c r="B185" s="30">
        <v>2</v>
      </c>
      <c r="C185" s="30">
        <v>3</v>
      </c>
      <c r="D185" s="30">
        <v>4</v>
      </c>
      <c r="E185" s="30">
        <v>5</v>
      </c>
      <c r="F185" s="30">
        <v>6</v>
      </c>
      <c r="G185" s="30">
        <v>7</v>
      </c>
      <c r="H185" s="30">
        <v>8</v>
      </c>
      <c r="I185" s="30">
        <v>9</v>
      </c>
      <c r="J185" s="30">
        <v>10</v>
      </c>
      <c r="K185" s="30">
        <v>11</v>
      </c>
      <c r="L185" s="30">
        <v>12</v>
      </c>
      <c r="M185" s="26" t="s">
        <v>47</v>
      </c>
      <c r="N185" s="30">
        <v>1</v>
      </c>
      <c r="O185" s="30">
        <v>2</v>
      </c>
      <c r="P185" s="30">
        <v>3</v>
      </c>
      <c r="Q185" s="30">
        <v>4</v>
      </c>
      <c r="R185" s="30">
        <v>5</v>
      </c>
      <c r="S185" s="30">
        <v>6</v>
      </c>
      <c r="T185" s="30">
        <v>7</v>
      </c>
      <c r="U185" s="30">
        <v>8</v>
      </c>
      <c r="V185" s="30">
        <v>9</v>
      </c>
      <c r="W185" s="30">
        <v>10</v>
      </c>
      <c r="X185" s="30">
        <v>11</v>
      </c>
      <c r="Y185" s="30">
        <v>12</v>
      </c>
      <c r="Z185" s="26" t="s">
        <v>47</v>
      </c>
      <c r="AB185" s="27"/>
      <c r="AC185" s="27"/>
      <c r="AD185" s="27"/>
      <c r="AE185" s="27"/>
      <c r="AF185" s="27"/>
      <c r="AG185" s="27"/>
      <c r="AH185" s="27"/>
      <c r="AI185" s="27"/>
      <c r="AJ185" s="28"/>
      <c r="AM185" s="28"/>
      <c r="AN185" s="27"/>
    </row>
    <row r="186" spans="1:40" ht="13.8" thickBot="1">
      <c r="A186" s="4">
        <v>2</v>
      </c>
      <c r="B186" s="17">
        <v>30</v>
      </c>
      <c r="C186" s="4">
        <v>5</v>
      </c>
      <c r="D186" s="16">
        <v>42</v>
      </c>
      <c r="E186" s="6">
        <v>99</v>
      </c>
      <c r="F186" s="5">
        <v>112</v>
      </c>
      <c r="G186" s="17">
        <v>34</v>
      </c>
      <c r="H186" s="11">
        <v>58</v>
      </c>
      <c r="I186" s="11">
        <v>69</v>
      </c>
      <c r="J186" s="17">
        <v>34</v>
      </c>
      <c r="K186" s="5">
        <v>111</v>
      </c>
      <c r="L186" s="5">
        <v>114</v>
      </c>
      <c r="M186" s="21"/>
      <c r="N186" s="23">
        <f t="shared" ref="N186:Y186" si="212" xml:space="preserve"> IF(OR(A186&gt;A196, A186&lt;A195),".",A186)</f>
        <v>2</v>
      </c>
      <c r="O186" s="23">
        <f t="shared" si="212"/>
        <v>30</v>
      </c>
      <c r="P186" s="23">
        <f t="shared" si="212"/>
        <v>5</v>
      </c>
      <c r="Q186" s="23">
        <f t="shared" si="212"/>
        <v>42</v>
      </c>
      <c r="R186" s="23">
        <f t="shared" si="212"/>
        <v>99</v>
      </c>
      <c r="S186" s="23">
        <f t="shared" si="212"/>
        <v>112</v>
      </c>
      <c r="T186" s="23">
        <f t="shared" si="212"/>
        <v>34</v>
      </c>
      <c r="U186" s="23">
        <f t="shared" si="212"/>
        <v>58</v>
      </c>
      <c r="V186" s="23">
        <f t="shared" si="212"/>
        <v>69</v>
      </c>
      <c r="W186" s="23" t="str">
        <f t="shared" si="212"/>
        <v>.</v>
      </c>
      <c r="X186" s="23">
        <f t="shared" si="212"/>
        <v>111</v>
      </c>
      <c r="Y186" s="23">
        <f t="shared" si="212"/>
        <v>114</v>
      </c>
      <c r="Z186" s="21"/>
      <c r="AA186" s="22">
        <f>AA173+3</f>
        <v>43</v>
      </c>
      <c r="AB186" s="34">
        <f>AVERAGE($R186:$S193)</f>
        <v>158.0625</v>
      </c>
      <c r="AC186" s="34">
        <f>AVERAGE($P186:$P193)</f>
        <v>3.75</v>
      </c>
      <c r="AD186" s="34">
        <f>AVERAGE([3]buffer!I$36:I$43)</f>
        <v>19.125</v>
      </c>
      <c r="AE186" s="34">
        <f>((AB186-AD186)/AI186)-AC186</f>
        <v>85.656910876132926</v>
      </c>
      <c r="AF186" s="34">
        <f>AVERAGE($Q186:$Q193)</f>
        <v>41.375</v>
      </c>
      <c r="AG186" s="34">
        <f>AVERAGE($O186:$O193)</f>
        <v>26.625</v>
      </c>
      <c r="AH186" s="34">
        <f>AG186/0.5</f>
        <v>53.25</v>
      </c>
      <c r="AI186" s="35">
        <f>AF186/AG186</f>
        <v>1.5539906103286385</v>
      </c>
      <c r="AJ186" s="56">
        <f xml:space="preserve"> 1.19*(1-COMPLETE!P59)</f>
        <v>0.99979020979020983</v>
      </c>
      <c r="AK186" s="37">
        <v>0.56111111111111112</v>
      </c>
      <c r="AL186" s="37">
        <v>0.74305555555555547</v>
      </c>
      <c r="AM186" s="38">
        <f>24*(AL186-AK186)</f>
        <v>4.3666666666666645</v>
      </c>
      <c r="AN186" s="34">
        <f>(AE186*120)/(AH186*0.2*AM186*AJ186)</f>
        <v>221.07270520112547</v>
      </c>
    </row>
    <row r="187" spans="1:40" ht="13.8" thickBot="1">
      <c r="A187" s="4">
        <v>2</v>
      </c>
      <c r="B187" s="17">
        <v>26</v>
      </c>
      <c r="C187" s="4">
        <v>3</v>
      </c>
      <c r="D187" s="16">
        <v>42</v>
      </c>
      <c r="E187" s="8">
        <v>141</v>
      </c>
      <c r="F187" s="8">
        <v>136</v>
      </c>
      <c r="G187" s="17">
        <v>36</v>
      </c>
      <c r="H187" s="18">
        <v>79</v>
      </c>
      <c r="I187" s="18">
        <v>86</v>
      </c>
      <c r="J187" s="16">
        <v>42</v>
      </c>
      <c r="K187" s="9">
        <v>146</v>
      </c>
      <c r="L187" s="6">
        <v>103</v>
      </c>
      <c r="M187" s="21"/>
      <c r="N187" s="23">
        <f t="shared" ref="N187:Y187" si="213" xml:space="preserve"> IF(OR(A187&gt;A196, A187&lt;A195),".",A187)</f>
        <v>2</v>
      </c>
      <c r="O187" s="23">
        <f t="shared" si="213"/>
        <v>26</v>
      </c>
      <c r="P187" s="23">
        <f t="shared" si="213"/>
        <v>3</v>
      </c>
      <c r="Q187" s="23">
        <f t="shared" si="213"/>
        <v>42</v>
      </c>
      <c r="R187" s="23">
        <f t="shared" si="213"/>
        <v>141</v>
      </c>
      <c r="S187" s="23">
        <f t="shared" si="213"/>
        <v>136</v>
      </c>
      <c r="T187" s="23">
        <f t="shared" si="213"/>
        <v>36</v>
      </c>
      <c r="U187" s="23">
        <f t="shared" si="213"/>
        <v>79</v>
      </c>
      <c r="V187" s="23">
        <f t="shared" si="213"/>
        <v>86</v>
      </c>
      <c r="W187" s="23">
        <f t="shared" si="213"/>
        <v>42</v>
      </c>
      <c r="X187" s="23">
        <f t="shared" si="213"/>
        <v>146</v>
      </c>
      <c r="Y187" s="23">
        <f t="shared" si="213"/>
        <v>103</v>
      </c>
      <c r="Z187" s="21"/>
      <c r="AA187" s="22">
        <f>AA174+3</f>
        <v>44</v>
      </c>
      <c r="AB187" s="34">
        <f>AVERAGE($U186:$V193)</f>
        <v>88.0625</v>
      </c>
      <c r="AC187" s="34">
        <f>AVERAGE($P186:$P193)</f>
        <v>3.75</v>
      </c>
      <c r="AD187" s="34">
        <f>AVERAGE([3]buffer!J$36:J$43)</f>
        <v>16.375</v>
      </c>
      <c r="AE187" s="34">
        <f>((AB187-AD187)/AI187)-AC187</f>
        <v>47.8359375</v>
      </c>
      <c r="AF187" s="34">
        <f>AVERAGE($T186:$T193)</f>
        <v>37</v>
      </c>
      <c r="AG187" s="34">
        <f>AVERAGE($O186:$O193)</f>
        <v>26.625</v>
      </c>
      <c r="AH187" s="34">
        <f>AG187/0.5</f>
        <v>53.25</v>
      </c>
      <c r="AI187" s="35">
        <f>AF187/AG187</f>
        <v>1.3896713615023475</v>
      </c>
      <c r="AJ187" s="57">
        <f xml:space="preserve"> 1.23*(1-COMPLETE!P61)</f>
        <v>1.1358673469387754</v>
      </c>
      <c r="AK187" s="37">
        <v>0.56111111111111112</v>
      </c>
      <c r="AL187" s="37">
        <v>0.74305555555555547</v>
      </c>
      <c r="AM187" s="38">
        <f>24*(AL187-AK187)</f>
        <v>4.3666666666666645</v>
      </c>
      <c r="AN187" s="34">
        <f>(AE187*120)/(AH187*0.2*AM187*AJ187)</f>
        <v>108.66965096899038</v>
      </c>
    </row>
    <row r="188" spans="1:40" ht="13.8" thickBot="1">
      <c r="A188" s="4">
        <v>3</v>
      </c>
      <c r="B188" s="17">
        <v>28</v>
      </c>
      <c r="C188" s="4">
        <v>4</v>
      </c>
      <c r="D188" s="16">
        <v>41</v>
      </c>
      <c r="E188" s="7">
        <v>202</v>
      </c>
      <c r="F188" s="8">
        <v>133</v>
      </c>
      <c r="G188" s="17">
        <v>35</v>
      </c>
      <c r="H188" s="18">
        <v>81</v>
      </c>
      <c r="I188" s="6">
        <v>92</v>
      </c>
      <c r="J188" s="16">
        <v>43</v>
      </c>
      <c r="K188" s="12">
        <v>165</v>
      </c>
      <c r="L188" s="5">
        <v>118</v>
      </c>
      <c r="M188" s="21"/>
      <c r="N188" s="23">
        <f t="shared" ref="N188:Y188" si="214" xml:space="preserve"> IF(OR(A188&gt;A196, A188&lt;A195),".",A188)</f>
        <v>3</v>
      </c>
      <c r="O188" s="23">
        <f t="shared" si="214"/>
        <v>28</v>
      </c>
      <c r="P188" s="23">
        <f t="shared" si="214"/>
        <v>4</v>
      </c>
      <c r="Q188" s="23">
        <f t="shared" si="214"/>
        <v>41</v>
      </c>
      <c r="R188" s="23">
        <f t="shared" si="214"/>
        <v>202</v>
      </c>
      <c r="S188" s="23">
        <f t="shared" si="214"/>
        <v>133</v>
      </c>
      <c r="T188" s="23">
        <f t="shared" si="214"/>
        <v>35</v>
      </c>
      <c r="U188" s="23">
        <f t="shared" si="214"/>
        <v>81</v>
      </c>
      <c r="V188" s="23">
        <f t="shared" si="214"/>
        <v>92</v>
      </c>
      <c r="W188" s="23">
        <f t="shared" si="214"/>
        <v>43</v>
      </c>
      <c r="X188" s="23">
        <f t="shared" si="214"/>
        <v>165</v>
      </c>
      <c r="Y188" s="23">
        <f t="shared" si="214"/>
        <v>118</v>
      </c>
      <c r="Z188" s="21"/>
      <c r="AA188" s="22">
        <f>AA175+3</f>
        <v>45</v>
      </c>
      <c r="AB188" s="34">
        <f>AVERAGE($X186:$Y193)</f>
        <v>129</v>
      </c>
      <c r="AC188" s="34">
        <f>AVERAGE($P186:$P193)</f>
        <v>3.75</v>
      </c>
      <c r="AD188" s="34">
        <f>AVERAGE([3]buffer!K$36:K$43)</f>
        <v>18.25</v>
      </c>
      <c r="AE188" s="34">
        <f>((AB188-AD188)/AI188)-AC188</f>
        <v>65.515205536912759</v>
      </c>
      <c r="AF188" s="34">
        <f>AVERAGE($W186:$W193)</f>
        <v>42.571428571428569</v>
      </c>
      <c r="AG188" s="34">
        <f>AVERAGE($O186:$O193)</f>
        <v>26.625</v>
      </c>
      <c r="AH188" s="34">
        <f>AG188/0.5</f>
        <v>53.25</v>
      </c>
      <c r="AI188" s="35">
        <f>AF188/AG188</f>
        <v>1.5989268947015425</v>
      </c>
      <c r="AJ188" s="57">
        <f xml:space="preserve"> 1.17*(1-COMPLETE!P63)</f>
        <v>1.040718232044199</v>
      </c>
      <c r="AK188" s="37">
        <v>0.56111111111111112</v>
      </c>
      <c r="AL188" s="37">
        <v>0.74305555555555547</v>
      </c>
      <c r="AM188" s="38">
        <f>24*(AL188-AK188)</f>
        <v>4.3666666666666645</v>
      </c>
      <c r="AN188" s="34">
        <f>(AE188*120)/(AH188*0.2*AM188*AJ188)</f>
        <v>162.43908790886829</v>
      </c>
    </row>
    <row r="189" spans="1:40" ht="13.2">
      <c r="A189" s="4">
        <v>4</v>
      </c>
      <c r="B189" s="17">
        <v>29</v>
      </c>
      <c r="C189" s="4">
        <v>4</v>
      </c>
      <c r="D189" s="16">
        <v>44</v>
      </c>
      <c r="E189" s="8">
        <v>136</v>
      </c>
      <c r="F189" s="7">
        <v>207</v>
      </c>
      <c r="G189" s="16">
        <v>39</v>
      </c>
      <c r="H189" s="6">
        <v>97</v>
      </c>
      <c r="I189" s="6">
        <v>98</v>
      </c>
      <c r="J189" s="16">
        <v>42</v>
      </c>
      <c r="K189" s="9">
        <v>145</v>
      </c>
      <c r="L189" s="6">
        <v>104</v>
      </c>
      <c r="M189" s="21"/>
      <c r="N189" s="23" t="str">
        <f t="shared" ref="N189:Y189" si="215" xml:space="preserve"> IF(OR(A189&gt;A196, A189&lt;A195),".",A189)</f>
        <v>.</v>
      </c>
      <c r="O189" s="23">
        <f t="shared" si="215"/>
        <v>29</v>
      </c>
      <c r="P189" s="23">
        <f t="shared" si="215"/>
        <v>4</v>
      </c>
      <c r="Q189" s="23">
        <f t="shared" si="215"/>
        <v>44</v>
      </c>
      <c r="R189" s="23">
        <f t="shared" si="215"/>
        <v>136</v>
      </c>
      <c r="S189" s="23">
        <f t="shared" si="215"/>
        <v>207</v>
      </c>
      <c r="T189" s="23">
        <f t="shared" si="215"/>
        <v>39</v>
      </c>
      <c r="U189" s="23">
        <f t="shared" si="215"/>
        <v>97</v>
      </c>
      <c r="V189" s="23">
        <f t="shared" si="215"/>
        <v>98</v>
      </c>
      <c r="W189" s="23">
        <f t="shared" si="215"/>
        <v>42</v>
      </c>
      <c r="X189" s="23">
        <f t="shared" si="215"/>
        <v>145</v>
      </c>
      <c r="Y189" s="23">
        <f t="shared" si="215"/>
        <v>104</v>
      </c>
      <c r="Z189" s="21"/>
      <c r="AJ189" s="24"/>
    </row>
    <row r="190" spans="1:40" ht="13.2">
      <c r="A190" s="4">
        <v>2</v>
      </c>
      <c r="B190" s="17">
        <v>28</v>
      </c>
      <c r="C190" s="4">
        <v>4</v>
      </c>
      <c r="D190" s="16">
        <v>41</v>
      </c>
      <c r="E190" s="15">
        <v>193</v>
      </c>
      <c r="F190" s="12">
        <v>163</v>
      </c>
      <c r="G190" s="16">
        <v>39</v>
      </c>
      <c r="H190" s="6">
        <v>91</v>
      </c>
      <c r="I190" s="5">
        <v>110</v>
      </c>
      <c r="J190" s="16">
        <v>43</v>
      </c>
      <c r="K190" s="8">
        <v>129</v>
      </c>
      <c r="L190" s="6">
        <v>100</v>
      </c>
      <c r="M190" s="21"/>
      <c r="N190" s="23">
        <f t="shared" ref="N190:Y190" si="216" xml:space="preserve"> IF(OR(A190&gt;A196, A190&lt;A195),".",A190)</f>
        <v>2</v>
      </c>
      <c r="O190" s="23">
        <f t="shared" si="216"/>
        <v>28</v>
      </c>
      <c r="P190" s="23">
        <f t="shared" si="216"/>
        <v>4</v>
      </c>
      <c r="Q190" s="23">
        <f t="shared" si="216"/>
        <v>41</v>
      </c>
      <c r="R190" s="23">
        <f t="shared" si="216"/>
        <v>193</v>
      </c>
      <c r="S190" s="23">
        <f t="shared" si="216"/>
        <v>163</v>
      </c>
      <c r="T190" s="23">
        <f t="shared" si="216"/>
        <v>39</v>
      </c>
      <c r="U190" s="23">
        <f t="shared" si="216"/>
        <v>91</v>
      </c>
      <c r="V190" s="23">
        <f t="shared" si="216"/>
        <v>110</v>
      </c>
      <c r="W190" s="23">
        <f t="shared" si="216"/>
        <v>43</v>
      </c>
      <c r="X190" s="23">
        <f t="shared" si="216"/>
        <v>129</v>
      </c>
      <c r="Y190" s="23">
        <f t="shared" si="216"/>
        <v>100</v>
      </c>
      <c r="Z190" s="21"/>
      <c r="AJ190" s="24"/>
    </row>
    <row r="191" spans="1:40" ht="13.2">
      <c r="A191" s="4">
        <v>2</v>
      </c>
      <c r="B191" s="17">
        <v>26</v>
      </c>
      <c r="C191" s="4">
        <v>4</v>
      </c>
      <c r="D191" s="16">
        <v>41</v>
      </c>
      <c r="E191" s="12">
        <v>174</v>
      </c>
      <c r="F191" s="12">
        <v>167</v>
      </c>
      <c r="G191" s="16">
        <v>39</v>
      </c>
      <c r="H191" s="18">
        <v>72</v>
      </c>
      <c r="I191" s="6">
        <v>95</v>
      </c>
      <c r="J191" s="16">
        <v>43</v>
      </c>
      <c r="K191" s="15">
        <v>179</v>
      </c>
      <c r="L191" s="5">
        <v>107</v>
      </c>
      <c r="M191" s="21"/>
      <c r="N191" s="23">
        <f t="shared" ref="N191:Y191" si="217" xml:space="preserve"> IF(OR(A191&gt;A196, A191&lt;A195),".",A191)</f>
        <v>2</v>
      </c>
      <c r="O191" s="23">
        <f t="shared" si="217"/>
        <v>26</v>
      </c>
      <c r="P191" s="23">
        <f t="shared" si="217"/>
        <v>4</v>
      </c>
      <c r="Q191" s="23">
        <f t="shared" si="217"/>
        <v>41</v>
      </c>
      <c r="R191" s="23">
        <f t="shared" si="217"/>
        <v>174</v>
      </c>
      <c r="S191" s="23">
        <f t="shared" si="217"/>
        <v>167</v>
      </c>
      <c r="T191" s="23">
        <f t="shared" si="217"/>
        <v>39</v>
      </c>
      <c r="U191" s="23">
        <f t="shared" si="217"/>
        <v>72</v>
      </c>
      <c r="V191" s="23">
        <f t="shared" si="217"/>
        <v>95</v>
      </c>
      <c r="W191" s="23">
        <f t="shared" si="217"/>
        <v>43</v>
      </c>
      <c r="X191" s="23">
        <f t="shared" si="217"/>
        <v>179</v>
      </c>
      <c r="Y191" s="23">
        <f t="shared" si="217"/>
        <v>107</v>
      </c>
      <c r="Z191" s="21"/>
      <c r="AJ191" s="24"/>
    </row>
    <row r="192" spans="1:40" ht="13.2">
      <c r="A192" s="4">
        <v>2</v>
      </c>
      <c r="B192" s="17">
        <v>24</v>
      </c>
      <c r="C192" s="4">
        <v>3</v>
      </c>
      <c r="D192" s="16">
        <v>41</v>
      </c>
      <c r="E192" s="13">
        <v>246</v>
      </c>
      <c r="F192" s="12">
        <v>159</v>
      </c>
      <c r="G192" s="16">
        <v>38</v>
      </c>
      <c r="H192" s="18">
        <v>84</v>
      </c>
      <c r="I192" s="6">
        <v>100</v>
      </c>
      <c r="J192" s="16">
        <v>43</v>
      </c>
      <c r="K192" s="12">
        <v>164</v>
      </c>
      <c r="L192" s="8">
        <v>135</v>
      </c>
      <c r="M192" s="21"/>
      <c r="N192" s="23">
        <f t="shared" ref="N192:Y192" si="218" xml:space="preserve"> IF(OR(A192&gt;A196, A192&lt;A195),".",A192)</f>
        <v>2</v>
      </c>
      <c r="O192" s="23">
        <f t="shared" si="218"/>
        <v>24</v>
      </c>
      <c r="P192" s="23">
        <f t="shared" si="218"/>
        <v>3</v>
      </c>
      <c r="Q192" s="23">
        <f t="shared" si="218"/>
        <v>41</v>
      </c>
      <c r="R192" s="23">
        <f t="shared" si="218"/>
        <v>246</v>
      </c>
      <c r="S192" s="23">
        <f t="shared" si="218"/>
        <v>159</v>
      </c>
      <c r="T192" s="23">
        <f t="shared" si="218"/>
        <v>38</v>
      </c>
      <c r="U192" s="23">
        <f t="shared" si="218"/>
        <v>84</v>
      </c>
      <c r="V192" s="23">
        <f t="shared" si="218"/>
        <v>100</v>
      </c>
      <c r="W192" s="23">
        <f t="shared" si="218"/>
        <v>43</v>
      </c>
      <c r="X192" s="23">
        <f t="shared" si="218"/>
        <v>164</v>
      </c>
      <c r="Y192" s="23">
        <f t="shared" si="218"/>
        <v>135</v>
      </c>
      <c r="Z192" s="21"/>
      <c r="AJ192" s="24"/>
    </row>
    <row r="193" spans="1:40" ht="13.2">
      <c r="A193" s="4">
        <v>2</v>
      </c>
      <c r="B193" s="17">
        <v>22</v>
      </c>
      <c r="C193" s="4">
        <v>3</v>
      </c>
      <c r="D193" s="16">
        <v>39</v>
      </c>
      <c r="E193" s="5">
        <v>121</v>
      </c>
      <c r="F193" s="8">
        <v>140</v>
      </c>
      <c r="G193" s="17">
        <v>36</v>
      </c>
      <c r="H193" s="5">
        <v>118</v>
      </c>
      <c r="I193" s="18">
        <v>79</v>
      </c>
      <c r="J193" s="16">
        <v>42</v>
      </c>
      <c r="K193" s="8">
        <v>126</v>
      </c>
      <c r="L193" s="5">
        <v>118</v>
      </c>
      <c r="M193" s="21"/>
      <c r="N193" s="23">
        <f t="shared" ref="N193:Y193" si="219" xml:space="preserve"> IF(OR(A193&gt;A196, A193&lt;A195),".",A193)</f>
        <v>2</v>
      </c>
      <c r="O193" s="23">
        <f t="shared" si="219"/>
        <v>22</v>
      </c>
      <c r="P193" s="23">
        <f t="shared" si="219"/>
        <v>3</v>
      </c>
      <c r="Q193" s="23">
        <f t="shared" si="219"/>
        <v>39</v>
      </c>
      <c r="R193" s="23">
        <f t="shared" si="219"/>
        <v>121</v>
      </c>
      <c r="S193" s="23">
        <f t="shared" si="219"/>
        <v>140</v>
      </c>
      <c r="T193" s="23">
        <f t="shared" si="219"/>
        <v>36</v>
      </c>
      <c r="U193" s="23">
        <f t="shared" si="219"/>
        <v>118</v>
      </c>
      <c r="V193" s="23">
        <f t="shared" si="219"/>
        <v>79</v>
      </c>
      <c r="W193" s="23">
        <f t="shared" si="219"/>
        <v>42</v>
      </c>
      <c r="X193" s="23">
        <f t="shared" si="219"/>
        <v>126</v>
      </c>
      <c r="Y193" s="23">
        <f t="shared" si="219"/>
        <v>118</v>
      </c>
      <c r="Z193" s="21"/>
      <c r="AJ193" s="24"/>
    </row>
    <row r="194" spans="1:40">
      <c r="A194" s="39">
        <f>AVERAGE(A186:A193)</f>
        <v>2.375</v>
      </c>
      <c r="B194" s="39">
        <f>AVERAGE(B186:B193)</f>
        <v>26.625</v>
      </c>
      <c r="C194" s="39">
        <f t="shared" ref="C194:L194" si="220">AVERAGE(C186:C193)</f>
        <v>3.75</v>
      </c>
      <c r="D194" s="39">
        <f t="shared" si="220"/>
        <v>41.375</v>
      </c>
      <c r="E194" s="39">
        <f t="shared" si="220"/>
        <v>164</v>
      </c>
      <c r="F194" s="39">
        <f t="shared" si="220"/>
        <v>152.125</v>
      </c>
      <c r="G194" s="39">
        <f t="shared" si="220"/>
        <v>37</v>
      </c>
      <c r="H194" s="39">
        <f t="shared" si="220"/>
        <v>85</v>
      </c>
      <c r="I194" s="39">
        <f t="shared" si="220"/>
        <v>91.125</v>
      </c>
      <c r="J194" s="39">
        <f t="shared" si="220"/>
        <v>41.5</v>
      </c>
      <c r="K194" s="39">
        <f t="shared" si="220"/>
        <v>145.625</v>
      </c>
      <c r="L194" s="39">
        <f t="shared" si="220"/>
        <v>112.375</v>
      </c>
      <c r="M194" s="26" t="s">
        <v>60</v>
      </c>
      <c r="N194" s="39">
        <f>AVERAGE(N186:N193)</f>
        <v>2.1428571428571428</v>
      </c>
      <c r="O194" s="39">
        <f>AVERAGE(O186:O193)</f>
        <v>26.625</v>
      </c>
      <c r="P194" s="39">
        <f t="shared" ref="P194:Y194" si="221">AVERAGE(P186:P193)</f>
        <v>3.75</v>
      </c>
      <c r="Q194" s="39">
        <f t="shared" si="221"/>
        <v>41.375</v>
      </c>
      <c r="R194" s="39">
        <f t="shared" si="221"/>
        <v>164</v>
      </c>
      <c r="S194" s="39">
        <f t="shared" si="221"/>
        <v>152.125</v>
      </c>
      <c r="T194" s="39">
        <f t="shared" si="221"/>
        <v>37</v>
      </c>
      <c r="U194" s="39">
        <f t="shared" si="221"/>
        <v>85</v>
      </c>
      <c r="V194" s="39">
        <f t="shared" si="221"/>
        <v>91.125</v>
      </c>
      <c r="W194" s="39">
        <f t="shared" si="221"/>
        <v>42.571428571428569</v>
      </c>
      <c r="X194" s="39">
        <f t="shared" si="221"/>
        <v>145.625</v>
      </c>
      <c r="Y194" s="39">
        <f t="shared" si="221"/>
        <v>112.375</v>
      </c>
      <c r="Z194" s="26" t="s">
        <v>60</v>
      </c>
      <c r="AJ194" s="24"/>
    </row>
    <row r="195" spans="1:40">
      <c r="A195" s="39">
        <f>A194-2*STDEV(A186:A193)</f>
        <v>0.88695238171431012</v>
      </c>
      <c r="B195" s="39">
        <f t="shared" ref="B195:L195" si="222">B194-2*STDEV(B186:B193)</f>
        <v>21.286460873984346</v>
      </c>
      <c r="C195" s="39">
        <f t="shared" si="222"/>
        <v>2.3357864376269051</v>
      </c>
      <c r="D195" s="39">
        <f t="shared" si="222"/>
        <v>38.559228093653282</v>
      </c>
      <c r="E195" s="39">
        <f t="shared" si="222"/>
        <v>66.91093926561183</v>
      </c>
      <c r="F195" s="39">
        <f t="shared" si="222"/>
        <v>94.650160784416784</v>
      </c>
      <c r="G195" s="39">
        <f t="shared" si="222"/>
        <v>33</v>
      </c>
      <c r="H195" s="39">
        <f t="shared" si="222"/>
        <v>49.382989617720177</v>
      </c>
      <c r="I195" s="39">
        <f t="shared" si="222"/>
        <v>65.369279414911659</v>
      </c>
      <c r="J195" s="39">
        <f t="shared" si="222"/>
        <v>35.358804211370092</v>
      </c>
      <c r="K195" s="39">
        <f t="shared" si="222"/>
        <v>99.719040225073798</v>
      </c>
      <c r="L195" s="39">
        <f t="shared" si="222"/>
        <v>89.47303501880242</v>
      </c>
      <c r="M195" s="26" t="s">
        <v>61</v>
      </c>
      <c r="N195" s="39">
        <f>N194-2*STDEV(N186:N193)</f>
        <v>1.3869281968386897</v>
      </c>
      <c r="O195" s="39">
        <f t="shared" ref="O195:Y195" si="223">O194-2*STDEV(O186:O193)</f>
        <v>21.286460873984346</v>
      </c>
      <c r="P195" s="39">
        <f t="shared" si="223"/>
        <v>2.3357864376269051</v>
      </c>
      <c r="Q195" s="39">
        <f t="shared" si="223"/>
        <v>38.559228093653282</v>
      </c>
      <c r="R195" s="39">
        <f t="shared" si="223"/>
        <v>66.91093926561183</v>
      </c>
      <c r="S195" s="39">
        <f t="shared" si="223"/>
        <v>94.650160784416784</v>
      </c>
      <c r="T195" s="39">
        <f t="shared" si="223"/>
        <v>33</v>
      </c>
      <c r="U195" s="39">
        <f t="shared" si="223"/>
        <v>49.382989617720177</v>
      </c>
      <c r="V195" s="39">
        <f t="shared" si="223"/>
        <v>65.369279414911659</v>
      </c>
      <c r="W195" s="39">
        <f t="shared" si="223"/>
        <v>41.502383603778874</v>
      </c>
      <c r="X195" s="39">
        <f t="shared" si="223"/>
        <v>99.719040225073798</v>
      </c>
      <c r="Y195" s="39">
        <f t="shared" si="223"/>
        <v>89.47303501880242</v>
      </c>
      <c r="Z195" s="26" t="s">
        <v>61</v>
      </c>
      <c r="AJ195" s="24"/>
    </row>
    <row r="196" spans="1:40" ht="12.6" thickBot="1">
      <c r="A196" s="40">
        <f>A194+2*STDEV(A186:A193)</f>
        <v>3.8630476182856901</v>
      </c>
      <c r="B196" s="40">
        <f t="shared" ref="B196:L196" si="224">B194+2*STDEV(B186:B193)</f>
        <v>31.963539126015654</v>
      </c>
      <c r="C196" s="40">
        <f t="shared" si="224"/>
        <v>5.1642135623730949</v>
      </c>
      <c r="D196" s="40">
        <f t="shared" si="224"/>
        <v>44.190771906346718</v>
      </c>
      <c r="E196" s="40">
        <f t="shared" si="224"/>
        <v>261.08906073438817</v>
      </c>
      <c r="F196" s="40">
        <f t="shared" si="224"/>
        <v>209.59983921558322</v>
      </c>
      <c r="G196" s="40">
        <f t="shared" si="224"/>
        <v>41</v>
      </c>
      <c r="H196" s="40">
        <f t="shared" si="224"/>
        <v>120.61701038227983</v>
      </c>
      <c r="I196" s="40">
        <f t="shared" si="224"/>
        <v>116.88072058508834</v>
      </c>
      <c r="J196" s="40">
        <f t="shared" si="224"/>
        <v>47.641195788629908</v>
      </c>
      <c r="K196" s="40">
        <f t="shared" si="224"/>
        <v>191.5309597749262</v>
      </c>
      <c r="L196" s="40">
        <f t="shared" si="224"/>
        <v>135.27696498119758</v>
      </c>
      <c r="M196" s="41" t="s">
        <v>62</v>
      </c>
      <c r="N196" s="40">
        <f>N194+2*STDEV(N186:N193)</f>
        <v>2.8987860888755961</v>
      </c>
      <c r="O196" s="40">
        <f t="shared" ref="O196:Y196" si="225">O194+2*STDEV(O186:O193)</f>
        <v>31.963539126015654</v>
      </c>
      <c r="P196" s="40">
        <f t="shared" si="225"/>
        <v>5.1642135623730949</v>
      </c>
      <c r="Q196" s="40">
        <f t="shared" si="225"/>
        <v>44.190771906346718</v>
      </c>
      <c r="R196" s="40">
        <f t="shared" si="225"/>
        <v>261.08906073438817</v>
      </c>
      <c r="S196" s="40">
        <f t="shared" si="225"/>
        <v>209.59983921558322</v>
      </c>
      <c r="T196" s="40">
        <f t="shared" si="225"/>
        <v>41</v>
      </c>
      <c r="U196" s="40">
        <f t="shared" si="225"/>
        <v>120.61701038227983</v>
      </c>
      <c r="V196" s="40">
        <f t="shared" si="225"/>
        <v>116.88072058508834</v>
      </c>
      <c r="W196" s="40">
        <f t="shared" si="225"/>
        <v>43.640473539078265</v>
      </c>
      <c r="X196" s="40">
        <f t="shared" si="225"/>
        <v>191.5309597749262</v>
      </c>
      <c r="Y196" s="40">
        <f t="shared" si="225"/>
        <v>135.27696498119758</v>
      </c>
      <c r="Z196" s="41" t="s">
        <v>62</v>
      </c>
      <c r="AJ196" s="24"/>
    </row>
    <row r="197" spans="1:40" ht="13.2">
      <c r="A197" s="20"/>
      <c r="B197" s="25"/>
      <c r="C197" s="20"/>
      <c r="D197" s="22">
        <f>D184+3</f>
        <v>46</v>
      </c>
      <c r="E197" s="22">
        <f t="shared" ref="E197:L197" si="226">E184+3</f>
        <v>46</v>
      </c>
      <c r="F197" s="22">
        <f t="shared" si="226"/>
        <v>46</v>
      </c>
      <c r="G197" s="22">
        <f t="shared" si="226"/>
        <v>47</v>
      </c>
      <c r="H197" s="22">
        <f t="shared" si="226"/>
        <v>47</v>
      </c>
      <c r="I197" s="22">
        <f t="shared" si="226"/>
        <v>47</v>
      </c>
      <c r="J197" s="22">
        <f t="shared" si="226"/>
        <v>48</v>
      </c>
      <c r="K197" s="22">
        <f t="shared" si="226"/>
        <v>48</v>
      </c>
      <c r="L197" s="22">
        <f t="shared" si="226"/>
        <v>48</v>
      </c>
      <c r="M197" s="26" t="s">
        <v>37</v>
      </c>
      <c r="N197" s="20"/>
      <c r="O197" s="25"/>
      <c r="P197" s="20"/>
      <c r="Q197" s="22">
        <f>Q184+3</f>
        <v>46</v>
      </c>
      <c r="R197" s="22">
        <f t="shared" ref="R197:Y197" si="227">R184+3</f>
        <v>46</v>
      </c>
      <c r="S197" s="22">
        <f t="shared" si="227"/>
        <v>46</v>
      </c>
      <c r="T197" s="22">
        <f t="shared" si="227"/>
        <v>47</v>
      </c>
      <c r="U197" s="22">
        <f t="shared" si="227"/>
        <v>47</v>
      </c>
      <c r="V197" s="22">
        <f t="shared" si="227"/>
        <v>47</v>
      </c>
      <c r="W197" s="22">
        <f t="shared" si="227"/>
        <v>48</v>
      </c>
      <c r="X197" s="22">
        <f t="shared" si="227"/>
        <v>48</v>
      </c>
      <c r="Y197" s="22">
        <f t="shared" si="227"/>
        <v>48</v>
      </c>
      <c r="Z197" s="26" t="s">
        <v>37</v>
      </c>
      <c r="AB197" s="27"/>
      <c r="AC197" s="27"/>
      <c r="AD197" s="27"/>
      <c r="AE197" s="27"/>
      <c r="AF197" s="27"/>
      <c r="AG197" s="27"/>
      <c r="AH197" s="27"/>
      <c r="AI197" s="27"/>
      <c r="AJ197" s="28"/>
      <c r="AK197" s="23"/>
      <c r="AL197" s="23"/>
      <c r="AM197" s="23"/>
    </row>
    <row r="198" spans="1:40" ht="13.8" thickBot="1">
      <c r="A198" s="30">
        <v>1</v>
      </c>
      <c r="B198" s="30">
        <v>2</v>
      </c>
      <c r="C198" s="30">
        <v>3</v>
      </c>
      <c r="D198" s="30">
        <v>4</v>
      </c>
      <c r="E198" s="30">
        <v>5</v>
      </c>
      <c r="F198" s="30">
        <v>6</v>
      </c>
      <c r="G198" s="30">
        <v>7</v>
      </c>
      <c r="H198" s="30">
        <v>8</v>
      </c>
      <c r="I198" s="30">
        <v>9</v>
      </c>
      <c r="J198" s="30">
        <v>10</v>
      </c>
      <c r="K198" s="30">
        <v>11</v>
      </c>
      <c r="L198" s="30">
        <v>12</v>
      </c>
      <c r="M198" s="26" t="s">
        <v>47</v>
      </c>
      <c r="N198" s="30">
        <v>1</v>
      </c>
      <c r="O198" s="30">
        <v>2</v>
      </c>
      <c r="P198" s="30">
        <v>3</v>
      </c>
      <c r="Q198" s="30">
        <v>4</v>
      </c>
      <c r="R198" s="30">
        <v>5</v>
      </c>
      <c r="S198" s="30">
        <v>6</v>
      </c>
      <c r="T198" s="30">
        <v>7</v>
      </c>
      <c r="U198" s="30">
        <v>8</v>
      </c>
      <c r="V198" s="30">
        <v>9</v>
      </c>
      <c r="W198" s="30">
        <v>10</v>
      </c>
      <c r="X198" s="30">
        <v>11</v>
      </c>
      <c r="Y198" s="30">
        <v>12</v>
      </c>
      <c r="Z198" s="26" t="s">
        <v>47</v>
      </c>
      <c r="AB198" s="27"/>
      <c r="AC198" s="27"/>
      <c r="AD198" s="27"/>
      <c r="AE198" s="27"/>
      <c r="AF198" s="27"/>
      <c r="AG198" s="27"/>
      <c r="AH198" s="27"/>
      <c r="AI198" s="27"/>
      <c r="AJ198" s="28"/>
      <c r="AK198" s="23"/>
      <c r="AL198" s="23"/>
      <c r="AM198" s="23"/>
    </row>
    <row r="199" spans="1:40" ht="13.8" thickBot="1">
      <c r="A199" s="4">
        <v>2</v>
      </c>
      <c r="B199" s="17">
        <v>19</v>
      </c>
      <c r="C199" s="4">
        <v>1</v>
      </c>
      <c r="D199" s="17">
        <v>34</v>
      </c>
      <c r="E199" s="18">
        <v>75</v>
      </c>
      <c r="F199" s="11">
        <v>71</v>
      </c>
      <c r="G199" s="17">
        <v>36</v>
      </c>
      <c r="H199" s="6">
        <v>106</v>
      </c>
      <c r="I199" s="5">
        <v>120</v>
      </c>
      <c r="J199" s="17">
        <v>34</v>
      </c>
      <c r="K199" s="11">
        <v>64</v>
      </c>
      <c r="L199" s="11">
        <v>64</v>
      </c>
      <c r="M199" s="21"/>
      <c r="N199" s="23">
        <f t="shared" ref="N199:Y199" si="228" xml:space="preserve"> IF(OR(A199&gt;A209, A199&lt;A208),".",A199)</f>
        <v>2</v>
      </c>
      <c r="O199" s="23" t="str">
        <f t="shared" si="228"/>
        <v>.</v>
      </c>
      <c r="P199" s="23">
        <f t="shared" si="228"/>
        <v>1</v>
      </c>
      <c r="Q199" s="23">
        <f t="shared" si="228"/>
        <v>34</v>
      </c>
      <c r="R199" s="23">
        <f t="shared" si="228"/>
        <v>75</v>
      </c>
      <c r="S199" s="23">
        <f t="shared" si="228"/>
        <v>71</v>
      </c>
      <c r="T199" s="23">
        <f t="shared" si="228"/>
        <v>36</v>
      </c>
      <c r="U199" s="23">
        <f t="shared" si="228"/>
        <v>106</v>
      </c>
      <c r="V199" s="23">
        <f t="shared" si="228"/>
        <v>120</v>
      </c>
      <c r="W199" s="23">
        <f t="shared" si="228"/>
        <v>34</v>
      </c>
      <c r="X199" s="23">
        <f t="shared" si="228"/>
        <v>64</v>
      </c>
      <c r="Y199" s="23">
        <f t="shared" si="228"/>
        <v>64</v>
      </c>
      <c r="Z199" s="21"/>
      <c r="AA199" s="22">
        <f>AA186+3</f>
        <v>46</v>
      </c>
      <c r="AB199" s="34">
        <f>AVERAGE($R199:$S206)</f>
        <v>79.857142857142861</v>
      </c>
      <c r="AC199" s="34">
        <f>AVERAGE($P199:$P206)</f>
        <v>2.375</v>
      </c>
      <c r="AD199" s="34">
        <f>AVERAGE([3]buffer!I$36:I$43)</f>
        <v>19.125</v>
      </c>
      <c r="AE199" s="34">
        <f>((AB199-AD199)/AI199)-AC199</f>
        <v>37.926514154048718</v>
      </c>
      <c r="AF199" s="34">
        <f>AVERAGE($Q199:$Q206)</f>
        <v>34.875</v>
      </c>
      <c r="AG199" s="34">
        <f>AVERAGE($O199:$O206)</f>
        <v>23.142857142857142</v>
      </c>
      <c r="AH199" s="34">
        <f>AG199/0.5</f>
        <v>46.285714285714285</v>
      </c>
      <c r="AI199" s="35">
        <f>AF199/AG199</f>
        <v>1.5069444444444444</v>
      </c>
      <c r="AJ199" s="56">
        <f xml:space="preserve"> 1.14*(1-COMPLETE!P65)</f>
        <v>0.97921527041357359</v>
      </c>
      <c r="AK199" s="37">
        <v>0.56111111111111112</v>
      </c>
      <c r="AL199" s="37">
        <v>0.74375000000000002</v>
      </c>
      <c r="AM199" s="38">
        <f>24*(AL199-AK199)</f>
        <v>4.3833333333333337</v>
      </c>
      <c r="AN199" s="34">
        <f>(AE199*120)/(AH199*0.2*AM199*AJ199)</f>
        <v>114.54193958115864</v>
      </c>
    </row>
    <row r="200" spans="1:40" ht="13.8" thickBot="1">
      <c r="A200" s="4">
        <v>0</v>
      </c>
      <c r="B200" s="17">
        <v>22</v>
      </c>
      <c r="C200" s="4">
        <v>2</v>
      </c>
      <c r="D200" s="17">
        <v>36</v>
      </c>
      <c r="E200" s="5">
        <v>116</v>
      </c>
      <c r="F200" s="11">
        <v>65</v>
      </c>
      <c r="G200" s="17">
        <v>37</v>
      </c>
      <c r="H200" s="6">
        <v>104</v>
      </c>
      <c r="I200" s="18">
        <v>80</v>
      </c>
      <c r="J200" s="16">
        <v>39</v>
      </c>
      <c r="K200" s="11">
        <v>69</v>
      </c>
      <c r="L200" s="11">
        <v>73</v>
      </c>
      <c r="M200" s="21"/>
      <c r="N200" s="23">
        <f t="shared" ref="N200:Y200" si="229" xml:space="preserve"> IF(OR(A200&gt;A209, A200&lt;A208),".",A200)</f>
        <v>0</v>
      </c>
      <c r="O200" s="23">
        <f t="shared" si="229"/>
        <v>22</v>
      </c>
      <c r="P200" s="23">
        <f t="shared" si="229"/>
        <v>2</v>
      </c>
      <c r="Q200" s="23">
        <f t="shared" si="229"/>
        <v>36</v>
      </c>
      <c r="R200" s="23">
        <f t="shared" si="229"/>
        <v>116</v>
      </c>
      <c r="S200" s="23">
        <f t="shared" si="229"/>
        <v>65</v>
      </c>
      <c r="T200" s="23">
        <f t="shared" si="229"/>
        <v>37</v>
      </c>
      <c r="U200" s="23">
        <f t="shared" si="229"/>
        <v>104</v>
      </c>
      <c r="V200" s="23">
        <f t="shared" si="229"/>
        <v>80</v>
      </c>
      <c r="W200" s="23">
        <f t="shared" si="229"/>
        <v>39</v>
      </c>
      <c r="X200" s="23">
        <f t="shared" si="229"/>
        <v>69</v>
      </c>
      <c r="Y200" s="23">
        <f t="shared" si="229"/>
        <v>73</v>
      </c>
      <c r="Z200" s="21"/>
      <c r="AA200" s="22">
        <f>AA187+3</f>
        <v>47</v>
      </c>
      <c r="AB200" s="34">
        <f>AVERAGE($U199:$V206)</f>
        <v>112.14285714285714</v>
      </c>
      <c r="AC200" s="34">
        <f>AVERAGE($P199:$P206)</f>
        <v>2.375</v>
      </c>
      <c r="AD200" s="34">
        <f>AVERAGE([3]buffer!J$36:J$43)</f>
        <v>16.375</v>
      </c>
      <c r="AE200" s="34">
        <f>((AB200-AD200)/AI200)-AC200</f>
        <v>59.838104189044039</v>
      </c>
      <c r="AF200" s="34">
        <f>AVERAGE($T199:$T206)</f>
        <v>35.625</v>
      </c>
      <c r="AG200" s="34">
        <f>AVERAGE($O199:$O206)</f>
        <v>23.142857142857142</v>
      </c>
      <c r="AH200" s="34">
        <f>AG200/0.5</f>
        <v>46.285714285714285</v>
      </c>
      <c r="AI200" s="35">
        <f>AF200/AG200</f>
        <v>1.5393518518518519</v>
      </c>
      <c r="AJ200" s="57">
        <f xml:space="preserve"> 1.1*(1-COMPLETE!P67)</f>
        <v>0.96211412535079521</v>
      </c>
      <c r="AK200" s="37">
        <v>0.56111111111111112</v>
      </c>
      <c r="AL200" s="37">
        <v>0.74375000000000002</v>
      </c>
      <c r="AM200" s="38">
        <f>24*(AL200-AK200)</f>
        <v>4.3833333333333337</v>
      </c>
      <c r="AN200" s="34">
        <f>(AE200*120)/(AH200*0.2*AM200*AJ200)</f>
        <v>183.92934187100522</v>
      </c>
    </row>
    <row r="201" spans="1:40" ht="13.8" thickBot="1">
      <c r="A201" s="4">
        <v>2</v>
      </c>
      <c r="B201" s="17">
        <v>23</v>
      </c>
      <c r="C201" s="4">
        <v>4</v>
      </c>
      <c r="D201" s="17">
        <v>34</v>
      </c>
      <c r="E201" s="18">
        <v>89</v>
      </c>
      <c r="F201" s="18">
        <v>86</v>
      </c>
      <c r="G201" s="17">
        <v>35</v>
      </c>
      <c r="H201" s="5">
        <v>121</v>
      </c>
      <c r="I201" s="5">
        <v>121</v>
      </c>
      <c r="J201" s="17">
        <v>36</v>
      </c>
      <c r="K201" s="11">
        <v>68</v>
      </c>
      <c r="L201" s="18">
        <v>77</v>
      </c>
      <c r="M201" s="21"/>
      <c r="N201" s="23">
        <f t="shared" ref="N201:Y201" si="230" xml:space="preserve"> IF(OR(A201&gt;A209, A201&lt;A208),".",A201)</f>
        <v>2</v>
      </c>
      <c r="O201" s="23">
        <f t="shared" si="230"/>
        <v>23</v>
      </c>
      <c r="P201" s="23">
        <f t="shared" si="230"/>
        <v>4</v>
      </c>
      <c r="Q201" s="23">
        <f t="shared" si="230"/>
        <v>34</v>
      </c>
      <c r="R201" s="23">
        <f t="shared" si="230"/>
        <v>89</v>
      </c>
      <c r="S201" s="23">
        <f t="shared" si="230"/>
        <v>86</v>
      </c>
      <c r="T201" s="23">
        <f t="shared" si="230"/>
        <v>35</v>
      </c>
      <c r="U201" s="23">
        <f t="shared" si="230"/>
        <v>121</v>
      </c>
      <c r="V201" s="23">
        <f t="shared" si="230"/>
        <v>121</v>
      </c>
      <c r="W201" s="23">
        <f t="shared" si="230"/>
        <v>36</v>
      </c>
      <c r="X201" s="23">
        <f t="shared" si="230"/>
        <v>68</v>
      </c>
      <c r="Y201" s="23">
        <f t="shared" si="230"/>
        <v>77</v>
      </c>
      <c r="Z201" s="21"/>
      <c r="AA201" s="22">
        <f>AA188+3</f>
        <v>48</v>
      </c>
      <c r="AB201" s="34">
        <f>AVERAGE($X199:$Y206)</f>
        <v>76.875</v>
      </c>
      <c r="AC201" s="34">
        <f>AVERAGE($P199:$P206)</f>
        <v>2.375</v>
      </c>
      <c r="AD201" s="34">
        <f>AVERAGE([3]buffer!K$36:K$43)</f>
        <v>18.25</v>
      </c>
      <c r="AE201" s="34">
        <f>((AB201-AD201)/AI201)-AC201</f>
        <v>35.3125</v>
      </c>
      <c r="AF201" s="34">
        <f>AVERAGE($W199:$W206)</f>
        <v>36</v>
      </c>
      <c r="AG201" s="34">
        <f>AVERAGE($O199:$O206)</f>
        <v>23.142857142857142</v>
      </c>
      <c r="AH201" s="34">
        <f>AG201/0.5</f>
        <v>46.285714285714285</v>
      </c>
      <c r="AI201" s="35">
        <f>AF201/AG201</f>
        <v>1.5555555555555556</v>
      </c>
      <c r="AJ201" s="57">
        <f xml:space="preserve"> 1.21*(1-COMPLETE!P69)</f>
        <v>1.0298665297741272</v>
      </c>
      <c r="AK201" s="37">
        <v>0.56111111111111112</v>
      </c>
      <c r="AL201" s="37">
        <v>0.74375000000000002</v>
      </c>
      <c r="AM201" s="38">
        <f>24*(AL201-AK201)</f>
        <v>4.3833333333333337</v>
      </c>
      <c r="AN201" s="34">
        <f>(AE201*120)/(AH201*0.2*AM201*AJ201)</f>
        <v>101.40218267589479</v>
      </c>
    </row>
    <row r="202" spans="1:40" ht="13.2">
      <c r="A202" s="4">
        <v>1</v>
      </c>
      <c r="B202" s="17">
        <v>23</v>
      </c>
      <c r="C202" s="4">
        <v>3</v>
      </c>
      <c r="D202" s="17">
        <v>34</v>
      </c>
      <c r="E202" s="4">
        <v>13</v>
      </c>
      <c r="F202" s="18">
        <v>86</v>
      </c>
      <c r="G202" s="17">
        <v>37</v>
      </c>
      <c r="H202" s="5">
        <v>129</v>
      </c>
      <c r="I202" s="5">
        <v>116</v>
      </c>
      <c r="J202" s="17">
        <v>35</v>
      </c>
      <c r="K202" s="5">
        <v>112</v>
      </c>
      <c r="L202" s="18">
        <v>77</v>
      </c>
      <c r="M202" s="21"/>
      <c r="N202" s="23">
        <f t="shared" ref="N202:Y202" si="231" xml:space="preserve"> IF(OR(A202&gt;A209, A202&lt;A208),".",A202)</f>
        <v>1</v>
      </c>
      <c r="O202" s="23">
        <f t="shared" si="231"/>
        <v>23</v>
      </c>
      <c r="P202" s="23">
        <f t="shared" si="231"/>
        <v>3</v>
      </c>
      <c r="Q202" s="23">
        <f t="shared" si="231"/>
        <v>34</v>
      </c>
      <c r="R202" s="23" t="str">
        <f t="shared" si="231"/>
        <v>.</v>
      </c>
      <c r="S202" s="23">
        <f t="shared" si="231"/>
        <v>86</v>
      </c>
      <c r="T202" s="23">
        <f t="shared" si="231"/>
        <v>37</v>
      </c>
      <c r="U202" s="23">
        <f t="shared" si="231"/>
        <v>129</v>
      </c>
      <c r="V202" s="23">
        <f t="shared" si="231"/>
        <v>116</v>
      </c>
      <c r="W202" s="23">
        <f t="shared" si="231"/>
        <v>35</v>
      </c>
      <c r="X202" s="23">
        <f t="shared" si="231"/>
        <v>112</v>
      </c>
      <c r="Y202" s="23">
        <f t="shared" si="231"/>
        <v>77</v>
      </c>
      <c r="Z202" s="21"/>
      <c r="AJ202" s="24"/>
      <c r="AK202" s="23"/>
      <c r="AL202" s="23"/>
      <c r="AM202" s="23"/>
    </row>
    <row r="203" spans="1:40" ht="13.2">
      <c r="A203" s="4">
        <v>2</v>
      </c>
      <c r="B203" s="17">
        <v>23</v>
      </c>
      <c r="C203" s="4">
        <v>2</v>
      </c>
      <c r="D203" s="17">
        <v>34</v>
      </c>
      <c r="E203" s="18">
        <v>91</v>
      </c>
      <c r="F203" s="18">
        <v>87</v>
      </c>
      <c r="G203" s="17">
        <v>34</v>
      </c>
      <c r="H203" s="18">
        <v>80</v>
      </c>
      <c r="I203" s="5">
        <v>124</v>
      </c>
      <c r="J203" s="17">
        <v>35</v>
      </c>
      <c r="K203" s="6">
        <v>100</v>
      </c>
      <c r="L203" s="11">
        <v>71</v>
      </c>
      <c r="M203" s="21"/>
      <c r="N203" s="23">
        <f t="shared" ref="N203:Y203" si="232" xml:space="preserve"> IF(OR(A203&gt;A209, A203&lt;A208),".",A203)</f>
        <v>2</v>
      </c>
      <c r="O203" s="23">
        <f t="shared" si="232"/>
        <v>23</v>
      </c>
      <c r="P203" s="23">
        <f t="shared" si="232"/>
        <v>2</v>
      </c>
      <c r="Q203" s="23">
        <f t="shared" si="232"/>
        <v>34</v>
      </c>
      <c r="R203" s="23">
        <f t="shared" si="232"/>
        <v>91</v>
      </c>
      <c r="S203" s="23">
        <f t="shared" si="232"/>
        <v>87</v>
      </c>
      <c r="T203" s="23">
        <f t="shared" si="232"/>
        <v>34</v>
      </c>
      <c r="U203" s="23">
        <f t="shared" si="232"/>
        <v>80</v>
      </c>
      <c r="V203" s="23">
        <f t="shared" si="232"/>
        <v>124</v>
      </c>
      <c r="W203" s="23">
        <f t="shared" si="232"/>
        <v>35</v>
      </c>
      <c r="X203" s="23">
        <f t="shared" si="232"/>
        <v>100</v>
      </c>
      <c r="Y203" s="23">
        <f t="shared" si="232"/>
        <v>71</v>
      </c>
      <c r="Z203" s="21"/>
      <c r="AJ203" s="24"/>
    </row>
    <row r="204" spans="1:40" ht="13.2">
      <c r="A204" s="4">
        <v>1</v>
      </c>
      <c r="B204" s="17">
        <v>23</v>
      </c>
      <c r="C204" s="4">
        <v>1</v>
      </c>
      <c r="D204" s="17">
        <v>37</v>
      </c>
      <c r="E204" s="18">
        <v>92</v>
      </c>
      <c r="F204" s="5">
        <v>117</v>
      </c>
      <c r="G204" s="17">
        <v>37</v>
      </c>
      <c r="H204" s="13">
        <v>260</v>
      </c>
      <c r="I204" s="9">
        <v>152</v>
      </c>
      <c r="J204" s="17">
        <v>37</v>
      </c>
      <c r="K204" s="18">
        <v>90</v>
      </c>
      <c r="L204" s="11">
        <v>70</v>
      </c>
      <c r="M204" s="21"/>
      <c r="N204" s="23">
        <f t="shared" ref="N204:Y204" si="233" xml:space="preserve"> IF(OR(A204&gt;A209, A204&lt;A208),".",A204)</f>
        <v>1</v>
      </c>
      <c r="O204" s="23">
        <f t="shared" si="233"/>
        <v>23</v>
      </c>
      <c r="P204" s="23">
        <f t="shared" si="233"/>
        <v>1</v>
      </c>
      <c r="Q204" s="23">
        <f t="shared" si="233"/>
        <v>37</v>
      </c>
      <c r="R204" s="23">
        <f t="shared" si="233"/>
        <v>92</v>
      </c>
      <c r="S204" s="23" t="str">
        <f t="shared" si="233"/>
        <v>.</v>
      </c>
      <c r="T204" s="23">
        <f t="shared" si="233"/>
        <v>37</v>
      </c>
      <c r="U204" s="23" t="str">
        <f t="shared" si="233"/>
        <v>.</v>
      </c>
      <c r="V204" s="23">
        <f t="shared" si="233"/>
        <v>152</v>
      </c>
      <c r="W204" s="23">
        <f t="shared" si="233"/>
        <v>37</v>
      </c>
      <c r="X204" s="23">
        <f t="shared" si="233"/>
        <v>90</v>
      </c>
      <c r="Y204" s="23">
        <f t="shared" si="233"/>
        <v>70</v>
      </c>
      <c r="Z204" s="21"/>
      <c r="AJ204" s="24"/>
    </row>
    <row r="205" spans="1:40" ht="13.2">
      <c r="A205" s="4">
        <v>0</v>
      </c>
      <c r="B205" s="17">
        <v>25</v>
      </c>
      <c r="C205" s="4">
        <v>2</v>
      </c>
      <c r="D205" s="17">
        <v>35</v>
      </c>
      <c r="E205" s="11">
        <v>64</v>
      </c>
      <c r="F205" s="11">
        <v>70</v>
      </c>
      <c r="G205" s="17">
        <v>33</v>
      </c>
      <c r="H205" s="6">
        <v>104</v>
      </c>
      <c r="I205" s="13">
        <v>258</v>
      </c>
      <c r="J205" s="17">
        <v>37</v>
      </c>
      <c r="K205" s="18">
        <v>78</v>
      </c>
      <c r="L205" s="11">
        <v>70</v>
      </c>
      <c r="M205" s="21"/>
      <c r="N205" s="23">
        <f t="shared" ref="N205:Y205" si="234" xml:space="preserve"> IF(OR(A205&gt;A209, A205&lt;A208),".",A205)</f>
        <v>0</v>
      </c>
      <c r="O205" s="23">
        <f t="shared" si="234"/>
        <v>25</v>
      </c>
      <c r="P205" s="23">
        <f t="shared" si="234"/>
        <v>2</v>
      </c>
      <c r="Q205" s="23">
        <f t="shared" si="234"/>
        <v>35</v>
      </c>
      <c r="R205" s="23">
        <f t="shared" si="234"/>
        <v>64</v>
      </c>
      <c r="S205" s="23">
        <f t="shared" si="234"/>
        <v>70</v>
      </c>
      <c r="T205" s="23">
        <f t="shared" si="234"/>
        <v>33</v>
      </c>
      <c r="U205" s="23">
        <f t="shared" si="234"/>
        <v>104</v>
      </c>
      <c r="V205" s="23" t="str">
        <f t="shared" si="234"/>
        <v>.</v>
      </c>
      <c r="W205" s="23">
        <f t="shared" si="234"/>
        <v>37</v>
      </c>
      <c r="X205" s="23">
        <f t="shared" si="234"/>
        <v>78</v>
      </c>
      <c r="Y205" s="23">
        <f t="shared" si="234"/>
        <v>70</v>
      </c>
      <c r="Z205" s="21"/>
      <c r="AJ205" s="24"/>
    </row>
    <row r="206" spans="1:40" ht="13.2">
      <c r="A206" s="4">
        <v>3</v>
      </c>
      <c r="B206" s="17">
        <v>23</v>
      </c>
      <c r="C206" s="4">
        <v>4</v>
      </c>
      <c r="D206" s="17">
        <v>35</v>
      </c>
      <c r="E206" s="11">
        <v>66</v>
      </c>
      <c r="F206" s="11">
        <v>60</v>
      </c>
      <c r="G206" s="17">
        <v>36</v>
      </c>
      <c r="H206" s="6">
        <v>103</v>
      </c>
      <c r="I206" s="6">
        <v>110</v>
      </c>
      <c r="J206" s="17">
        <v>35</v>
      </c>
      <c r="K206" s="11">
        <v>68</v>
      </c>
      <c r="L206" s="18">
        <v>79</v>
      </c>
      <c r="M206" s="21"/>
      <c r="N206" s="23">
        <f t="shared" ref="N206:Y206" si="235" xml:space="preserve"> IF(OR(A206&gt;A209, A206&lt;A208),".",A206)</f>
        <v>3</v>
      </c>
      <c r="O206" s="23">
        <f t="shared" si="235"/>
        <v>23</v>
      </c>
      <c r="P206" s="23">
        <f t="shared" si="235"/>
        <v>4</v>
      </c>
      <c r="Q206" s="23">
        <f t="shared" si="235"/>
        <v>35</v>
      </c>
      <c r="R206" s="23">
        <f t="shared" si="235"/>
        <v>66</v>
      </c>
      <c r="S206" s="23">
        <f t="shared" si="235"/>
        <v>60</v>
      </c>
      <c r="T206" s="23">
        <f t="shared" si="235"/>
        <v>36</v>
      </c>
      <c r="U206" s="23">
        <f t="shared" si="235"/>
        <v>103</v>
      </c>
      <c r="V206" s="23">
        <f t="shared" si="235"/>
        <v>110</v>
      </c>
      <c r="W206" s="23">
        <f t="shared" si="235"/>
        <v>35</v>
      </c>
      <c r="X206" s="23">
        <f t="shared" si="235"/>
        <v>68</v>
      </c>
      <c r="Y206" s="23">
        <f t="shared" si="235"/>
        <v>79</v>
      </c>
      <c r="Z206" s="21"/>
      <c r="AJ206" s="24"/>
    </row>
    <row r="207" spans="1:40">
      <c r="A207" s="39">
        <f>AVERAGE(A199:A206)</f>
        <v>1.375</v>
      </c>
      <c r="B207" s="39">
        <f>AVERAGE(B199:B206)</f>
        <v>22.625</v>
      </c>
      <c r="C207" s="39">
        <f t="shared" ref="C207:L207" si="236">AVERAGE(C199:C206)</f>
        <v>2.375</v>
      </c>
      <c r="D207" s="39">
        <f t="shared" si="236"/>
        <v>34.875</v>
      </c>
      <c r="E207" s="39">
        <f t="shared" si="236"/>
        <v>75.75</v>
      </c>
      <c r="F207" s="39">
        <f t="shared" si="236"/>
        <v>80.25</v>
      </c>
      <c r="G207" s="39">
        <f t="shared" si="236"/>
        <v>35.625</v>
      </c>
      <c r="H207" s="39">
        <f t="shared" si="236"/>
        <v>125.875</v>
      </c>
      <c r="I207" s="39">
        <f t="shared" si="236"/>
        <v>135.125</v>
      </c>
      <c r="J207" s="39">
        <f t="shared" si="236"/>
        <v>36</v>
      </c>
      <c r="K207" s="39">
        <f t="shared" si="236"/>
        <v>81.125</v>
      </c>
      <c r="L207" s="39">
        <f t="shared" si="236"/>
        <v>72.625</v>
      </c>
      <c r="M207" s="26" t="s">
        <v>60</v>
      </c>
      <c r="N207" s="39">
        <f>AVERAGE(N199:N206)</f>
        <v>1.375</v>
      </c>
      <c r="O207" s="39">
        <f>AVERAGE(O199:O206)</f>
        <v>23.142857142857142</v>
      </c>
      <c r="P207" s="39">
        <f t="shared" ref="P207:Y207" si="237">AVERAGE(P199:P206)</f>
        <v>2.375</v>
      </c>
      <c r="Q207" s="39">
        <f t="shared" si="237"/>
        <v>34.875</v>
      </c>
      <c r="R207" s="39">
        <f t="shared" si="237"/>
        <v>84.714285714285708</v>
      </c>
      <c r="S207" s="39">
        <f t="shared" si="237"/>
        <v>75</v>
      </c>
      <c r="T207" s="39">
        <f t="shared" si="237"/>
        <v>35.625</v>
      </c>
      <c r="U207" s="39">
        <f t="shared" si="237"/>
        <v>106.71428571428571</v>
      </c>
      <c r="V207" s="39">
        <f t="shared" si="237"/>
        <v>117.57142857142857</v>
      </c>
      <c r="W207" s="39">
        <f t="shared" si="237"/>
        <v>36</v>
      </c>
      <c r="X207" s="39">
        <f t="shared" si="237"/>
        <v>81.125</v>
      </c>
      <c r="Y207" s="39">
        <f t="shared" si="237"/>
        <v>72.625</v>
      </c>
      <c r="Z207" s="26" t="s">
        <v>60</v>
      </c>
      <c r="AJ207" s="24"/>
    </row>
    <row r="208" spans="1:40">
      <c r="A208" s="39">
        <f>A207-2*STDEV(A199:A206)</f>
        <v>-0.74632034355964239</v>
      </c>
      <c r="B208" s="39">
        <f t="shared" ref="B208:L208" si="238">B207-2*STDEV(B199:B206)</f>
        <v>19.254963967975584</v>
      </c>
      <c r="C208" s="39">
        <f t="shared" si="238"/>
        <v>-4.6987833084166652E-4</v>
      </c>
      <c r="D208" s="39">
        <f t="shared" si="238"/>
        <v>32.623016747080797</v>
      </c>
      <c r="E208" s="39">
        <f t="shared" si="238"/>
        <v>14.976415512752816</v>
      </c>
      <c r="F208" s="39">
        <f t="shared" si="238"/>
        <v>44.032403645268147</v>
      </c>
      <c r="G208" s="39">
        <f t="shared" si="238"/>
        <v>32.61311876538457</v>
      </c>
      <c r="H208" s="39">
        <f t="shared" si="238"/>
        <v>13.745291944679394</v>
      </c>
      <c r="I208" s="39">
        <f t="shared" si="238"/>
        <v>28.298371430955612</v>
      </c>
      <c r="J208" s="39">
        <f t="shared" si="238"/>
        <v>32.792865097050907</v>
      </c>
      <c r="K208" s="39">
        <f t="shared" si="238"/>
        <v>45.807056361430909</v>
      </c>
      <c r="L208" s="39">
        <f t="shared" si="238"/>
        <v>62.772516629223446</v>
      </c>
      <c r="M208" s="26" t="s">
        <v>61</v>
      </c>
      <c r="N208" s="39">
        <f>N207-2*STDEV(N199:N206)</f>
        <v>-0.74632034355964239</v>
      </c>
      <c r="O208" s="39">
        <f t="shared" ref="O208:Y208" si="239">O207-2*STDEV(O199:O206)</f>
        <v>21.343386321172268</v>
      </c>
      <c r="P208" s="39">
        <f t="shared" si="239"/>
        <v>-4.6987833084166652E-4</v>
      </c>
      <c r="Q208" s="39">
        <f t="shared" si="239"/>
        <v>32.623016747080797</v>
      </c>
      <c r="R208" s="39">
        <f t="shared" si="239"/>
        <v>48.534838773344482</v>
      </c>
      <c r="S208" s="39">
        <f t="shared" si="239"/>
        <v>52.609525835004447</v>
      </c>
      <c r="T208" s="39">
        <f t="shared" si="239"/>
        <v>32.61311876538457</v>
      </c>
      <c r="U208" s="39">
        <f t="shared" si="239"/>
        <v>75.693555318537278</v>
      </c>
      <c r="V208" s="39">
        <f t="shared" si="239"/>
        <v>75.021737732643459</v>
      </c>
      <c r="W208" s="39">
        <f t="shared" si="239"/>
        <v>32.792865097050907</v>
      </c>
      <c r="X208" s="39">
        <f t="shared" si="239"/>
        <v>45.807056361430909</v>
      </c>
      <c r="Y208" s="39">
        <f t="shared" si="239"/>
        <v>62.772516629223446</v>
      </c>
      <c r="Z208" s="26" t="s">
        <v>61</v>
      </c>
      <c r="AJ208" s="24"/>
    </row>
    <row r="209" spans="1:40" ht="12.6" thickBot="1">
      <c r="A209" s="40">
        <f>A207+2*STDEV(A199:A206)</f>
        <v>3.4963203435596424</v>
      </c>
      <c r="B209" s="40">
        <f t="shared" ref="B209:L209" si="240">B207+2*STDEV(B199:B206)</f>
        <v>25.995036032024416</v>
      </c>
      <c r="C209" s="40">
        <f t="shared" si="240"/>
        <v>4.7504698783308417</v>
      </c>
      <c r="D209" s="40">
        <f t="shared" si="240"/>
        <v>37.126983252919203</v>
      </c>
      <c r="E209" s="40">
        <f t="shared" si="240"/>
        <v>136.52358448724718</v>
      </c>
      <c r="F209" s="40">
        <f t="shared" si="240"/>
        <v>116.46759635473185</v>
      </c>
      <c r="G209" s="40">
        <f t="shared" si="240"/>
        <v>38.63688123461543</v>
      </c>
      <c r="H209" s="40">
        <f t="shared" si="240"/>
        <v>238.00470805532061</v>
      </c>
      <c r="I209" s="40">
        <f t="shared" si="240"/>
        <v>241.95162856904437</v>
      </c>
      <c r="J209" s="40">
        <f t="shared" si="240"/>
        <v>39.207134902949093</v>
      </c>
      <c r="K209" s="40">
        <f t="shared" si="240"/>
        <v>116.44294363856909</v>
      </c>
      <c r="L209" s="40">
        <f t="shared" si="240"/>
        <v>82.477483370776554</v>
      </c>
      <c r="M209" s="41" t="s">
        <v>62</v>
      </c>
      <c r="N209" s="40">
        <f>N207+2*STDEV(N199:N206)</f>
        <v>3.4963203435596424</v>
      </c>
      <c r="O209" s="40">
        <f t="shared" ref="O209:Y209" si="241">O207+2*STDEV(O199:O206)</f>
        <v>24.942327964542017</v>
      </c>
      <c r="P209" s="40">
        <f t="shared" si="241"/>
        <v>4.7504698783308417</v>
      </c>
      <c r="Q209" s="40">
        <f t="shared" si="241"/>
        <v>37.126983252919203</v>
      </c>
      <c r="R209" s="40">
        <f t="shared" si="241"/>
        <v>120.89373265522693</v>
      </c>
      <c r="S209" s="40">
        <f t="shared" si="241"/>
        <v>97.390474164995553</v>
      </c>
      <c r="T209" s="40">
        <f t="shared" si="241"/>
        <v>38.63688123461543</v>
      </c>
      <c r="U209" s="40">
        <f t="shared" si="241"/>
        <v>137.73501611003414</v>
      </c>
      <c r="V209" s="40">
        <f t="shared" si="241"/>
        <v>160.12111941021368</v>
      </c>
      <c r="W209" s="40">
        <f t="shared" si="241"/>
        <v>39.207134902949093</v>
      </c>
      <c r="X209" s="40">
        <f t="shared" si="241"/>
        <v>116.44294363856909</v>
      </c>
      <c r="Y209" s="40">
        <f t="shared" si="241"/>
        <v>82.477483370776554</v>
      </c>
      <c r="Z209" s="41" t="s">
        <v>62</v>
      </c>
      <c r="AJ209" s="24"/>
      <c r="AK209" s="23"/>
      <c r="AL209" s="23"/>
      <c r="AM209" s="23"/>
    </row>
    <row r="210" spans="1:40">
      <c r="A210" s="20"/>
      <c r="B210" s="25"/>
      <c r="C210" s="20"/>
      <c r="D210" s="22">
        <f>D197+3</f>
        <v>49</v>
      </c>
      <c r="E210" s="22">
        <f t="shared" ref="E210:L210" si="242">E197+3</f>
        <v>49</v>
      </c>
      <c r="F210" s="22">
        <f t="shared" si="242"/>
        <v>49</v>
      </c>
      <c r="G210" s="22">
        <f t="shared" si="242"/>
        <v>50</v>
      </c>
      <c r="H210" s="22">
        <f t="shared" si="242"/>
        <v>50</v>
      </c>
      <c r="I210" s="22">
        <f t="shared" si="242"/>
        <v>50</v>
      </c>
      <c r="J210" s="22">
        <f t="shared" si="242"/>
        <v>51</v>
      </c>
      <c r="K210" s="22">
        <f t="shared" si="242"/>
        <v>51</v>
      </c>
      <c r="L210" s="22">
        <f t="shared" si="242"/>
        <v>51</v>
      </c>
      <c r="M210" s="26" t="s">
        <v>37</v>
      </c>
      <c r="N210" s="20"/>
      <c r="O210" s="25"/>
      <c r="P210" s="20"/>
      <c r="Q210" s="22">
        <f>Q197+3</f>
        <v>49</v>
      </c>
      <c r="R210" s="22">
        <f t="shared" ref="R210:Y210" si="243">R197+3</f>
        <v>49</v>
      </c>
      <c r="S210" s="22">
        <f t="shared" si="243"/>
        <v>49</v>
      </c>
      <c r="T210" s="22">
        <f t="shared" si="243"/>
        <v>50</v>
      </c>
      <c r="U210" s="22">
        <f t="shared" si="243"/>
        <v>50</v>
      </c>
      <c r="V210" s="22">
        <f t="shared" si="243"/>
        <v>50</v>
      </c>
      <c r="W210" s="22">
        <f t="shared" si="243"/>
        <v>51</v>
      </c>
      <c r="X210" s="22">
        <f t="shared" si="243"/>
        <v>51</v>
      </c>
      <c r="Y210" s="22">
        <f t="shared" si="243"/>
        <v>51</v>
      </c>
      <c r="Z210" s="26" t="s">
        <v>37</v>
      </c>
    </row>
    <row r="211" spans="1:40" ht="12.6" thickBot="1">
      <c r="A211" s="30">
        <v>1</v>
      </c>
      <c r="B211" s="30">
        <v>2</v>
      </c>
      <c r="C211" s="30">
        <v>3</v>
      </c>
      <c r="D211" s="30">
        <v>4</v>
      </c>
      <c r="E211" s="30">
        <v>5</v>
      </c>
      <c r="F211" s="30">
        <v>6</v>
      </c>
      <c r="G211" s="30">
        <v>7</v>
      </c>
      <c r="H211" s="30">
        <v>8</v>
      </c>
      <c r="I211" s="30">
        <v>9</v>
      </c>
      <c r="J211" s="30">
        <v>10</v>
      </c>
      <c r="K211" s="30">
        <v>11</v>
      </c>
      <c r="L211" s="30">
        <v>12</v>
      </c>
      <c r="M211" s="26" t="s">
        <v>47</v>
      </c>
      <c r="N211" s="30">
        <v>1</v>
      </c>
      <c r="O211" s="30">
        <v>2</v>
      </c>
      <c r="P211" s="30">
        <v>3</v>
      </c>
      <c r="Q211" s="30">
        <v>4</v>
      </c>
      <c r="R211" s="30">
        <v>5</v>
      </c>
      <c r="S211" s="30">
        <v>6</v>
      </c>
      <c r="T211" s="30">
        <v>7</v>
      </c>
      <c r="U211" s="30">
        <v>8</v>
      </c>
      <c r="V211" s="30">
        <v>9</v>
      </c>
      <c r="W211" s="30">
        <v>10</v>
      </c>
      <c r="X211" s="30">
        <v>11</v>
      </c>
      <c r="Y211" s="30">
        <v>12</v>
      </c>
      <c r="Z211" s="26" t="s">
        <v>47</v>
      </c>
    </row>
    <row r="212" spans="1:40" ht="13.8" thickBot="1">
      <c r="A212" s="4">
        <v>2</v>
      </c>
      <c r="B212" s="17">
        <v>30</v>
      </c>
      <c r="C212" s="4">
        <v>9</v>
      </c>
      <c r="D212" s="17">
        <v>41</v>
      </c>
      <c r="E212" s="18">
        <v>136</v>
      </c>
      <c r="F212" s="11">
        <v>88</v>
      </c>
      <c r="G212" s="17">
        <v>34</v>
      </c>
      <c r="H212" s="18">
        <v>121</v>
      </c>
      <c r="I212" s="6">
        <v>152</v>
      </c>
      <c r="J212" s="17">
        <v>39</v>
      </c>
      <c r="K212" s="11">
        <v>95</v>
      </c>
      <c r="L212" s="11">
        <v>107</v>
      </c>
      <c r="M212" s="21"/>
      <c r="N212" s="23">
        <f t="shared" ref="N212:Y212" si="244" xml:space="preserve"> IF(OR(A212&gt;A222, A212&lt;A221),".",A212)</f>
        <v>2</v>
      </c>
      <c r="O212" s="23">
        <f t="shared" si="244"/>
        <v>30</v>
      </c>
      <c r="P212" s="23">
        <f t="shared" si="244"/>
        <v>9</v>
      </c>
      <c r="Q212" s="23">
        <f t="shared" si="244"/>
        <v>41</v>
      </c>
      <c r="R212" s="23">
        <f t="shared" si="244"/>
        <v>136</v>
      </c>
      <c r="S212" s="23" t="str">
        <f t="shared" si="244"/>
        <v>.</v>
      </c>
      <c r="T212" s="23">
        <f t="shared" si="244"/>
        <v>34</v>
      </c>
      <c r="U212" s="23">
        <f t="shared" si="244"/>
        <v>121</v>
      </c>
      <c r="V212" s="23">
        <f t="shared" si="244"/>
        <v>152</v>
      </c>
      <c r="W212" s="23">
        <f t="shared" si="244"/>
        <v>39</v>
      </c>
      <c r="X212" s="23">
        <f t="shared" si="244"/>
        <v>95</v>
      </c>
      <c r="Y212" s="23">
        <f t="shared" si="244"/>
        <v>107</v>
      </c>
      <c r="Z212" s="21"/>
      <c r="AA212" s="22">
        <f>AA199+3</f>
        <v>49</v>
      </c>
      <c r="AB212" s="34">
        <f>AVERAGE($R212:$S219)</f>
        <v>182.4</v>
      </c>
      <c r="AC212" s="34">
        <f>AVERAGE($P212:$P219)</f>
        <v>8.25</v>
      </c>
      <c r="AD212" s="34">
        <f>AVERAGE([3]buffer!I$36:I$43)</f>
        <v>19.125</v>
      </c>
      <c r="AE212" s="34">
        <f>((AB212-AD212)/AI212)-AC212</f>
        <v>107.15115740740741</v>
      </c>
      <c r="AF212" s="34">
        <f>AVERAGE($Q212:$Q219)</f>
        <v>40.5</v>
      </c>
      <c r="AG212" s="34">
        <f>AVERAGE($O212:$O219)</f>
        <v>28.625</v>
      </c>
      <c r="AH212" s="34">
        <f>AG212/0.5</f>
        <v>57.25</v>
      </c>
      <c r="AI212" s="35">
        <f>AF212/AG212</f>
        <v>1.4148471615720524</v>
      </c>
      <c r="AJ212" s="58">
        <f xml:space="preserve"> 1.1*(1-COMPLETE!P47)</f>
        <v>0.9803590285110878</v>
      </c>
      <c r="AK212" s="53">
        <v>0.76180555555555562</v>
      </c>
      <c r="AL212" s="53">
        <v>0.94236111111111109</v>
      </c>
      <c r="AM212" s="38">
        <f>24*(AL212-AK212)</f>
        <v>4.3333333333333313</v>
      </c>
      <c r="AN212" s="34">
        <f>(AE212*120)/(AH212*0.2*AM212*AJ212)</f>
        <v>264.34151548004286</v>
      </c>
    </row>
    <row r="213" spans="1:40" ht="13.8" thickBot="1">
      <c r="A213" s="4">
        <v>2</v>
      </c>
      <c r="B213" s="4">
        <v>29</v>
      </c>
      <c r="C213" s="4">
        <v>8</v>
      </c>
      <c r="D213" s="17">
        <v>40</v>
      </c>
      <c r="E213" s="8">
        <v>207</v>
      </c>
      <c r="F213" s="6">
        <v>159</v>
      </c>
      <c r="G213" s="17">
        <v>41</v>
      </c>
      <c r="H213" s="8">
        <v>210</v>
      </c>
      <c r="I213" s="5">
        <v>185</v>
      </c>
      <c r="J213" s="17">
        <v>41</v>
      </c>
      <c r="K213" s="6">
        <v>165</v>
      </c>
      <c r="L213" s="18">
        <v>135</v>
      </c>
      <c r="M213" s="21"/>
      <c r="N213" s="23">
        <f t="shared" ref="N213:Y213" si="245" xml:space="preserve"> IF(OR(A213&gt;A222, A213&lt;A221),".",A213)</f>
        <v>2</v>
      </c>
      <c r="O213" s="23">
        <f t="shared" si="245"/>
        <v>29</v>
      </c>
      <c r="P213" s="23">
        <f t="shared" si="245"/>
        <v>8</v>
      </c>
      <c r="Q213" s="23">
        <f t="shared" si="245"/>
        <v>40</v>
      </c>
      <c r="R213" s="23">
        <f t="shared" si="245"/>
        <v>207</v>
      </c>
      <c r="S213" s="23">
        <f t="shared" si="245"/>
        <v>159</v>
      </c>
      <c r="T213" s="23">
        <f t="shared" si="245"/>
        <v>41</v>
      </c>
      <c r="U213" s="23">
        <f t="shared" si="245"/>
        <v>210</v>
      </c>
      <c r="V213" s="23">
        <f t="shared" si="245"/>
        <v>185</v>
      </c>
      <c r="W213" s="23">
        <f t="shared" si="245"/>
        <v>41</v>
      </c>
      <c r="X213" s="23">
        <f t="shared" si="245"/>
        <v>165</v>
      </c>
      <c r="Y213" s="23">
        <f t="shared" si="245"/>
        <v>135</v>
      </c>
      <c r="Z213" s="21"/>
      <c r="AA213" s="22">
        <f>AA200+3</f>
        <v>50</v>
      </c>
      <c r="AB213" s="34">
        <f>AVERAGE($U212:$V219)</f>
        <v>187.35714285714286</v>
      </c>
      <c r="AC213" s="34">
        <f>AVERAGE($P212:$P219)</f>
        <v>8.25</v>
      </c>
      <c r="AD213" s="34">
        <f>AVERAGE([3]buffer!J$36:J$43)</f>
        <v>16.375</v>
      </c>
      <c r="AE213" s="34">
        <f>((AB213-AD213)/AI213)-AC213</f>
        <v>115.43428474729242</v>
      </c>
      <c r="AF213" s="34">
        <f>AVERAGE($T212:$T219)</f>
        <v>39.571428571428569</v>
      </c>
      <c r="AG213" s="34">
        <f>AVERAGE($O212:$O219)</f>
        <v>28.625</v>
      </c>
      <c r="AH213" s="34">
        <f>AG213/0.5</f>
        <v>57.25</v>
      </c>
      <c r="AI213" s="35">
        <f>AF213/AG213</f>
        <v>1.3824079850280724</v>
      </c>
      <c r="AJ213" s="57">
        <f xml:space="preserve"> 1.22*(1-COMPLETE!P49)</f>
        <v>1.0937565217391303</v>
      </c>
      <c r="AK213" s="53">
        <v>0.76180555555555562</v>
      </c>
      <c r="AL213" s="53">
        <v>0.94236111111111109</v>
      </c>
      <c r="AM213" s="38">
        <f>24*(AL213-AK213)</f>
        <v>4.3333333333333313</v>
      </c>
      <c r="AN213" s="34">
        <f>(AE213*120)/(AH213*0.2*AM213*AJ213)</f>
        <v>255.2512176354339</v>
      </c>
    </row>
    <row r="214" spans="1:40" ht="13.8" thickBot="1">
      <c r="A214" s="4">
        <v>2</v>
      </c>
      <c r="B214" s="4">
        <v>28</v>
      </c>
      <c r="C214" s="4">
        <v>7</v>
      </c>
      <c r="D214" s="17">
        <v>40</v>
      </c>
      <c r="E214" s="5">
        <v>197</v>
      </c>
      <c r="F214" s="8">
        <v>210</v>
      </c>
      <c r="G214" s="4">
        <v>28</v>
      </c>
      <c r="H214" s="8">
        <v>199</v>
      </c>
      <c r="I214" s="5">
        <v>198</v>
      </c>
      <c r="J214" s="17">
        <v>44</v>
      </c>
      <c r="K214" s="6">
        <v>150</v>
      </c>
      <c r="L214" s="11">
        <v>89</v>
      </c>
      <c r="M214" s="21"/>
      <c r="N214" s="23">
        <f t="shared" ref="N214:Y214" si="246" xml:space="preserve"> IF(OR(A214&gt;A222, A214&lt;A221),".",A214)</f>
        <v>2</v>
      </c>
      <c r="O214" s="23">
        <f t="shared" si="246"/>
        <v>28</v>
      </c>
      <c r="P214" s="23">
        <f t="shared" si="246"/>
        <v>7</v>
      </c>
      <c r="Q214" s="23">
        <f t="shared" si="246"/>
        <v>40</v>
      </c>
      <c r="R214" s="23">
        <f t="shared" si="246"/>
        <v>197</v>
      </c>
      <c r="S214" s="23">
        <f t="shared" si="246"/>
        <v>210</v>
      </c>
      <c r="T214" s="23" t="str">
        <f t="shared" si="246"/>
        <v>.</v>
      </c>
      <c r="U214" s="23">
        <f t="shared" si="246"/>
        <v>199</v>
      </c>
      <c r="V214" s="23">
        <f t="shared" si="246"/>
        <v>198</v>
      </c>
      <c r="W214" s="23">
        <f t="shared" si="246"/>
        <v>44</v>
      </c>
      <c r="X214" s="23">
        <f t="shared" si="246"/>
        <v>150</v>
      </c>
      <c r="Y214" s="23">
        <f t="shared" si="246"/>
        <v>89</v>
      </c>
      <c r="Z214" s="21"/>
      <c r="AA214" s="22">
        <f>AA201+3</f>
        <v>51</v>
      </c>
      <c r="AB214" s="34">
        <f>AVERAGE($X212:$Y219)</f>
        <v>130.1875</v>
      </c>
      <c r="AC214" s="34">
        <f>AVERAGE($P212:$P219)</f>
        <v>8.25</v>
      </c>
      <c r="AD214" s="34">
        <f>AVERAGE([3]buffer!K$36:K$43)</f>
        <v>18.25</v>
      </c>
      <c r="AE214" s="34">
        <f>((AB214-AD214)/AI214)-AC214</f>
        <v>68.959902108433738</v>
      </c>
      <c r="AF214" s="34">
        <f>AVERAGE($W212:$W219)</f>
        <v>41.5</v>
      </c>
      <c r="AG214" s="34">
        <f>AVERAGE($O212:$O219)</f>
        <v>28.625</v>
      </c>
      <c r="AH214" s="34">
        <f>AG214/0.5</f>
        <v>57.25</v>
      </c>
      <c r="AI214" s="35">
        <f>AF214/AG214</f>
        <v>1.4497816593886463</v>
      </c>
      <c r="AJ214" s="57">
        <f>1.14*(1-COMPLETE!P51)</f>
        <v>0.98482315112540197</v>
      </c>
      <c r="AK214" s="53">
        <v>0.76180555555555562</v>
      </c>
      <c r="AL214" s="53">
        <v>0.94236111111111109</v>
      </c>
      <c r="AM214" s="38">
        <f>24*(AL214-AK214)</f>
        <v>4.3333333333333313</v>
      </c>
      <c r="AN214" s="34">
        <f>(AE214*120)/(AH214*0.2*AM214*AJ214)</f>
        <v>169.35267024244436</v>
      </c>
    </row>
    <row r="215" spans="1:40" ht="13.2">
      <c r="A215" s="4">
        <v>2</v>
      </c>
      <c r="B215" s="4">
        <v>29</v>
      </c>
      <c r="C215" s="4">
        <v>9</v>
      </c>
      <c r="D215" s="17">
        <v>42</v>
      </c>
      <c r="E215" s="8">
        <v>204</v>
      </c>
      <c r="F215" s="5">
        <v>189</v>
      </c>
      <c r="G215" s="17">
        <v>41</v>
      </c>
      <c r="H215" s="8">
        <v>212</v>
      </c>
      <c r="I215" s="8">
        <v>212</v>
      </c>
      <c r="J215" s="17">
        <v>42</v>
      </c>
      <c r="K215" s="18">
        <v>139</v>
      </c>
      <c r="L215" s="18">
        <v>131</v>
      </c>
      <c r="M215" s="21"/>
      <c r="N215" s="23">
        <f t="shared" ref="N215:Y215" si="247" xml:space="preserve"> IF(OR(A215&gt;A222, A215&lt;A221),".",A215)</f>
        <v>2</v>
      </c>
      <c r="O215" s="23">
        <f t="shared" si="247"/>
        <v>29</v>
      </c>
      <c r="P215" s="23">
        <f t="shared" si="247"/>
        <v>9</v>
      </c>
      <c r="Q215" s="23">
        <f t="shared" si="247"/>
        <v>42</v>
      </c>
      <c r="R215" s="23">
        <f t="shared" si="247"/>
        <v>204</v>
      </c>
      <c r="S215" s="23">
        <f t="shared" si="247"/>
        <v>189</v>
      </c>
      <c r="T215" s="23">
        <f t="shared" si="247"/>
        <v>41</v>
      </c>
      <c r="U215" s="23">
        <f t="shared" si="247"/>
        <v>212</v>
      </c>
      <c r="V215" s="23">
        <f t="shared" si="247"/>
        <v>212</v>
      </c>
      <c r="W215" s="23">
        <f t="shared" si="247"/>
        <v>42</v>
      </c>
      <c r="X215" s="23">
        <f t="shared" si="247"/>
        <v>139</v>
      </c>
      <c r="Y215" s="23">
        <f t="shared" si="247"/>
        <v>131</v>
      </c>
      <c r="Z215" s="21"/>
    </row>
    <row r="216" spans="1:40" ht="13.2">
      <c r="A216" s="4">
        <v>2</v>
      </c>
      <c r="B216" s="17">
        <v>30</v>
      </c>
      <c r="C216" s="4">
        <v>8</v>
      </c>
      <c r="D216" s="17">
        <v>40</v>
      </c>
      <c r="E216" s="6">
        <v>161</v>
      </c>
      <c r="F216" s="5">
        <v>179</v>
      </c>
      <c r="G216" s="17">
        <v>40</v>
      </c>
      <c r="H216" s="8">
        <v>199</v>
      </c>
      <c r="I216" s="7">
        <v>337</v>
      </c>
      <c r="J216" s="17">
        <v>43</v>
      </c>
      <c r="K216" s="8">
        <v>199</v>
      </c>
      <c r="L216" s="18">
        <v>116</v>
      </c>
      <c r="M216" s="21"/>
      <c r="N216" s="23">
        <f t="shared" ref="N216:Y216" si="248" xml:space="preserve"> IF(OR(A216&gt;A222, A216&lt;A221),".",A216)</f>
        <v>2</v>
      </c>
      <c r="O216" s="23">
        <f t="shared" si="248"/>
        <v>30</v>
      </c>
      <c r="P216" s="23">
        <f t="shared" si="248"/>
        <v>8</v>
      </c>
      <c r="Q216" s="23">
        <f t="shared" si="248"/>
        <v>40</v>
      </c>
      <c r="R216" s="23">
        <f t="shared" si="248"/>
        <v>161</v>
      </c>
      <c r="S216" s="23">
        <f t="shared" si="248"/>
        <v>179</v>
      </c>
      <c r="T216" s="23">
        <f t="shared" si="248"/>
        <v>40</v>
      </c>
      <c r="U216" s="23">
        <f t="shared" si="248"/>
        <v>199</v>
      </c>
      <c r="V216" s="23" t="str">
        <f t="shared" si="248"/>
        <v>.</v>
      </c>
      <c r="W216" s="23">
        <f t="shared" si="248"/>
        <v>43</v>
      </c>
      <c r="X216" s="23">
        <f t="shared" si="248"/>
        <v>199</v>
      </c>
      <c r="Y216" s="23">
        <f t="shared" si="248"/>
        <v>116</v>
      </c>
      <c r="Z216" s="21"/>
    </row>
    <row r="217" spans="1:40" ht="13.2">
      <c r="A217" s="4">
        <v>1</v>
      </c>
      <c r="B217" s="4">
        <v>27</v>
      </c>
      <c r="C217" s="4">
        <v>8</v>
      </c>
      <c r="D217" s="17">
        <v>41</v>
      </c>
      <c r="E217" s="5">
        <v>178</v>
      </c>
      <c r="F217" s="8">
        <v>220</v>
      </c>
      <c r="G217" s="17">
        <v>42</v>
      </c>
      <c r="H217" s="8">
        <v>219</v>
      </c>
      <c r="I217" s="5">
        <v>185</v>
      </c>
      <c r="J217" s="17">
        <v>41</v>
      </c>
      <c r="K217" s="18">
        <v>130</v>
      </c>
      <c r="L217" s="11">
        <v>98</v>
      </c>
      <c r="M217" s="21"/>
      <c r="N217" s="23" t="str">
        <f t="shared" ref="N217:Y217" si="249" xml:space="preserve"> IF(OR(A217&gt;A222, A217&lt;A221),".",A217)</f>
        <v>.</v>
      </c>
      <c r="O217" s="23">
        <f t="shared" si="249"/>
        <v>27</v>
      </c>
      <c r="P217" s="23">
        <f t="shared" si="249"/>
        <v>8</v>
      </c>
      <c r="Q217" s="23">
        <f t="shared" si="249"/>
        <v>41</v>
      </c>
      <c r="R217" s="23">
        <f t="shared" si="249"/>
        <v>178</v>
      </c>
      <c r="S217" s="23">
        <f t="shared" si="249"/>
        <v>220</v>
      </c>
      <c r="T217" s="23">
        <f t="shared" si="249"/>
        <v>42</v>
      </c>
      <c r="U217" s="23">
        <f t="shared" si="249"/>
        <v>219</v>
      </c>
      <c r="V217" s="23">
        <f t="shared" si="249"/>
        <v>185</v>
      </c>
      <c r="W217" s="23">
        <f t="shared" si="249"/>
        <v>41</v>
      </c>
      <c r="X217" s="23">
        <f t="shared" si="249"/>
        <v>130</v>
      </c>
      <c r="Y217" s="23">
        <f t="shared" si="249"/>
        <v>98</v>
      </c>
      <c r="Z217" s="21"/>
    </row>
    <row r="218" spans="1:40" ht="13.2">
      <c r="A218" s="4">
        <v>2</v>
      </c>
      <c r="B218" s="4">
        <v>27</v>
      </c>
      <c r="C218" s="4">
        <v>8</v>
      </c>
      <c r="D218" s="17">
        <v>41</v>
      </c>
      <c r="E218" s="18">
        <v>131</v>
      </c>
      <c r="F218" s="5">
        <v>188</v>
      </c>
      <c r="G218" s="17">
        <v>39</v>
      </c>
      <c r="H218" s="13">
        <v>395</v>
      </c>
      <c r="I218" s="8">
        <v>217</v>
      </c>
      <c r="J218" s="17">
        <v>41</v>
      </c>
      <c r="K218" s="6">
        <v>155</v>
      </c>
      <c r="L218" s="6">
        <v>147</v>
      </c>
      <c r="M218" s="21"/>
      <c r="N218" s="23">
        <f t="shared" ref="N218:Y218" si="250" xml:space="preserve"> IF(OR(A218&gt;A222, A218&lt;A221),".",A218)</f>
        <v>2</v>
      </c>
      <c r="O218" s="23">
        <f t="shared" si="250"/>
        <v>27</v>
      </c>
      <c r="P218" s="23">
        <f t="shared" si="250"/>
        <v>8</v>
      </c>
      <c r="Q218" s="23">
        <f t="shared" si="250"/>
        <v>41</v>
      </c>
      <c r="R218" s="23">
        <f t="shared" si="250"/>
        <v>131</v>
      </c>
      <c r="S218" s="23">
        <f t="shared" si="250"/>
        <v>188</v>
      </c>
      <c r="T218" s="23">
        <f t="shared" si="250"/>
        <v>39</v>
      </c>
      <c r="U218" s="23" t="str">
        <f t="shared" si="250"/>
        <v>.</v>
      </c>
      <c r="V218" s="23">
        <f t="shared" si="250"/>
        <v>217</v>
      </c>
      <c r="W218" s="23">
        <f t="shared" si="250"/>
        <v>41</v>
      </c>
      <c r="X218" s="23">
        <f t="shared" si="250"/>
        <v>155</v>
      </c>
      <c r="Y218" s="23">
        <f t="shared" si="250"/>
        <v>147</v>
      </c>
      <c r="Z218" s="21"/>
    </row>
    <row r="219" spans="1:40" ht="13.2">
      <c r="A219" s="4">
        <v>2</v>
      </c>
      <c r="B219" s="4">
        <v>29</v>
      </c>
      <c r="C219" s="4">
        <v>9</v>
      </c>
      <c r="D219" s="17">
        <v>39</v>
      </c>
      <c r="E219" s="6">
        <v>157</v>
      </c>
      <c r="F219" s="8">
        <v>220</v>
      </c>
      <c r="G219" s="17">
        <v>40</v>
      </c>
      <c r="H219" s="18">
        <v>138</v>
      </c>
      <c r="I219" s="5">
        <v>176</v>
      </c>
      <c r="J219" s="17">
        <v>41</v>
      </c>
      <c r="K219" s="18">
        <v>138</v>
      </c>
      <c r="L219" s="11">
        <v>89</v>
      </c>
      <c r="M219" s="21"/>
      <c r="N219" s="23">
        <f t="shared" ref="N219:Y219" si="251" xml:space="preserve"> IF(OR(A219&gt;A222, A219&lt;A221),".",A219)</f>
        <v>2</v>
      </c>
      <c r="O219" s="23">
        <f t="shared" si="251"/>
        <v>29</v>
      </c>
      <c r="P219" s="23">
        <f t="shared" si="251"/>
        <v>9</v>
      </c>
      <c r="Q219" s="23">
        <f t="shared" si="251"/>
        <v>39</v>
      </c>
      <c r="R219" s="23">
        <f t="shared" si="251"/>
        <v>157</v>
      </c>
      <c r="S219" s="23">
        <f t="shared" si="251"/>
        <v>220</v>
      </c>
      <c r="T219" s="23">
        <f t="shared" si="251"/>
        <v>40</v>
      </c>
      <c r="U219" s="23">
        <f t="shared" si="251"/>
        <v>138</v>
      </c>
      <c r="V219" s="23">
        <f t="shared" si="251"/>
        <v>176</v>
      </c>
      <c r="W219" s="23">
        <f t="shared" si="251"/>
        <v>41</v>
      </c>
      <c r="X219" s="23">
        <f t="shared" si="251"/>
        <v>138</v>
      </c>
      <c r="Y219" s="23">
        <f t="shared" si="251"/>
        <v>89</v>
      </c>
      <c r="Z219" s="21"/>
    </row>
    <row r="220" spans="1:40">
      <c r="A220" s="39">
        <f>AVERAGE(A212:A219)</f>
        <v>1.875</v>
      </c>
      <c r="B220" s="39">
        <f>AVERAGE(B212:B219)</f>
        <v>28.625</v>
      </c>
      <c r="C220" s="39">
        <f t="shared" ref="C220:L220" si="252">AVERAGE(C212:C219)</f>
        <v>8.25</v>
      </c>
      <c r="D220" s="39">
        <f t="shared" si="252"/>
        <v>40.5</v>
      </c>
      <c r="E220" s="39">
        <f t="shared" si="252"/>
        <v>171.375</v>
      </c>
      <c r="F220" s="39">
        <f t="shared" si="252"/>
        <v>181.625</v>
      </c>
      <c r="G220" s="39">
        <f t="shared" si="252"/>
        <v>38.125</v>
      </c>
      <c r="H220" s="39">
        <f t="shared" si="252"/>
        <v>211.625</v>
      </c>
      <c r="I220" s="39">
        <f t="shared" si="252"/>
        <v>207.75</v>
      </c>
      <c r="J220" s="39">
        <f t="shared" si="252"/>
        <v>41.5</v>
      </c>
      <c r="K220" s="39">
        <f t="shared" si="252"/>
        <v>146.375</v>
      </c>
      <c r="L220" s="39">
        <f t="shared" si="252"/>
        <v>114</v>
      </c>
      <c r="M220" s="26" t="s">
        <v>60</v>
      </c>
      <c r="N220" s="39">
        <f>AVERAGE(N212:N219)</f>
        <v>2</v>
      </c>
      <c r="O220" s="39">
        <f>AVERAGE(O212:O219)</f>
        <v>28.625</v>
      </c>
      <c r="P220" s="39">
        <f t="shared" ref="P220:Y220" si="253">AVERAGE(P212:P219)</f>
        <v>8.25</v>
      </c>
      <c r="Q220" s="39">
        <f t="shared" si="253"/>
        <v>40.5</v>
      </c>
      <c r="R220" s="39">
        <f t="shared" si="253"/>
        <v>171.375</v>
      </c>
      <c r="S220" s="39">
        <f t="shared" si="253"/>
        <v>195</v>
      </c>
      <c r="T220" s="39">
        <f t="shared" si="253"/>
        <v>39.571428571428569</v>
      </c>
      <c r="U220" s="39">
        <f t="shared" si="253"/>
        <v>185.42857142857142</v>
      </c>
      <c r="V220" s="39">
        <f t="shared" si="253"/>
        <v>189.28571428571428</v>
      </c>
      <c r="W220" s="39">
        <f t="shared" si="253"/>
        <v>41.5</v>
      </c>
      <c r="X220" s="39">
        <f t="shared" si="253"/>
        <v>146.375</v>
      </c>
      <c r="Y220" s="39">
        <f t="shared" si="253"/>
        <v>114</v>
      </c>
      <c r="Z220" s="26" t="s">
        <v>60</v>
      </c>
    </row>
    <row r="221" spans="1:40">
      <c r="A221" s="39">
        <f>A220-2*STDEV(A212:A219)</f>
        <v>1.1678932188134525</v>
      </c>
      <c r="B221" s="39">
        <f t="shared" ref="B221:L221" si="254">B220-2*STDEV(B212:B219)</f>
        <v>26.24953012166916</v>
      </c>
      <c r="C221" s="39">
        <f t="shared" si="254"/>
        <v>6.8357864376269051</v>
      </c>
      <c r="D221" s="39">
        <f t="shared" si="254"/>
        <v>38.648359800454898</v>
      </c>
      <c r="E221" s="39">
        <f t="shared" si="254"/>
        <v>111.70986301508583</v>
      </c>
      <c r="F221" s="39">
        <f t="shared" si="254"/>
        <v>95.006377785803394</v>
      </c>
      <c r="G221" s="39">
        <f t="shared" si="254"/>
        <v>28.596846228900674</v>
      </c>
      <c r="H221" s="39">
        <f t="shared" si="254"/>
        <v>46.638636927169046</v>
      </c>
      <c r="I221" s="39">
        <f t="shared" si="254"/>
        <v>95.486279871265367</v>
      </c>
      <c r="J221" s="39">
        <f t="shared" si="254"/>
        <v>38.476284215926185</v>
      </c>
      <c r="K221" s="39">
        <f t="shared" si="254"/>
        <v>86.681138147568788</v>
      </c>
      <c r="L221" s="39">
        <f t="shared" si="254"/>
        <v>70.064983051264051</v>
      </c>
      <c r="M221" s="26" t="s">
        <v>61</v>
      </c>
      <c r="N221" s="39">
        <f>N220-2*STDEV(N212:N219)</f>
        <v>2</v>
      </c>
      <c r="O221" s="39">
        <f t="shared" ref="O221:Y221" si="255">O220-2*STDEV(O212:O219)</f>
        <v>26.24953012166916</v>
      </c>
      <c r="P221" s="39">
        <f t="shared" si="255"/>
        <v>6.8357864376269051</v>
      </c>
      <c r="Q221" s="39">
        <f t="shared" si="255"/>
        <v>38.648359800454898</v>
      </c>
      <c r="R221" s="39">
        <f t="shared" si="255"/>
        <v>111.70986301508583</v>
      </c>
      <c r="S221" s="39">
        <f t="shared" si="255"/>
        <v>149.45149105989674</v>
      </c>
      <c r="T221" s="39">
        <f t="shared" si="255"/>
        <v>34.297954971463952</v>
      </c>
      <c r="U221" s="39">
        <f t="shared" si="255"/>
        <v>107.08865275907789</v>
      </c>
      <c r="V221" s="39">
        <f t="shared" si="255"/>
        <v>144.83777791495515</v>
      </c>
      <c r="W221" s="39">
        <f t="shared" si="255"/>
        <v>38.476284215926185</v>
      </c>
      <c r="X221" s="39">
        <f t="shared" si="255"/>
        <v>86.681138147568788</v>
      </c>
      <c r="Y221" s="39">
        <f t="shared" si="255"/>
        <v>70.064983051264051</v>
      </c>
      <c r="Z221" s="26" t="s">
        <v>61</v>
      </c>
    </row>
    <row r="222" spans="1:40" ht="12.6" thickBot="1">
      <c r="A222" s="40">
        <f>A220+2*STDEV(A212:A219)</f>
        <v>2.5821067811865475</v>
      </c>
      <c r="B222" s="40">
        <f t="shared" ref="B222:L222" si="256">B220+2*STDEV(B212:B219)</f>
        <v>31.00046987833084</v>
      </c>
      <c r="C222" s="40">
        <f t="shared" si="256"/>
        <v>9.6642135623730958</v>
      </c>
      <c r="D222" s="40">
        <f t="shared" si="256"/>
        <v>42.351640199545102</v>
      </c>
      <c r="E222" s="40">
        <f t="shared" si="256"/>
        <v>231.04013698491417</v>
      </c>
      <c r="F222" s="40">
        <f t="shared" si="256"/>
        <v>268.24362221419659</v>
      </c>
      <c r="G222" s="40">
        <f t="shared" si="256"/>
        <v>47.653153771099326</v>
      </c>
      <c r="H222" s="40">
        <f t="shared" si="256"/>
        <v>376.61136307283095</v>
      </c>
      <c r="I222" s="40">
        <f t="shared" si="256"/>
        <v>320.01372012873463</v>
      </c>
      <c r="J222" s="40">
        <f t="shared" si="256"/>
        <v>44.523715784073815</v>
      </c>
      <c r="K222" s="40">
        <f t="shared" si="256"/>
        <v>206.06886185243121</v>
      </c>
      <c r="L222" s="40">
        <f t="shared" si="256"/>
        <v>157.93501694873595</v>
      </c>
      <c r="M222" s="41" t="s">
        <v>62</v>
      </c>
      <c r="N222" s="40">
        <f>N220+2*STDEV(N212:N219)</f>
        <v>2</v>
      </c>
      <c r="O222" s="40">
        <f t="shared" ref="O222:Y222" si="257">O220+2*STDEV(O212:O219)</f>
        <v>31.00046987833084</v>
      </c>
      <c r="P222" s="40">
        <f t="shared" si="257"/>
        <v>9.6642135623730958</v>
      </c>
      <c r="Q222" s="40">
        <f t="shared" si="257"/>
        <v>42.351640199545102</v>
      </c>
      <c r="R222" s="40">
        <f t="shared" si="257"/>
        <v>231.04013698491417</v>
      </c>
      <c r="S222" s="40">
        <f t="shared" si="257"/>
        <v>240.54850894010326</v>
      </c>
      <c r="T222" s="40">
        <f t="shared" si="257"/>
        <v>44.844902171393187</v>
      </c>
      <c r="U222" s="40">
        <f t="shared" si="257"/>
        <v>263.76849009806494</v>
      </c>
      <c r="V222" s="40">
        <f t="shared" si="257"/>
        <v>233.7336506564734</v>
      </c>
      <c r="W222" s="40">
        <f t="shared" si="257"/>
        <v>44.523715784073815</v>
      </c>
      <c r="X222" s="40">
        <f t="shared" si="257"/>
        <v>206.06886185243121</v>
      </c>
      <c r="Y222" s="40">
        <f t="shared" si="257"/>
        <v>157.93501694873595</v>
      </c>
      <c r="Z222" s="41" t="s">
        <v>62</v>
      </c>
    </row>
    <row r="223" spans="1:40">
      <c r="A223" s="20"/>
      <c r="B223" s="25"/>
      <c r="C223" s="20"/>
      <c r="D223" s="22">
        <f>D210+3</f>
        <v>52</v>
      </c>
      <c r="E223" s="22">
        <f t="shared" ref="E223:L223" si="258">E210+3</f>
        <v>52</v>
      </c>
      <c r="F223" s="22">
        <f t="shared" si="258"/>
        <v>52</v>
      </c>
      <c r="G223" s="22">
        <f t="shared" si="258"/>
        <v>53</v>
      </c>
      <c r="H223" s="22">
        <f t="shared" si="258"/>
        <v>53</v>
      </c>
      <c r="I223" s="22">
        <f t="shared" si="258"/>
        <v>53</v>
      </c>
      <c r="J223" s="22">
        <f t="shared" si="258"/>
        <v>54</v>
      </c>
      <c r="K223" s="22">
        <f t="shared" si="258"/>
        <v>54</v>
      </c>
      <c r="L223" s="22">
        <f t="shared" si="258"/>
        <v>54</v>
      </c>
      <c r="M223" s="26" t="s">
        <v>37</v>
      </c>
      <c r="N223" s="20"/>
      <c r="O223" s="25"/>
      <c r="P223" s="20"/>
      <c r="Q223" s="22">
        <f>Q210+3</f>
        <v>52</v>
      </c>
      <c r="R223" s="22">
        <f t="shared" ref="R223:Y223" si="259">R210+3</f>
        <v>52</v>
      </c>
      <c r="S223" s="22">
        <f t="shared" si="259"/>
        <v>52</v>
      </c>
      <c r="T223" s="22">
        <f t="shared" si="259"/>
        <v>53</v>
      </c>
      <c r="U223" s="22">
        <f t="shared" si="259"/>
        <v>53</v>
      </c>
      <c r="V223" s="22">
        <f t="shared" si="259"/>
        <v>53</v>
      </c>
      <c r="W223" s="22">
        <f t="shared" si="259"/>
        <v>54</v>
      </c>
      <c r="X223" s="22">
        <f t="shared" si="259"/>
        <v>54</v>
      </c>
      <c r="Y223" s="22">
        <f t="shared" si="259"/>
        <v>54</v>
      </c>
      <c r="Z223" s="26" t="s">
        <v>37</v>
      </c>
    </row>
    <row r="224" spans="1:40" ht="12.6" thickBot="1">
      <c r="A224" s="30">
        <v>1</v>
      </c>
      <c r="B224" s="30">
        <v>2</v>
      </c>
      <c r="C224" s="30">
        <v>3</v>
      </c>
      <c r="D224" s="30">
        <v>4</v>
      </c>
      <c r="E224" s="30">
        <v>5</v>
      </c>
      <c r="F224" s="30">
        <v>6</v>
      </c>
      <c r="G224" s="30">
        <v>7</v>
      </c>
      <c r="H224" s="30">
        <v>8</v>
      </c>
      <c r="I224" s="30">
        <v>9</v>
      </c>
      <c r="J224" s="30">
        <v>10</v>
      </c>
      <c r="K224" s="30">
        <v>11</v>
      </c>
      <c r="L224" s="30">
        <v>12</v>
      </c>
      <c r="M224" s="26" t="s">
        <v>47</v>
      </c>
      <c r="N224" s="30">
        <v>1</v>
      </c>
      <c r="O224" s="30">
        <v>2</v>
      </c>
      <c r="P224" s="30">
        <v>3</v>
      </c>
      <c r="Q224" s="30">
        <v>4</v>
      </c>
      <c r="R224" s="30">
        <v>5</v>
      </c>
      <c r="S224" s="30">
        <v>6</v>
      </c>
      <c r="T224" s="30">
        <v>7</v>
      </c>
      <c r="U224" s="30">
        <v>8</v>
      </c>
      <c r="V224" s="30">
        <v>9</v>
      </c>
      <c r="W224" s="30">
        <v>10</v>
      </c>
      <c r="X224" s="30">
        <v>11</v>
      </c>
      <c r="Y224" s="30">
        <v>12</v>
      </c>
      <c r="Z224" s="26" t="s">
        <v>47</v>
      </c>
    </row>
    <row r="225" spans="1:40" ht="13.8" thickBot="1">
      <c r="A225" s="4">
        <v>2</v>
      </c>
      <c r="B225" s="17">
        <v>30</v>
      </c>
      <c r="C225" s="4">
        <v>8</v>
      </c>
      <c r="D225" s="17">
        <v>36</v>
      </c>
      <c r="E225" s="6">
        <v>103</v>
      </c>
      <c r="F225" s="6">
        <v>111</v>
      </c>
      <c r="G225" s="16">
        <v>44</v>
      </c>
      <c r="H225" s="12">
        <v>194</v>
      </c>
      <c r="I225" s="5">
        <v>129</v>
      </c>
      <c r="J225" s="16">
        <v>42</v>
      </c>
      <c r="K225" s="11">
        <v>79</v>
      </c>
      <c r="L225" s="11">
        <v>72</v>
      </c>
      <c r="M225" s="21"/>
      <c r="N225" s="23">
        <f t="shared" ref="N225:Y225" si="260" xml:space="preserve"> IF(OR(A225&gt;A235, A225&lt;A234),".",A225)</f>
        <v>2</v>
      </c>
      <c r="O225" s="23">
        <f t="shared" si="260"/>
        <v>30</v>
      </c>
      <c r="P225" s="23">
        <f t="shared" si="260"/>
        <v>8</v>
      </c>
      <c r="Q225" s="23">
        <f t="shared" si="260"/>
        <v>36</v>
      </c>
      <c r="R225" s="23">
        <f t="shared" si="260"/>
        <v>103</v>
      </c>
      <c r="S225" s="23">
        <f t="shared" si="260"/>
        <v>111</v>
      </c>
      <c r="T225" s="23">
        <f t="shared" si="260"/>
        <v>44</v>
      </c>
      <c r="U225" s="23">
        <f t="shared" si="260"/>
        <v>194</v>
      </c>
      <c r="V225" s="23">
        <f t="shared" si="260"/>
        <v>129</v>
      </c>
      <c r="W225" s="23">
        <f t="shared" si="260"/>
        <v>42</v>
      </c>
      <c r="X225" s="23">
        <f t="shared" si="260"/>
        <v>79</v>
      </c>
      <c r="Y225" s="23">
        <f t="shared" si="260"/>
        <v>72</v>
      </c>
      <c r="Z225" s="21"/>
      <c r="AA225" s="22">
        <f>AA212+3</f>
        <v>52</v>
      </c>
      <c r="AB225" s="34">
        <f>AVERAGE($R225:$S232)</f>
        <v>135.8125</v>
      </c>
      <c r="AC225" s="34">
        <f>AVERAGE($P225:$P232)</f>
        <v>8.5</v>
      </c>
      <c r="AD225" s="34">
        <f>AVERAGE([3]buffer!I$36:I$43)</f>
        <v>19.125</v>
      </c>
      <c r="AE225" s="34">
        <f>((AB225-AD225)/AI225)-AC225</f>
        <v>80.367963576158942</v>
      </c>
      <c r="AF225" s="34">
        <f>AVERAGE($Q225:$Q232)</f>
        <v>37.75</v>
      </c>
      <c r="AG225" s="34">
        <f>AVERAGE($O225:$O232)</f>
        <v>28.75</v>
      </c>
      <c r="AH225" s="34">
        <f>AG225/0.5</f>
        <v>57.5</v>
      </c>
      <c r="AI225" s="35">
        <f>AF225/AG225</f>
        <v>1.3130434782608695</v>
      </c>
      <c r="AJ225" s="56">
        <f xml:space="preserve"> 1.11*(1-COMPLETE!P53)</f>
        <v>0.92500000000000027</v>
      </c>
      <c r="AK225" s="53">
        <v>0.76180555555555562</v>
      </c>
      <c r="AL225" s="53">
        <v>0.94305555555555554</v>
      </c>
      <c r="AM225" s="38">
        <f>24*(AL225-AK225)</f>
        <v>4.3499999999999979</v>
      </c>
      <c r="AN225" s="34">
        <f>(AE225*120)/(AH225*0.2*AM225*AJ225)</f>
        <v>208.41807483585936</v>
      </c>
    </row>
    <row r="226" spans="1:40" ht="13.8" thickBot="1">
      <c r="A226" s="4">
        <v>1</v>
      </c>
      <c r="B226" s="17">
        <v>28</v>
      </c>
      <c r="C226" s="4">
        <v>9</v>
      </c>
      <c r="D226" s="17">
        <v>40</v>
      </c>
      <c r="E226" s="6">
        <v>103</v>
      </c>
      <c r="F226" s="9">
        <v>158</v>
      </c>
      <c r="G226" s="16">
        <v>45</v>
      </c>
      <c r="H226" s="12">
        <v>188</v>
      </c>
      <c r="I226" s="12">
        <v>184</v>
      </c>
      <c r="J226" s="16">
        <v>42</v>
      </c>
      <c r="K226" s="5">
        <v>132</v>
      </c>
      <c r="L226" s="6">
        <v>106</v>
      </c>
      <c r="M226" s="21"/>
      <c r="N226" s="23">
        <f t="shared" ref="N226:Y226" si="261" xml:space="preserve"> IF(OR(A226&gt;A235, A226&lt;A234),".",A226)</f>
        <v>1</v>
      </c>
      <c r="O226" s="23">
        <f t="shared" si="261"/>
        <v>28</v>
      </c>
      <c r="P226" s="23">
        <f t="shared" si="261"/>
        <v>9</v>
      </c>
      <c r="Q226" s="23">
        <f t="shared" si="261"/>
        <v>40</v>
      </c>
      <c r="R226" s="23">
        <f t="shared" si="261"/>
        <v>103</v>
      </c>
      <c r="S226" s="23">
        <f t="shared" si="261"/>
        <v>158</v>
      </c>
      <c r="T226" s="23">
        <f t="shared" si="261"/>
        <v>45</v>
      </c>
      <c r="U226" s="23">
        <f t="shared" si="261"/>
        <v>188</v>
      </c>
      <c r="V226" s="23">
        <f t="shared" si="261"/>
        <v>184</v>
      </c>
      <c r="W226" s="23">
        <f t="shared" si="261"/>
        <v>42</v>
      </c>
      <c r="X226" s="23">
        <f t="shared" si="261"/>
        <v>132</v>
      </c>
      <c r="Y226" s="23">
        <f t="shared" si="261"/>
        <v>106</v>
      </c>
      <c r="Z226" s="21"/>
      <c r="AA226" s="22">
        <f>AA213+3</f>
        <v>53</v>
      </c>
      <c r="AB226" s="34">
        <f>AVERAGE($U225:$V232)</f>
        <v>201.9375</v>
      </c>
      <c r="AC226" s="34">
        <f>AVERAGE($P225:$P232)</f>
        <v>8.5</v>
      </c>
      <c r="AD226" s="34">
        <f>AVERAGE([3]buffer!J$36:J$43)</f>
        <v>16.375</v>
      </c>
      <c r="AE226" s="34">
        <f>((AB226-AD226)/AI226)-AC226</f>
        <v>114.14188218390805</v>
      </c>
      <c r="AF226" s="34">
        <f>AVERAGE($T225:$T232)</f>
        <v>43.5</v>
      </c>
      <c r="AG226" s="34">
        <f>AVERAGE($O225:$O232)</f>
        <v>28.75</v>
      </c>
      <c r="AH226" s="34">
        <f>AG226/0.5</f>
        <v>57.5</v>
      </c>
      <c r="AI226" s="35">
        <f>AF226/AG226</f>
        <v>1.5130434782608695</v>
      </c>
      <c r="AJ226" s="57">
        <f xml:space="preserve"> 1.11*(1-COMPLETE!P55)</f>
        <v>1.0153977272727275</v>
      </c>
      <c r="AK226" s="53">
        <v>0.76180555555555562</v>
      </c>
      <c r="AL226" s="53">
        <v>0.94305555555555554</v>
      </c>
      <c r="AM226" s="38">
        <f>24*(AL226-AK226)</f>
        <v>4.3499999999999979</v>
      </c>
      <c r="AN226" s="34">
        <f>(AE226*120)/(AH226*0.2*AM226*AJ226)</f>
        <v>269.65159373467969</v>
      </c>
    </row>
    <row r="227" spans="1:40" ht="13.8" thickBot="1">
      <c r="A227" s="4">
        <v>1</v>
      </c>
      <c r="B227" s="17">
        <v>29</v>
      </c>
      <c r="C227" s="4">
        <v>9</v>
      </c>
      <c r="D227" s="17">
        <v>40</v>
      </c>
      <c r="E227" s="8">
        <v>147</v>
      </c>
      <c r="F227" s="14">
        <v>255</v>
      </c>
      <c r="G227" s="16">
        <v>44</v>
      </c>
      <c r="H227" s="12">
        <v>188</v>
      </c>
      <c r="I227" s="15">
        <v>211</v>
      </c>
      <c r="J227" s="16">
        <v>44</v>
      </c>
      <c r="K227" s="6">
        <v>99</v>
      </c>
      <c r="L227" s="18">
        <v>83</v>
      </c>
      <c r="M227" s="21"/>
      <c r="N227" s="23">
        <f t="shared" ref="N227:Y227" si="262" xml:space="preserve"> IF(OR(A227&gt;A235, A227&lt;A234),".",A227)</f>
        <v>1</v>
      </c>
      <c r="O227" s="23">
        <f t="shared" si="262"/>
        <v>29</v>
      </c>
      <c r="P227" s="23">
        <f t="shared" si="262"/>
        <v>9</v>
      </c>
      <c r="Q227" s="23">
        <f t="shared" si="262"/>
        <v>40</v>
      </c>
      <c r="R227" s="23">
        <f t="shared" si="262"/>
        <v>147</v>
      </c>
      <c r="S227" s="23">
        <f t="shared" si="262"/>
        <v>255</v>
      </c>
      <c r="T227" s="23">
        <f t="shared" si="262"/>
        <v>44</v>
      </c>
      <c r="U227" s="23">
        <f t="shared" si="262"/>
        <v>188</v>
      </c>
      <c r="V227" s="23">
        <f t="shared" si="262"/>
        <v>211</v>
      </c>
      <c r="W227" s="23">
        <f t="shared" si="262"/>
        <v>44</v>
      </c>
      <c r="X227" s="23">
        <f t="shared" si="262"/>
        <v>99</v>
      </c>
      <c r="Y227" s="23">
        <f t="shared" si="262"/>
        <v>83</v>
      </c>
      <c r="Z227" s="21"/>
      <c r="AA227" s="22">
        <f>AA214+3</f>
        <v>54</v>
      </c>
      <c r="AB227" s="34">
        <f>AVERAGE($X225:$Y232)</f>
        <v>92.0625</v>
      </c>
      <c r="AC227" s="34">
        <f>AVERAGE($P225:$P232)</f>
        <v>8.5</v>
      </c>
      <c r="AD227" s="34">
        <f>AVERAGE([3]buffer!K$36:K$43)</f>
        <v>18.25</v>
      </c>
      <c r="AE227" s="34">
        <f>((AB227-AD227)/AI227)-AC227</f>
        <v>40.995262390670554</v>
      </c>
      <c r="AF227" s="34">
        <f>AVERAGE($W225:$W232)</f>
        <v>42.875</v>
      </c>
      <c r="AG227" s="34">
        <f>AVERAGE($O225:$O232)</f>
        <v>28.75</v>
      </c>
      <c r="AH227" s="34">
        <f>AG227/0.5</f>
        <v>57.5</v>
      </c>
      <c r="AI227" s="35">
        <f>AF227/AG227</f>
        <v>1.491304347826087</v>
      </c>
      <c r="AJ227" s="57">
        <f xml:space="preserve"> 1.19*(1-COMPLETE!P57)</f>
        <v>0.99211538461538451</v>
      </c>
      <c r="AK227" s="53">
        <v>0.76180555555555562</v>
      </c>
      <c r="AL227" s="53">
        <v>0.94305555555555554</v>
      </c>
      <c r="AM227" s="38">
        <f>24*(AL227-AK227)</f>
        <v>4.3499999999999979</v>
      </c>
      <c r="AN227" s="34">
        <f>(AE227*120)/(AH227*0.2*AM227*AJ227)</f>
        <v>99.120990897373332</v>
      </c>
    </row>
    <row r="228" spans="1:40" ht="13.2">
      <c r="A228" s="4">
        <v>3</v>
      </c>
      <c r="B228" s="17">
        <v>28</v>
      </c>
      <c r="C228" s="4">
        <v>8</v>
      </c>
      <c r="D228" s="17">
        <v>35</v>
      </c>
      <c r="E228" s="6">
        <v>108</v>
      </c>
      <c r="F228" s="9">
        <v>161</v>
      </c>
      <c r="G228" s="16">
        <v>45</v>
      </c>
      <c r="H228" s="7">
        <v>226</v>
      </c>
      <c r="I228" s="15">
        <v>206</v>
      </c>
      <c r="J228" s="16">
        <v>44</v>
      </c>
      <c r="K228" s="8">
        <v>155</v>
      </c>
      <c r="L228" s="18">
        <v>81</v>
      </c>
      <c r="M228" s="21"/>
      <c r="N228" s="23">
        <f t="shared" ref="N228:Y228" si="263" xml:space="preserve"> IF(OR(A228&gt;A235, A228&lt;A234),".",A228)</f>
        <v>3</v>
      </c>
      <c r="O228" s="23">
        <f t="shared" si="263"/>
        <v>28</v>
      </c>
      <c r="P228" s="23">
        <f t="shared" si="263"/>
        <v>8</v>
      </c>
      <c r="Q228" s="23">
        <f t="shared" si="263"/>
        <v>35</v>
      </c>
      <c r="R228" s="23">
        <f t="shared" si="263"/>
        <v>108</v>
      </c>
      <c r="S228" s="23">
        <f t="shared" si="263"/>
        <v>161</v>
      </c>
      <c r="T228" s="23">
        <f t="shared" si="263"/>
        <v>45</v>
      </c>
      <c r="U228" s="23">
        <f t="shared" si="263"/>
        <v>226</v>
      </c>
      <c r="V228" s="23">
        <f t="shared" si="263"/>
        <v>206</v>
      </c>
      <c r="W228" s="23">
        <f t="shared" si="263"/>
        <v>44</v>
      </c>
      <c r="X228" s="23">
        <f t="shared" si="263"/>
        <v>155</v>
      </c>
      <c r="Y228" s="23">
        <f t="shared" si="263"/>
        <v>81</v>
      </c>
      <c r="Z228" s="21"/>
    </row>
    <row r="229" spans="1:40" ht="13.2">
      <c r="A229" s="4">
        <v>2</v>
      </c>
      <c r="B229" s="17">
        <v>27</v>
      </c>
      <c r="C229" s="4">
        <v>8</v>
      </c>
      <c r="D229" s="17">
        <v>34</v>
      </c>
      <c r="E229" s="6">
        <v>114</v>
      </c>
      <c r="F229" s="12">
        <v>185</v>
      </c>
      <c r="G229" s="16">
        <v>43</v>
      </c>
      <c r="H229" s="7">
        <v>231</v>
      </c>
      <c r="I229" s="14">
        <v>243</v>
      </c>
      <c r="J229" s="16">
        <v>44</v>
      </c>
      <c r="K229" s="6">
        <v>106</v>
      </c>
      <c r="L229" s="11">
        <v>79</v>
      </c>
      <c r="M229" s="21"/>
      <c r="N229" s="23">
        <f t="shared" ref="N229:Y229" si="264" xml:space="preserve"> IF(OR(A229&gt;A235, A229&lt;A234),".",A229)</f>
        <v>2</v>
      </c>
      <c r="O229" s="23">
        <f t="shared" si="264"/>
        <v>27</v>
      </c>
      <c r="P229" s="23">
        <f t="shared" si="264"/>
        <v>8</v>
      </c>
      <c r="Q229" s="23">
        <f t="shared" si="264"/>
        <v>34</v>
      </c>
      <c r="R229" s="23">
        <f t="shared" si="264"/>
        <v>114</v>
      </c>
      <c r="S229" s="23">
        <f t="shared" si="264"/>
        <v>185</v>
      </c>
      <c r="T229" s="23">
        <f t="shared" si="264"/>
        <v>43</v>
      </c>
      <c r="U229" s="23">
        <f t="shared" si="264"/>
        <v>231</v>
      </c>
      <c r="V229" s="23">
        <f t="shared" si="264"/>
        <v>243</v>
      </c>
      <c r="W229" s="23">
        <f t="shared" si="264"/>
        <v>44</v>
      </c>
      <c r="X229" s="23">
        <f t="shared" si="264"/>
        <v>106</v>
      </c>
      <c r="Y229" s="23">
        <f t="shared" si="264"/>
        <v>79</v>
      </c>
      <c r="Z229" s="21"/>
    </row>
    <row r="230" spans="1:40" ht="13.2">
      <c r="A230" s="4">
        <v>3</v>
      </c>
      <c r="B230" s="17">
        <v>28</v>
      </c>
      <c r="C230" s="4">
        <v>8</v>
      </c>
      <c r="D230" s="17">
        <v>40</v>
      </c>
      <c r="E230" s="8">
        <v>149</v>
      </c>
      <c r="F230" s="6">
        <v>110</v>
      </c>
      <c r="G230" s="16">
        <v>42</v>
      </c>
      <c r="H230" s="12">
        <v>189</v>
      </c>
      <c r="I230" s="12">
        <v>190</v>
      </c>
      <c r="J230" s="16">
        <v>43</v>
      </c>
      <c r="K230" s="18">
        <v>86</v>
      </c>
      <c r="L230" s="6">
        <v>111</v>
      </c>
      <c r="M230" s="21"/>
      <c r="N230" s="23">
        <f t="shared" ref="N230:Y230" si="265" xml:space="preserve"> IF(OR(A230&gt;A235, A230&lt;A234),".",A230)</f>
        <v>3</v>
      </c>
      <c r="O230" s="23">
        <f t="shared" si="265"/>
        <v>28</v>
      </c>
      <c r="P230" s="23">
        <f t="shared" si="265"/>
        <v>8</v>
      </c>
      <c r="Q230" s="23">
        <f t="shared" si="265"/>
        <v>40</v>
      </c>
      <c r="R230" s="23">
        <f t="shared" si="265"/>
        <v>149</v>
      </c>
      <c r="S230" s="23">
        <f t="shared" si="265"/>
        <v>110</v>
      </c>
      <c r="T230" s="23">
        <f t="shared" si="265"/>
        <v>42</v>
      </c>
      <c r="U230" s="23">
        <f t="shared" si="265"/>
        <v>189</v>
      </c>
      <c r="V230" s="23">
        <f t="shared" si="265"/>
        <v>190</v>
      </c>
      <c r="W230" s="23">
        <f t="shared" si="265"/>
        <v>43</v>
      </c>
      <c r="X230" s="23">
        <f t="shared" si="265"/>
        <v>86</v>
      </c>
      <c r="Y230" s="23">
        <f t="shared" si="265"/>
        <v>111</v>
      </c>
      <c r="Z230" s="21"/>
    </row>
    <row r="231" spans="1:40" ht="13.2">
      <c r="A231" s="4">
        <v>2</v>
      </c>
      <c r="B231" s="17">
        <v>29</v>
      </c>
      <c r="C231" s="4">
        <v>9</v>
      </c>
      <c r="D231" s="17">
        <v>39</v>
      </c>
      <c r="E231" s="8">
        <v>146</v>
      </c>
      <c r="F231" s="18">
        <v>92</v>
      </c>
      <c r="G231" s="16">
        <v>44</v>
      </c>
      <c r="H231" s="14">
        <v>247</v>
      </c>
      <c r="I231" s="13">
        <v>275</v>
      </c>
      <c r="J231" s="16">
        <v>43</v>
      </c>
      <c r="K231" s="6">
        <v>104</v>
      </c>
      <c r="L231" s="17">
        <v>35</v>
      </c>
      <c r="M231" s="21"/>
      <c r="N231" s="23">
        <f t="shared" ref="N231:Y231" si="266" xml:space="preserve"> IF(OR(A231&gt;A235, A231&lt;A234),".",A231)</f>
        <v>2</v>
      </c>
      <c r="O231" s="23">
        <f t="shared" si="266"/>
        <v>29</v>
      </c>
      <c r="P231" s="23">
        <f t="shared" si="266"/>
        <v>9</v>
      </c>
      <c r="Q231" s="23">
        <f t="shared" si="266"/>
        <v>39</v>
      </c>
      <c r="R231" s="23">
        <f t="shared" si="266"/>
        <v>146</v>
      </c>
      <c r="S231" s="23">
        <f t="shared" si="266"/>
        <v>92</v>
      </c>
      <c r="T231" s="23">
        <f t="shared" si="266"/>
        <v>44</v>
      </c>
      <c r="U231" s="23">
        <f t="shared" si="266"/>
        <v>247</v>
      </c>
      <c r="V231" s="23">
        <f t="shared" si="266"/>
        <v>275</v>
      </c>
      <c r="W231" s="23">
        <f t="shared" si="266"/>
        <v>43</v>
      </c>
      <c r="X231" s="23">
        <f t="shared" si="266"/>
        <v>104</v>
      </c>
      <c r="Y231" s="23">
        <f t="shared" si="266"/>
        <v>35</v>
      </c>
      <c r="Z231" s="21"/>
    </row>
    <row r="232" spans="1:40" ht="13.2">
      <c r="A232" s="4">
        <v>2</v>
      </c>
      <c r="B232" s="17">
        <v>31</v>
      </c>
      <c r="C232" s="4">
        <v>9</v>
      </c>
      <c r="D232" s="17">
        <v>38</v>
      </c>
      <c r="E232" s="6">
        <v>114</v>
      </c>
      <c r="F232" s="6">
        <v>117</v>
      </c>
      <c r="G232" s="16">
        <v>41</v>
      </c>
      <c r="H232" s="8">
        <v>154</v>
      </c>
      <c r="I232" s="9">
        <v>176</v>
      </c>
      <c r="J232" s="16">
        <v>41</v>
      </c>
      <c r="K232" s="11">
        <v>75</v>
      </c>
      <c r="L232" s="11">
        <v>70</v>
      </c>
      <c r="M232" s="21"/>
      <c r="N232" s="23">
        <f t="shared" ref="N232:Y232" si="267" xml:space="preserve"> IF(OR(A232&gt;A235, A232&lt;A234),".",A232)</f>
        <v>2</v>
      </c>
      <c r="O232" s="23">
        <f t="shared" si="267"/>
        <v>31</v>
      </c>
      <c r="P232" s="23">
        <f t="shared" si="267"/>
        <v>9</v>
      </c>
      <c r="Q232" s="23">
        <f t="shared" si="267"/>
        <v>38</v>
      </c>
      <c r="R232" s="23">
        <f t="shared" si="267"/>
        <v>114</v>
      </c>
      <c r="S232" s="23">
        <f t="shared" si="267"/>
        <v>117</v>
      </c>
      <c r="T232" s="23">
        <f t="shared" si="267"/>
        <v>41</v>
      </c>
      <c r="U232" s="23">
        <f t="shared" si="267"/>
        <v>154</v>
      </c>
      <c r="V232" s="23">
        <f t="shared" si="267"/>
        <v>176</v>
      </c>
      <c r="W232" s="23">
        <f t="shared" si="267"/>
        <v>41</v>
      </c>
      <c r="X232" s="23">
        <f t="shared" si="267"/>
        <v>75</v>
      </c>
      <c r="Y232" s="23">
        <f t="shared" si="267"/>
        <v>70</v>
      </c>
      <c r="Z232" s="21"/>
    </row>
    <row r="233" spans="1:40">
      <c r="A233" s="39">
        <f>AVERAGE(A225:A232)</f>
        <v>2</v>
      </c>
      <c r="B233" s="39">
        <f>AVERAGE(B225:B232)</f>
        <v>28.75</v>
      </c>
      <c r="C233" s="39">
        <f t="shared" ref="C233:L233" si="268">AVERAGE(C225:C232)</f>
        <v>8.5</v>
      </c>
      <c r="D233" s="39">
        <f t="shared" si="268"/>
        <v>37.75</v>
      </c>
      <c r="E233" s="39">
        <f t="shared" si="268"/>
        <v>123</v>
      </c>
      <c r="F233" s="39">
        <f t="shared" si="268"/>
        <v>148.625</v>
      </c>
      <c r="G233" s="39">
        <f t="shared" si="268"/>
        <v>43.5</v>
      </c>
      <c r="H233" s="39">
        <f t="shared" si="268"/>
        <v>202.125</v>
      </c>
      <c r="I233" s="39">
        <f t="shared" si="268"/>
        <v>201.75</v>
      </c>
      <c r="J233" s="39">
        <f t="shared" si="268"/>
        <v>42.875</v>
      </c>
      <c r="K233" s="39">
        <f t="shared" si="268"/>
        <v>104.5</v>
      </c>
      <c r="L233" s="39">
        <f t="shared" si="268"/>
        <v>79.625</v>
      </c>
      <c r="M233" s="26" t="s">
        <v>60</v>
      </c>
      <c r="N233" s="39">
        <f>AVERAGE(N225:N232)</f>
        <v>2</v>
      </c>
      <c r="O233" s="39">
        <f>AVERAGE(O225:O232)</f>
        <v>28.75</v>
      </c>
      <c r="P233" s="39">
        <f t="shared" ref="P233:Y233" si="269">AVERAGE(P225:P232)</f>
        <v>8.5</v>
      </c>
      <c r="Q233" s="39">
        <f t="shared" si="269"/>
        <v>37.75</v>
      </c>
      <c r="R233" s="39">
        <f t="shared" si="269"/>
        <v>123</v>
      </c>
      <c r="S233" s="39">
        <f t="shared" si="269"/>
        <v>148.625</v>
      </c>
      <c r="T233" s="39">
        <f t="shared" si="269"/>
        <v>43.5</v>
      </c>
      <c r="U233" s="39">
        <f t="shared" si="269"/>
        <v>202.125</v>
      </c>
      <c r="V233" s="39">
        <f t="shared" si="269"/>
        <v>201.75</v>
      </c>
      <c r="W233" s="39">
        <f t="shared" si="269"/>
        <v>42.875</v>
      </c>
      <c r="X233" s="39">
        <f t="shared" si="269"/>
        <v>104.5</v>
      </c>
      <c r="Y233" s="39">
        <f t="shared" si="269"/>
        <v>79.625</v>
      </c>
      <c r="Z233" s="26" t="s">
        <v>60</v>
      </c>
    </row>
    <row r="234" spans="1:40">
      <c r="A234" s="39">
        <f>A233-2*STDEV(A225:A232)</f>
        <v>0.48814210796309121</v>
      </c>
      <c r="B234" s="39">
        <f t="shared" ref="B234:L234" si="270">B233-2*STDEV(B225:B232)</f>
        <v>26.186520222153376</v>
      </c>
      <c r="C234" s="39">
        <f t="shared" si="270"/>
        <v>7.4309550323503029</v>
      </c>
      <c r="D234" s="39">
        <f t="shared" si="270"/>
        <v>32.880268414554479</v>
      </c>
      <c r="E234" s="39">
        <f t="shared" si="270"/>
        <v>81.817479436051997</v>
      </c>
      <c r="F234" s="39">
        <f t="shared" si="270"/>
        <v>41.736874239598393</v>
      </c>
      <c r="G234" s="39">
        <f t="shared" si="270"/>
        <v>40.671572875253808</v>
      </c>
      <c r="H234" s="39">
        <f t="shared" si="270"/>
        <v>141.7884439166437</v>
      </c>
      <c r="I234" s="39">
        <f t="shared" si="270"/>
        <v>113.66075953492228</v>
      </c>
      <c r="J234" s="39">
        <f t="shared" si="270"/>
        <v>40.623016747080797</v>
      </c>
      <c r="K234" s="39">
        <f t="shared" si="270"/>
        <v>49.97870664986543</v>
      </c>
      <c r="L234" s="39">
        <f t="shared" si="270"/>
        <v>32.806963182673158</v>
      </c>
      <c r="M234" s="26" t="s">
        <v>61</v>
      </c>
      <c r="N234" s="39">
        <f>N233-2*STDEV(N225:N232)</f>
        <v>0.48814210796309121</v>
      </c>
      <c r="O234" s="39">
        <f t="shared" ref="O234:Y234" si="271">O233-2*STDEV(O225:O232)</f>
        <v>26.186520222153376</v>
      </c>
      <c r="P234" s="39">
        <f t="shared" si="271"/>
        <v>7.4309550323503029</v>
      </c>
      <c r="Q234" s="39">
        <f t="shared" si="271"/>
        <v>32.880268414554479</v>
      </c>
      <c r="R234" s="39">
        <f t="shared" si="271"/>
        <v>81.817479436051997</v>
      </c>
      <c r="S234" s="39">
        <f t="shared" si="271"/>
        <v>41.736874239598393</v>
      </c>
      <c r="T234" s="39">
        <f t="shared" si="271"/>
        <v>40.671572875253808</v>
      </c>
      <c r="U234" s="39">
        <f t="shared" si="271"/>
        <v>141.7884439166437</v>
      </c>
      <c r="V234" s="39">
        <f t="shared" si="271"/>
        <v>113.66075953492228</v>
      </c>
      <c r="W234" s="39">
        <f t="shared" si="271"/>
        <v>40.623016747080797</v>
      </c>
      <c r="X234" s="39">
        <f t="shared" si="271"/>
        <v>49.97870664986543</v>
      </c>
      <c r="Y234" s="39">
        <f t="shared" si="271"/>
        <v>32.806963182673158</v>
      </c>
      <c r="Z234" s="26" t="s">
        <v>61</v>
      </c>
    </row>
    <row r="235" spans="1:40" ht="12.6" thickBot="1">
      <c r="A235" s="40">
        <f>A233+2*STDEV(A225:A232)</f>
        <v>3.5118578920369088</v>
      </c>
      <c r="B235" s="40">
        <f t="shared" ref="B235:L235" si="272">B233+2*STDEV(B225:B232)</f>
        <v>31.313479777846624</v>
      </c>
      <c r="C235" s="40">
        <f t="shared" si="272"/>
        <v>9.5690449676496971</v>
      </c>
      <c r="D235" s="40">
        <f t="shared" si="272"/>
        <v>42.619731585445521</v>
      </c>
      <c r="E235" s="40">
        <f t="shared" si="272"/>
        <v>164.182520563948</v>
      </c>
      <c r="F235" s="40">
        <f t="shared" si="272"/>
        <v>255.51312576040161</v>
      </c>
      <c r="G235" s="40">
        <f t="shared" si="272"/>
        <v>46.328427124746192</v>
      </c>
      <c r="H235" s="40">
        <f t="shared" si="272"/>
        <v>262.4615560833563</v>
      </c>
      <c r="I235" s="40">
        <f t="shared" si="272"/>
        <v>289.83924046507775</v>
      </c>
      <c r="J235" s="40">
        <f t="shared" si="272"/>
        <v>45.126983252919203</v>
      </c>
      <c r="K235" s="40">
        <f t="shared" si="272"/>
        <v>159.02129335013456</v>
      </c>
      <c r="L235" s="40">
        <f t="shared" si="272"/>
        <v>126.44303681732684</v>
      </c>
      <c r="M235" s="41" t="s">
        <v>62</v>
      </c>
      <c r="N235" s="40">
        <f>N233+2*STDEV(N225:N232)</f>
        <v>3.5118578920369088</v>
      </c>
      <c r="O235" s="40">
        <f t="shared" ref="O235:Y235" si="273">O233+2*STDEV(O225:O232)</f>
        <v>31.313479777846624</v>
      </c>
      <c r="P235" s="40">
        <f t="shared" si="273"/>
        <v>9.5690449676496971</v>
      </c>
      <c r="Q235" s="40">
        <f t="shared" si="273"/>
        <v>42.619731585445521</v>
      </c>
      <c r="R235" s="40">
        <f t="shared" si="273"/>
        <v>164.182520563948</v>
      </c>
      <c r="S235" s="40">
        <f t="shared" si="273"/>
        <v>255.51312576040161</v>
      </c>
      <c r="T235" s="40">
        <f t="shared" si="273"/>
        <v>46.328427124746192</v>
      </c>
      <c r="U235" s="40">
        <f t="shared" si="273"/>
        <v>262.4615560833563</v>
      </c>
      <c r="V235" s="40">
        <f t="shared" si="273"/>
        <v>289.83924046507775</v>
      </c>
      <c r="W235" s="40">
        <f t="shared" si="273"/>
        <v>45.126983252919203</v>
      </c>
      <c r="X235" s="40">
        <f t="shared" si="273"/>
        <v>159.02129335013456</v>
      </c>
      <c r="Y235" s="40">
        <f t="shared" si="273"/>
        <v>126.44303681732684</v>
      </c>
      <c r="Z235" s="41" t="s">
        <v>62</v>
      </c>
    </row>
    <row r="236" spans="1:40">
      <c r="A236" s="20"/>
      <c r="B236" s="25"/>
      <c r="C236" s="20"/>
      <c r="D236" s="22">
        <f>D223+3</f>
        <v>55</v>
      </c>
      <c r="E236" s="22">
        <f t="shared" ref="E236:L236" si="274">E223+3</f>
        <v>55</v>
      </c>
      <c r="F236" s="22">
        <f t="shared" si="274"/>
        <v>55</v>
      </c>
      <c r="G236" s="22">
        <f t="shared" si="274"/>
        <v>56</v>
      </c>
      <c r="H236" s="22">
        <f t="shared" si="274"/>
        <v>56</v>
      </c>
      <c r="I236" s="22">
        <f t="shared" si="274"/>
        <v>56</v>
      </c>
      <c r="J236" s="22">
        <f t="shared" si="274"/>
        <v>57</v>
      </c>
      <c r="K236" s="22">
        <f t="shared" si="274"/>
        <v>57</v>
      </c>
      <c r="L236" s="22">
        <f t="shared" si="274"/>
        <v>57</v>
      </c>
      <c r="M236" s="26" t="s">
        <v>37</v>
      </c>
      <c r="N236" s="20"/>
      <c r="O236" s="25"/>
      <c r="P236" s="20"/>
      <c r="Q236" s="22">
        <f>Q223+3</f>
        <v>55</v>
      </c>
      <c r="R236" s="22">
        <f t="shared" ref="R236:Y236" si="275">R223+3</f>
        <v>55</v>
      </c>
      <c r="S236" s="22">
        <f t="shared" si="275"/>
        <v>55</v>
      </c>
      <c r="T236" s="22">
        <f t="shared" si="275"/>
        <v>56</v>
      </c>
      <c r="U236" s="22">
        <f t="shared" si="275"/>
        <v>56</v>
      </c>
      <c r="V236" s="22">
        <f t="shared" si="275"/>
        <v>56</v>
      </c>
      <c r="W236" s="22">
        <f t="shared" si="275"/>
        <v>57</v>
      </c>
      <c r="X236" s="22">
        <f t="shared" si="275"/>
        <v>57</v>
      </c>
      <c r="Y236" s="22">
        <f t="shared" si="275"/>
        <v>57</v>
      </c>
      <c r="Z236" s="26" t="s">
        <v>37</v>
      </c>
    </row>
    <row r="237" spans="1:40" ht="12.6" thickBot="1">
      <c r="A237" s="30">
        <v>1</v>
      </c>
      <c r="B237" s="30">
        <v>2</v>
      </c>
      <c r="C237" s="30">
        <v>3</v>
      </c>
      <c r="D237" s="30">
        <v>4</v>
      </c>
      <c r="E237" s="30">
        <v>5</v>
      </c>
      <c r="F237" s="30">
        <v>6</v>
      </c>
      <c r="G237" s="30">
        <v>7</v>
      </c>
      <c r="H237" s="30">
        <v>8</v>
      </c>
      <c r="I237" s="30">
        <v>9</v>
      </c>
      <c r="J237" s="30">
        <v>10</v>
      </c>
      <c r="K237" s="30">
        <v>11</v>
      </c>
      <c r="L237" s="30">
        <v>12</v>
      </c>
      <c r="M237" s="26" t="s">
        <v>47</v>
      </c>
      <c r="N237" s="30">
        <v>1</v>
      </c>
      <c r="O237" s="30">
        <v>2</v>
      </c>
      <c r="P237" s="30">
        <v>3</v>
      </c>
      <c r="Q237" s="30">
        <v>4</v>
      </c>
      <c r="R237" s="30">
        <v>5</v>
      </c>
      <c r="S237" s="30">
        <v>6</v>
      </c>
      <c r="T237" s="30">
        <v>7</v>
      </c>
      <c r="U237" s="30">
        <v>8</v>
      </c>
      <c r="V237" s="30">
        <v>9</v>
      </c>
      <c r="W237" s="30">
        <v>10</v>
      </c>
      <c r="X237" s="30">
        <v>11</v>
      </c>
      <c r="Y237" s="30">
        <v>12</v>
      </c>
      <c r="Z237" s="26" t="s">
        <v>47</v>
      </c>
    </row>
    <row r="238" spans="1:40" ht="13.8" thickBot="1">
      <c r="A238" s="4">
        <v>2</v>
      </c>
      <c r="B238" s="17">
        <v>30</v>
      </c>
      <c r="C238" s="4">
        <v>8</v>
      </c>
      <c r="D238" s="17">
        <v>41</v>
      </c>
      <c r="E238" s="8">
        <v>190</v>
      </c>
      <c r="F238" s="8">
        <v>176</v>
      </c>
      <c r="G238" s="17">
        <v>41</v>
      </c>
      <c r="H238" s="18">
        <v>100</v>
      </c>
      <c r="I238" s="11">
        <v>98</v>
      </c>
      <c r="J238" s="17">
        <v>40</v>
      </c>
      <c r="K238" s="18">
        <v>122</v>
      </c>
      <c r="L238" s="18">
        <v>115</v>
      </c>
      <c r="M238" s="21"/>
      <c r="N238" s="23">
        <f t="shared" ref="N238:Y238" si="276" xml:space="preserve"> IF(OR(A238&gt;A248, A238&lt;A247),".",A238)</f>
        <v>2</v>
      </c>
      <c r="O238" s="23">
        <f t="shared" si="276"/>
        <v>30</v>
      </c>
      <c r="P238" s="23">
        <f t="shared" si="276"/>
        <v>8</v>
      </c>
      <c r="Q238" s="23" t="str">
        <f t="shared" si="276"/>
        <v>.</v>
      </c>
      <c r="R238" s="23">
        <f t="shared" si="276"/>
        <v>190</v>
      </c>
      <c r="S238" s="23">
        <f t="shared" si="276"/>
        <v>176</v>
      </c>
      <c r="T238" s="23">
        <f t="shared" si="276"/>
        <v>41</v>
      </c>
      <c r="U238" s="23">
        <f t="shared" si="276"/>
        <v>100</v>
      </c>
      <c r="V238" s="23">
        <f t="shared" si="276"/>
        <v>98</v>
      </c>
      <c r="W238" s="23">
        <f t="shared" si="276"/>
        <v>40</v>
      </c>
      <c r="X238" s="23">
        <f t="shared" si="276"/>
        <v>122</v>
      </c>
      <c r="Y238" s="23">
        <f t="shared" si="276"/>
        <v>115</v>
      </c>
      <c r="Z238" s="21"/>
      <c r="AA238" s="22">
        <f>AA225+3</f>
        <v>55</v>
      </c>
      <c r="AB238" s="34">
        <f>AVERAGE($R238:$S245)</f>
        <v>245</v>
      </c>
      <c r="AC238" s="34">
        <f>AVERAGE($P238:$P245)</f>
        <v>8.75</v>
      </c>
      <c r="AD238" s="34">
        <f>AVERAGE([3]buffer!I$36:I$43)</f>
        <v>19.125</v>
      </c>
      <c r="AE238" s="34">
        <f>((AB238-AD238)/AI238)-AC238</f>
        <v>140.13060238486841</v>
      </c>
      <c r="AF238" s="34">
        <f>AVERAGE($Q238:$Q245)</f>
        <v>43.428571428571431</v>
      </c>
      <c r="AG238" s="34">
        <f>AVERAGE($O238:$O245)</f>
        <v>28.625</v>
      </c>
      <c r="AH238" s="34">
        <f>AG238/0.5</f>
        <v>57.25</v>
      </c>
      <c r="AI238" s="35">
        <f>AF238/AG238</f>
        <v>1.5171553337492203</v>
      </c>
      <c r="AJ238" s="56">
        <f xml:space="preserve"> 1.15*(1-COMPLETE!P59)</f>
        <v>0.96618381618381621</v>
      </c>
      <c r="AK238" s="53">
        <v>0.76180555555555562</v>
      </c>
      <c r="AL238" s="53">
        <v>0.94513888888888886</v>
      </c>
      <c r="AM238" s="38">
        <f>24*(AL238-AK238)</f>
        <v>4.3999999999999977</v>
      </c>
      <c r="AN238" s="34">
        <f>(AE238*120)/(AH238*0.2*AM238*AJ238)</f>
        <v>345.45884218922691</v>
      </c>
    </row>
    <row r="239" spans="1:40" ht="13.8" thickBot="1">
      <c r="A239" s="4">
        <v>2</v>
      </c>
      <c r="B239" s="17">
        <v>29</v>
      </c>
      <c r="C239" s="4">
        <v>7</v>
      </c>
      <c r="D239" s="17">
        <v>44</v>
      </c>
      <c r="E239" s="12">
        <v>221</v>
      </c>
      <c r="F239" s="12">
        <v>223</v>
      </c>
      <c r="G239" s="17">
        <v>41</v>
      </c>
      <c r="H239" s="12">
        <v>241</v>
      </c>
      <c r="I239" s="18">
        <v>120</v>
      </c>
      <c r="J239" s="17">
        <v>41</v>
      </c>
      <c r="K239" s="18">
        <v>121</v>
      </c>
      <c r="L239" s="18">
        <v>99</v>
      </c>
      <c r="M239" s="21"/>
      <c r="N239" s="23">
        <f t="shared" ref="N239:Y239" si="277" xml:space="preserve"> IF(OR(A239&gt;A248, A239&lt;A247),".",A239)</f>
        <v>2</v>
      </c>
      <c r="O239" s="23">
        <f t="shared" si="277"/>
        <v>29</v>
      </c>
      <c r="P239" s="23">
        <f t="shared" si="277"/>
        <v>7</v>
      </c>
      <c r="Q239" s="23">
        <f t="shared" si="277"/>
        <v>44</v>
      </c>
      <c r="R239" s="23">
        <f t="shared" si="277"/>
        <v>221</v>
      </c>
      <c r="S239" s="23">
        <f t="shared" si="277"/>
        <v>223</v>
      </c>
      <c r="T239" s="23">
        <f t="shared" si="277"/>
        <v>41</v>
      </c>
      <c r="U239" s="23" t="str">
        <f t="shared" si="277"/>
        <v>.</v>
      </c>
      <c r="V239" s="23">
        <f t="shared" si="277"/>
        <v>120</v>
      </c>
      <c r="W239" s="23">
        <f t="shared" si="277"/>
        <v>41</v>
      </c>
      <c r="X239" s="23">
        <f t="shared" si="277"/>
        <v>121</v>
      </c>
      <c r="Y239" s="23">
        <f t="shared" si="277"/>
        <v>99</v>
      </c>
      <c r="Z239" s="21"/>
      <c r="AA239" s="22">
        <f>AA226+3</f>
        <v>56</v>
      </c>
      <c r="AB239" s="34">
        <f>AVERAGE($U238:$V245)</f>
        <v>102.53333333333333</v>
      </c>
      <c r="AC239" s="34">
        <f>AVERAGE($P238:$P245)</f>
        <v>8.75</v>
      </c>
      <c r="AD239" s="34">
        <f>AVERAGE([3]buffer!J$36:J$43)</f>
        <v>16.375</v>
      </c>
      <c r="AE239" s="34">
        <f>((AB239-AD239)/AI239)-AC239</f>
        <v>54.085217622080677</v>
      </c>
      <c r="AF239" s="34">
        <f>AVERAGE($T238:$T245)</f>
        <v>39.25</v>
      </c>
      <c r="AG239" s="34">
        <f>AVERAGE($O238:$O245)</f>
        <v>28.625</v>
      </c>
      <c r="AH239" s="34">
        <f>AG239/0.5</f>
        <v>57.25</v>
      </c>
      <c r="AI239" s="35">
        <f>AF239/AG239</f>
        <v>1.3711790393013101</v>
      </c>
      <c r="AJ239" s="57">
        <f xml:space="preserve"> 1.2*(1-COMPLETE!P61)</f>
        <v>1.1081632653061224</v>
      </c>
      <c r="AK239" s="53">
        <v>0.76180555555555562</v>
      </c>
      <c r="AL239" s="53">
        <v>0.94513888888888886</v>
      </c>
      <c r="AM239" s="38">
        <f>24*(AL239-AK239)</f>
        <v>4.3999999999999977</v>
      </c>
      <c r="AN239" s="34">
        <f>(AE239*120)/(AH239*0.2*AM239*AJ239)</f>
        <v>116.25132587832822</v>
      </c>
    </row>
    <row r="240" spans="1:40" ht="13.8" thickBot="1">
      <c r="A240" s="4">
        <v>3</v>
      </c>
      <c r="B240" s="17">
        <v>27</v>
      </c>
      <c r="C240" s="4">
        <v>9</v>
      </c>
      <c r="D240" s="17">
        <v>44</v>
      </c>
      <c r="E240" s="12">
        <v>239</v>
      </c>
      <c r="F240" s="9">
        <v>200</v>
      </c>
      <c r="G240" s="17">
        <v>39</v>
      </c>
      <c r="H240" s="18">
        <v>100</v>
      </c>
      <c r="I240" s="18">
        <v>102</v>
      </c>
      <c r="J240" s="17">
        <v>42</v>
      </c>
      <c r="K240" s="5">
        <v>159</v>
      </c>
      <c r="L240" s="11">
        <v>97</v>
      </c>
      <c r="M240" s="21"/>
      <c r="N240" s="23">
        <f t="shared" ref="N240:Y240" si="278" xml:space="preserve"> IF(OR(A240&gt;A248, A240&lt;A247),".",A240)</f>
        <v>3</v>
      </c>
      <c r="O240" s="23">
        <f t="shared" si="278"/>
        <v>27</v>
      </c>
      <c r="P240" s="23">
        <f t="shared" si="278"/>
        <v>9</v>
      </c>
      <c r="Q240" s="23">
        <f t="shared" si="278"/>
        <v>44</v>
      </c>
      <c r="R240" s="23">
        <f t="shared" si="278"/>
        <v>239</v>
      </c>
      <c r="S240" s="23">
        <f t="shared" si="278"/>
        <v>200</v>
      </c>
      <c r="T240" s="23">
        <f t="shared" si="278"/>
        <v>39</v>
      </c>
      <c r="U240" s="23">
        <f t="shared" si="278"/>
        <v>100</v>
      </c>
      <c r="V240" s="23">
        <f t="shared" si="278"/>
        <v>102</v>
      </c>
      <c r="W240" s="23">
        <f t="shared" si="278"/>
        <v>42</v>
      </c>
      <c r="X240" s="23">
        <f t="shared" si="278"/>
        <v>159</v>
      </c>
      <c r="Y240" s="23">
        <f t="shared" si="278"/>
        <v>97</v>
      </c>
      <c r="Z240" s="21"/>
      <c r="AA240" s="22">
        <f>AA227+3</f>
        <v>57</v>
      </c>
      <c r="AB240" s="34">
        <f>AVERAGE($X238:$Y245)</f>
        <v>132.80000000000001</v>
      </c>
      <c r="AC240" s="34">
        <f>AVERAGE($P238:$P245)</f>
        <v>8.75</v>
      </c>
      <c r="AD240" s="34">
        <f>AVERAGE([3]buffer!K$36:K$43)</f>
        <v>18.25</v>
      </c>
      <c r="AE240" s="34">
        <f>((AB240-AD240)/AI240)-AC240</f>
        <v>70.740757575757584</v>
      </c>
      <c r="AF240" s="34">
        <f>AVERAGE($W238:$W245)</f>
        <v>41.25</v>
      </c>
      <c r="AG240" s="34">
        <f>AVERAGE($O238:$O245)</f>
        <v>28.625</v>
      </c>
      <c r="AH240" s="34">
        <f>AG240/0.5</f>
        <v>57.25</v>
      </c>
      <c r="AI240" s="35">
        <f>AF240/AG240</f>
        <v>1.4410480349344978</v>
      </c>
      <c r="AJ240" s="57">
        <f xml:space="preserve"> 1.16*(1-COMPLETE!P63)</f>
        <v>1.0318232044198894</v>
      </c>
      <c r="AK240" s="53">
        <v>0.76180555555555562</v>
      </c>
      <c r="AL240" s="53">
        <v>0.94513888888888886</v>
      </c>
      <c r="AM240" s="38">
        <f>24*(AL240-AK240)</f>
        <v>4.3999999999999977</v>
      </c>
      <c r="AN240" s="34">
        <f>(AE240*120)/(AH240*0.2*AM240*AJ240)</f>
        <v>163.30049415675134</v>
      </c>
    </row>
    <row r="241" spans="1:40" ht="13.2">
      <c r="A241" s="4">
        <v>2</v>
      </c>
      <c r="B241" s="17">
        <v>28</v>
      </c>
      <c r="C241" s="4">
        <v>9</v>
      </c>
      <c r="D241" s="17">
        <v>44</v>
      </c>
      <c r="E241" s="15">
        <v>259</v>
      </c>
      <c r="F241" s="12">
        <v>236</v>
      </c>
      <c r="G241" s="17">
        <v>39</v>
      </c>
      <c r="H241" s="6">
        <v>124</v>
      </c>
      <c r="I241" s="18">
        <v>99</v>
      </c>
      <c r="J241" s="17">
        <v>42</v>
      </c>
      <c r="K241" s="6">
        <v>141</v>
      </c>
      <c r="L241" s="6">
        <v>123</v>
      </c>
      <c r="M241" s="21"/>
      <c r="N241" s="23">
        <f t="shared" ref="N241:Y241" si="279" xml:space="preserve"> IF(OR(A241&gt;A248, A241&lt;A247),".",A241)</f>
        <v>2</v>
      </c>
      <c r="O241" s="23">
        <f t="shared" si="279"/>
        <v>28</v>
      </c>
      <c r="P241" s="23">
        <f t="shared" si="279"/>
        <v>9</v>
      </c>
      <c r="Q241" s="23">
        <f t="shared" si="279"/>
        <v>44</v>
      </c>
      <c r="R241" s="23">
        <f t="shared" si="279"/>
        <v>259</v>
      </c>
      <c r="S241" s="23">
        <f t="shared" si="279"/>
        <v>236</v>
      </c>
      <c r="T241" s="23">
        <f t="shared" si="279"/>
        <v>39</v>
      </c>
      <c r="U241" s="23">
        <f t="shared" si="279"/>
        <v>124</v>
      </c>
      <c r="V241" s="23">
        <f t="shared" si="279"/>
        <v>99</v>
      </c>
      <c r="W241" s="23">
        <f t="shared" si="279"/>
        <v>42</v>
      </c>
      <c r="X241" s="23">
        <f t="shared" si="279"/>
        <v>141</v>
      </c>
      <c r="Y241" s="23">
        <f t="shared" si="279"/>
        <v>123</v>
      </c>
      <c r="Z241" s="21"/>
    </row>
    <row r="242" spans="1:40" ht="13.2">
      <c r="A242" s="4">
        <v>3</v>
      </c>
      <c r="B242" s="17">
        <v>31</v>
      </c>
      <c r="C242" s="4">
        <v>9</v>
      </c>
      <c r="D242" s="17">
        <v>43</v>
      </c>
      <c r="E242" s="15">
        <v>263</v>
      </c>
      <c r="F242" s="13">
        <v>341</v>
      </c>
      <c r="G242" s="17">
        <v>40</v>
      </c>
      <c r="H242" s="6">
        <v>124</v>
      </c>
      <c r="I242" s="18">
        <v>106</v>
      </c>
      <c r="J242" s="17">
        <v>41</v>
      </c>
      <c r="K242" s="9">
        <v>200</v>
      </c>
      <c r="L242" s="5">
        <v>165</v>
      </c>
      <c r="M242" s="21"/>
      <c r="N242" s="23">
        <f t="shared" ref="N242:Y242" si="280" xml:space="preserve"> IF(OR(A242&gt;A248, A242&lt;A247),".",A242)</f>
        <v>3</v>
      </c>
      <c r="O242" s="23">
        <f t="shared" si="280"/>
        <v>31</v>
      </c>
      <c r="P242" s="23">
        <f t="shared" si="280"/>
        <v>9</v>
      </c>
      <c r="Q242" s="23">
        <f t="shared" si="280"/>
        <v>43</v>
      </c>
      <c r="R242" s="23">
        <f t="shared" si="280"/>
        <v>263</v>
      </c>
      <c r="S242" s="23">
        <f t="shared" si="280"/>
        <v>341</v>
      </c>
      <c r="T242" s="23">
        <f t="shared" si="280"/>
        <v>40</v>
      </c>
      <c r="U242" s="23">
        <f t="shared" si="280"/>
        <v>124</v>
      </c>
      <c r="V242" s="23">
        <f t="shared" si="280"/>
        <v>106</v>
      </c>
      <c r="W242" s="23">
        <f t="shared" si="280"/>
        <v>41</v>
      </c>
      <c r="X242" s="23" t="str">
        <f t="shared" si="280"/>
        <v>.</v>
      </c>
      <c r="Y242" s="23">
        <f t="shared" si="280"/>
        <v>165</v>
      </c>
      <c r="Z242" s="21"/>
    </row>
    <row r="243" spans="1:40" ht="13.2">
      <c r="A243" s="4">
        <v>3</v>
      </c>
      <c r="B243" s="17">
        <v>28</v>
      </c>
      <c r="C243" s="4">
        <v>9</v>
      </c>
      <c r="D243" s="17">
        <v>43</v>
      </c>
      <c r="E243" s="13">
        <v>337</v>
      </c>
      <c r="F243" s="7">
        <v>287</v>
      </c>
      <c r="G243" s="17">
        <v>40</v>
      </c>
      <c r="H243" s="11">
        <v>88</v>
      </c>
      <c r="I243" s="18">
        <v>106</v>
      </c>
      <c r="J243" s="17">
        <v>40</v>
      </c>
      <c r="K243" s="5">
        <v>158</v>
      </c>
      <c r="L243" s="5">
        <v>153</v>
      </c>
      <c r="M243" s="21"/>
      <c r="N243" s="23">
        <f t="shared" ref="N243:Y243" si="281" xml:space="preserve"> IF(OR(A243&gt;A248, A243&lt;A247),".",A243)</f>
        <v>3</v>
      </c>
      <c r="O243" s="23">
        <f t="shared" si="281"/>
        <v>28</v>
      </c>
      <c r="P243" s="23">
        <f t="shared" si="281"/>
        <v>9</v>
      </c>
      <c r="Q243" s="23">
        <f t="shared" si="281"/>
        <v>43</v>
      </c>
      <c r="R243" s="23">
        <f t="shared" si="281"/>
        <v>337</v>
      </c>
      <c r="S243" s="23">
        <f t="shared" si="281"/>
        <v>287</v>
      </c>
      <c r="T243" s="23">
        <f t="shared" si="281"/>
        <v>40</v>
      </c>
      <c r="U243" s="23">
        <f t="shared" si="281"/>
        <v>88</v>
      </c>
      <c r="V243" s="23">
        <f t="shared" si="281"/>
        <v>106</v>
      </c>
      <c r="W243" s="23">
        <f t="shared" si="281"/>
        <v>40</v>
      </c>
      <c r="X243" s="23">
        <f t="shared" si="281"/>
        <v>158</v>
      </c>
      <c r="Y243" s="23">
        <f t="shared" si="281"/>
        <v>153</v>
      </c>
      <c r="Z243" s="21"/>
    </row>
    <row r="244" spans="1:40" ht="13.2">
      <c r="A244" s="4">
        <v>1</v>
      </c>
      <c r="B244" s="17">
        <v>27</v>
      </c>
      <c r="C244" s="4">
        <v>8</v>
      </c>
      <c r="D244" s="17">
        <v>43</v>
      </c>
      <c r="E244" s="7">
        <v>281</v>
      </c>
      <c r="F244" s="13">
        <v>333</v>
      </c>
      <c r="G244" s="17">
        <v>38</v>
      </c>
      <c r="H244" s="11">
        <v>94</v>
      </c>
      <c r="I244" s="18">
        <v>101</v>
      </c>
      <c r="J244" s="17">
        <v>41</v>
      </c>
      <c r="K244" s="6">
        <v>128</v>
      </c>
      <c r="L244" s="6">
        <v>137</v>
      </c>
      <c r="M244" s="21"/>
      <c r="N244" s="23">
        <f t="shared" ref="N244:Y244" si="282" xml:space="preserve"> IF(OR(A244&gt;A248, A244&lt;A247),".",A244)</f>
        <v>1</v>
      </c>
      <c r="O244" s="23">
        <f t="shared" si="282"/>
        <v>27</v>
      </c>
      <c r="P244" s="23">
        <f t="shared" si="282"/>
        <v>8</v>
      </c>
      <c r="Q244" s="23">
        <f t="shared" si="282"/>
        <v>43</v>
      </c>
      <c r="R244" s="23">
        <f t="shared" si="282"/>
        <v>281</v>
      </c>
      <c r="S244" s="23">
        <f t="shared" si="282"/>
        <v>333</v>
      </c>
      <c r="T244" s="23">
        <f t="shared" si="282"/>
        <v>38</v>
      </c>
      <c r="U244" s="23">
        <f t="shared" si="282"/>
        <v>94</v>
      </c>
      <c r="V244" s="23">
        <f t="shared" si="282"/>
        <v>101</v>
      </c>
      <c r="W244" s="23">
        <f t="shared" si="282"/>
        <v>41</v>
      </c>
      <c r="X244" s="23">
        <f t="shared" si="282"/>
        <v>128</v>
      </c>
      <c r="Y244" s="23">
        <f t="shared" si="282"/>
        <v>137</v>
      </c>
      <c r="Z244" s="21"/>
    </row>
    <row r="245" spans="1:40" ht="13.2">
      <c r="A245" s="4">
        <v>4</v>
      </c>
      <c r="B245" s="17">
        <v>29</v>
      </c>
      <c r="C245" s="4">
        <v>11</v>
      </c>
      <c r="D245" s="17">
        <v>43</v>
      </c>
      <c r="E245" s="8">
        <v>185</v>
      </c>
      <c r="F245" s="5">
        <v>149</v>
      </c>
      <c r="G245" s="17">
        <v>36</v>
      </c>
      <c r="H245" s="11">
        <v>87</v>
      </c>
      <c r="I245" s="11">
        <v>89</v>
      </c>
      <c r="J245" s="17">
        <v>43</v>
      </c>
      <c r="K245" s="5">
        <v>148</v>
      </c>
      <c r="L245" s="6">
        <v>126</v>
      </c>
      <c r="M245" s="21"/>
      <c r="N245" s="23">
        <f t="shared" ref="N245:Y245" si="283" xml:space="preserve"> IF(OR(A245&gt;A248, A245&lt;A247),".",A245)</f>
        <v>4</v>
      </c>
      <c r="O245" s="23">
        <f t="shared" si="283"/>
        <v>29</v>
      </c>
      <c r="P245" s="23">
        <f t="shared" si="283"/>
        <v>11</v>
      </c>
      <c r="Q245" s="23">
        <f t="shared" si="283"/>
        <v>43</v>
      </c>
      <c r="R245" s="23">
        <f t="shared" si="283"/>
        <v>185</v>
      </c>
      <c r="S245" s="23">
        <f t="shared" si="283"/>
        <v>149</v>
      </c>
      <c r="T245" s="23">
        <f t="shared" si="283"/>
        <v>36</v>
      </c>
      <c r="U245" s="23">
        <f t="shared" si="283"/>
        <v>87</v>
      </c>
      <c r="V245" s="23">
        <f t="shared" si="283"/>
        <v>89</v>
      </c>
      <c r="W245" s="23">
        <f t="shared" si="283"/>
        <v>43</v>
      </c>
      <c r="X245" s="23">
        <f t="shared" si="283"/>
        <v>148</v>
      </c>
      <c r="Y245" s="23">
        <f t="shared" si="283"/>
        <v>126</v>
      </c>
      <c r="Z245" s="21"/>
    </row>
    <row r="246" spans="1:40">
      <c r="A246" s="39">
        <f>AVERAGE(A238:A245)</f>
        <v>2.5</v>
      </c>
      <c r="B246" s="39">
        <f>AVERAGE(B238:B245)</f>
        <v>28.625</v>
      </c>
      <c r="C246" s="39">
        <f t="shared" ref="C246:L246" si="284">AVERAGE(C238:C245)</f>
        <v>8.75</v>
      </c>
      <c r="D246" s="39">
        <f t="shared" si="284"/>
        <v>43.125</v>
      </c>
      <c r="E246" s="39">
        <f t="shared" si="284"/>
        <v>246.875</v>
      </c>
      <c r="F246" s="39">
        <f t="shared" si="284"/>
        <v>243.125</v>
      </c>
      <c r="G246" s="39">
        <f t="shared" si="284"/>
        <v>39.25</v>
      </c>
      <c r="H246" s="39">
        <f t="shared" si="284"/>
        <v>119.75</v>
      </c>
      <c r="I246" s="39">
        <f t="shared" si="284"/>
        <v>102.625</v>
      </c>
      <c r="J246" s="39">
        <f t="shared" si="284"/>
        <v>41.25</v>
      </c>
      <c r="K246" s="39">
        <f t="shared" si="284"/>
        <v>147.125</v>
      </c>
      <c r="L246" s="39">
        <f t="shared" si="284"/>
        <v>126.875</v>
      </c>
      <c r="M246" s="26" t="s">
        <v>60</v>
      </c>
      <c r="N246" s="39">
        <f>AVERAGE(N238:N245)</f>
        <v>2.5</v>
      </c>
      <c r="O246" s="39">
        <f>AVERAGE(O238:O245)</f>
        <v>28.625</v>
      </c>
      <c r="P246" s="39">
        <f t="shared" ref="P246:Y246" si="285">AVERAGE(P238:P245)</f>
        <v>8.75</v>
      </c>
      <c r="Q246" s="39">
        <f t="shared" si="285"/>
        <v>43.428571428571431</v>
      </c>
      <c r="R246" s="39">
        <f t="shared" si="285"/>
        <v>246.875</v>
      </c>
      <c r="S246" s="39">
        <f t="shared" si="285"/>
        <v>243.125</v>
      </c>
      <c r="T246" s="39">
        <f t="shared" si="285"/>
        <v>39.25</v>
      </c>
      <c r="U246" s="39">
        <f t="shared" si="285"/>
        <v>102.42857142857143</v>
      </c>
      <c r="V246" s="39">
        <f t="shared" si="285"/>
        <v>102.625</v>
      </c>
      <c r="W246" s="39">
        <f t="shared" si="285"/>
        <v>41.25</v>
      </c>
      <c r="X246" s="39">
        <f t="shared" si="285"/>
        <v>139.57142857142858</v>
      </c>
      <c r="Y246" s="39">
        <f t="shared" si="285"/>
        <v>126.875</v>
      </c>
      <c r="Z246" s="26" t="s">
        <v>60</v>
      </c>
    </row>
    <row r="247" spans="1:40">
      <c r="A247" s="39">
        <f>A246-2*STDEV(A238:A245)</f>
        <v>0.64835980045489716</v>
      </c>
      <c r="B247" s="39">
        <f t="shared" ref="B247:L247" si="286">B246-2*STDEV(B238:B245)</f>
        <v>25.809228093653282</v>
      </c>
      <c r="C247" s="39">
        <f t="shared" si="286"/>
        <v>6.4200705099571298</v>
      </c>
      <c r="D247" s="39">
        <f t="shared" si="286"/>
        <v>41.14293758206977</v>
      </c>
      <c r="E247" s="39">
        <f t="shared" si="286"/>
        <v>146.90679076755021</v>
      </c>
      <c r="F247" s="39">
        <f t="shared" si="286"/>
        <v>101.17354954698672</v>
      </c>
      <c r="G247" s="39">
        <f t="shared" si="286"/>
        <v>35.911908158414882</v>
      </c>
      <c r="H247" s="39">
        <f t="shared" si="286"/>
        <v>17.597453007069589</v>
      </c>
      <c r="I247" s="39">
        <f t="shared" si="286"/>
        <v>84.93117541142027</v>
      </c>
      <c r="J247" s="39">
        <f t="shared" si="286"/>
        <v>39.17980332197294</v>
      </c>
      <c r="K247" s="39">
        <f t="shared" si="286"/>
        <v>94.900895001856256</v>
      </c>
      <c r="L247" s="39">
        <f t="shared" si="286"/>
        <v>78.679712737802731</v>
      </c>
      <c r="M247" s="26" t="s">
        <v>61</v>
      </c>
      <c r="N247" s="39">
        <f>N246-2*STDEV(N238:N245)</f>
        <v>0.64835980045489716</v>
      </c>
      <c r="O247" s="39">
        <f t="shared" ref="O247:Y247" si="287">O246-2*STDEV(O238:O245)</f>
        <v>25.809228093653282</v>
      </c>
      <c r="P247" s="39">
        <f t="shared" si="287"/>
        <v>6.4200705099571298</v>
      </c>
      <c r="Q247" s="39">
        <f t="shared" si="287"/>
        <v>42.359526460921735</v>
      </c>
      <c r="R247" s="39">
        <f t="shared" si="287"/>
        <v>146.90679076755021</v>
      </c>
      <c r="S247" s="39">
        <f t="shared" si="287"/>
        <v>101.17354954698672</v>
      </c>
      <c r="T247" s="39">
        <f t="shared" si="287"/>
        <v>35.911908158414882</v>
      </c>
      <c r="U247" s="39">
        <f t="shared" si="287"/>
        <v>71.233333696781983</v>
      </c>
      <c r="V247" s="39">
        <f t="shared" si="287"/>
        <v>84.93117541142027</v>
      </c>
      <c r="W247" s="39">
        <f t="shared" si="287"/>
        <v>39.17980332197294</v>
      </c>
      <c r="X247" s="39">
        <f t="shared" si="287"/>
        <v>107.13981554016652</v>
      </c>
      <c r="Y247" s="39">
        <f t="shared" si="287"/>
        <v>78.679712737802731</v>
      </c>
      <c r="Z247" s="26" t="s">
        <v>61</v>
      </c>
    </row>
    <row r="248" spans="1:40" ht="12.6" thickBot="1">
      <c r="A248" s="40">
        <f>A246+2*STDEV(A238:A245)</f>
        <v>4.3516401995451028</v>
      </c>
      <c r="B248" s="40">
        <f t="shared" ref="B248:L248" si="288">B246+2*STDEV(B238:B245)</f>
        <v>31.440771906346718</v>
      </c>
      <c r="C248" s="40">
        <f t="shared" si="288"/>
        <v>11.07992949004287</v>
      </c>
      <c r="D248" s="40">
        <f t="shared" si="288"/>
        <v>45.10706241793023</v>
      </c>
      <c r="E248" s="40">
        <f t="shared" si="288"/>
        <v>346.84320923244979</v>
      </c>
      <c r="F248" s="40">
        <f t="shared" si="288"/>
        <v>385.07645045301331</v>
      </c>
      <c r="G248" s="40">
        <f t="shared" si="288"/>
        <v>42.588091841585118</v>
      </c>
      <c r="H248" s="40">
        <f t="shared" si="288"/>
        <v>221.90254699293041</v>
      </c>
      <c r="I248" s="40">
        <f t="shared" si="288"/>
        <v>120.31882458857973</v>
      </c>
      <c r="J248" s="40">
        <f t="shared" si="288"/>
        <v>43.32019667802706</v>
      </c>
      <c r="K248" s="40">
        <f t="shared" si="288"/>
        <v>199.34910499814373</v>
      </c>
      <c r="L248" s="40">
        <f t="shared" si="288"/>
        <v>175.07028726219727</v>
      </c>
      <c r="M248" s="41" t="s">
        <v>62</v>
      </c>
      <c r="N248" s="40">
        <f>N246+2*STDEV(N238:N245)</f>
        <v>4.3516401995451028</v>
      </c>
      <c r="O248" s="40">
        <f t="shared" ref="O248:Y248" si="289">O246+2*STDEV(O238:O245)</f>
        <v>31.440771906346718</v>
      </c>
      <c r="P248" s="40">
        <f t="shared" si="289"/>
        <v>11.07992949004287</v>
      </c>
      <c r="Q248" s="40">
        <f t="shared" si="289"/>
        <v>44.497616396221126</v>
      </c>
      <c r="R248" s="40">
        <f t="shared" si="289"/>
        <v>346.84320923244979</v>
      </c>
      <c r="S248" s="40">
        <f t="shared" si="289"/>
        <v>385.07645045301331</v>
      </c>
      <c r="T248" s="40">
        <f t="shared" si="289"/>
        <v>42.588091841585118</v>
      </c>
      <c r="U248" s="40">
        <f t="shared" si="289"/>
        <v>133.62380916036088</v>
      </c>
      <c r="V248" s="40">
        <f t="shared" si="289"/>
        <v>120.31882458857973</v>
      </c>
      <c r="W248" s="40">
        <f t="shared" si="289"/>
        <v>43.32019667802706</v>
      </c>
      <c r="X248" s="40">
        <f t="shared" si="289"/>
        <v>172.00304160269064</v>
      </c>
      <c r="Y248" s="40">
        <f t="shared" si="289"/>
        <v>175.07028726219727</v>
      </c>
      <c r="Z248" s="41" t="s">
        <v>62</v>
      </c>
    </row>
    <row r="249" spans="1:40">
      <c r="A249" s="20"/>
      <c r="B249" s="25"/>
      <c r="C249" s="20"/>
      <c r="D249" s="22">
        <f>D236+3</f>
        <v>58</v>
      </c>
      <c r="E249" s="22">
        <f t="shared" ref="E249:L249" si="290">E236+3</f>
        <v>58</v>
      </c>
      <c r="F249" s="22">
        <f t="shared" si="290"/>
        <v>58</v>
      </c>
      <c r="G249" s="22">
        <f t="shared" si="290"/>
        <v>59</v>
      </c>
      <c r="H249" s="22">
        <f t="shared" si="290"/>
        <v>59</v>
      </c>
      <c r="I249" s="22">
        <f t="shared" si="290"/>
        <v>59</v>
      </c>
      <c r="J249" s="22">
        <f t="shared" si="290"/>
        <v>60</v>
      </c>
      <c r="K249" s="22">
        <f t="shared" si="290"/>
        <v>60</v>
      </c>
      <c r="L249" s="22">
        <f t="shared" si="290"/>
        <v>60</v>
      </c>
      <c r="M249" s="26" t="s">
        <v>37</v>
      </c>
      <c r="N249" s="20"/>
      <c r="O249" s="25"/>
      <c r="P249" s="20"/>
      <c r="Q249" s="22">
        <f>Q236+3</f>
        <v>58</v>
      </c>
      <c r="R249" s="22">
        <f t="shared" ref="R249:Y249" si="291">R236+3</f>
        <v>58</v>
      </c>
      <c r="S249" s="22">
        <f t="shared" si="291"/>
        <v>58</v>
      </c>
      <c r="T249" s="22">
        <f t="shared" si="291"/>
        <v>59</v>
      </c>
      <c r="U249" s="22">
        <f t="shared" si="291"/>
        <v>59</v>
      </c>
      <c r="V249" s="22">
        <f t="shared" si="291"/>
        <v>59</v>
      </c>
      <c r="W249" s="22">
        <f t="shared" si="291"/>
        <v>60</v>
      </c>
      <c r="X249" s="22">
        <f t="shared" si="291"/>
        <v>60</v>
      </c>
      <c r="Y249" s="22">
        <f t="shared" si="291"/>
        <v>60</v>
      </c>
      <c r="Z249" s="26" t="s">
        <v>37</v>
      </c>
    </row>
    <row r="250" spans="1:40" ht="12.6" thickBot="1">
      <c r="A250" s="30">
        <v>1</v>
      </c>
      <c r="B250" s="30">
        <v>2</v>
      </c>
      <c r="C250" s="30">
        <v>3</v>
      </c>
      <c r="D250" s="30">
        <v>4</v>
      </c>
      <c r="E250" s="30">
        <v>5</v>
      </c>
      <c r="F250" s="30">
        <v>6</v>
      </c>
      <c r="G250" s="30">
        <v>7</v>
      </c>
      <c r="H250" s="30">
        <v>8</v>
      </c>
      <c r="I250" s="30">
        <v>9</v>
      </c>
      <c r="J250" s="30">
        <v>10</v>
      </c>
      <c r="K250" s="30">
        <v>11</v>
      </c>
      <c r="L250" s="30">
        <v>12</v>
      </c>
      <c r="M250" s="26" t="s">
        <v>47</v>
      </c>
      <c r="N250" s="30">
        <v>1</v>
      </c>
      <c r="O250" s="30">
        <v>2</v>
      </c>
      <c r="P250" s="30">
        <v>3</v>
      </c>
      <c r="Q250" s="30">
        <v>4</v>
      </c>
      <c r="R250" s="30">
        <v>5</v>
      </c>
      <c r="S250" s="30">
        <v>6</v>
      </c>
      <c r="T250" s="30">
        <v>7</v>
      </c>
      <c r="U250" s="30">
        <v>8</v>
      </c>
      <c r="V250" s="30">
        <v>9</v>
      </c>
      <c r="W250" s="30">
        <v>10</v>
      </c>
      <c r="X250" s="30">
        <v>11</v>
      </c>
      <c r="Y250" s="30">
        <v>12</v>
      </c>
      <c r="Z250" s="26" t="s">
        <v>47</v>
      </c>
    </row>
    <row r="251" spans="1:40" ht="13.8" thickBot="1">
      <c r="A251" s="4">
        <v>2</v>
      </c>
      <c r="B251" s="17">
        <v>6</v>
      </c>
      <c r="C251" s="4">
        <v>4</v>
      </c>
      <c r="D251" s="18">
        <v>19</v>
      </c>
      <c r="E251" s="18">
        <v>19</v>
      </c>
      <c r="F251" s="11">
        <v>13</v>
      </c>
      <c r="G251" s="11">
        <v>15</v>
      </c>
      <c r="H251" s="11">
        <v>14</v>
      </c>
      <c r="I251" s="11">
        <v>14</v>
      </c>
      <c r="J251" s="18">
        <v>20</v>
      </c>
      <c r="K251" s="18">
        <v>18</v>
      </c>
      <c r="L251" s="15">
        <v>42</v>
      </c>
      <c r="M251" s="21"/>
      <c r="N251" s="23">
        <f t="shared" ref="N251:Y251" si="292" xml:space="preserve"> IF(OR(A251&gt;A261, A251&lt;A260),".",A251)</f>
        <v>2</v>
      </c>
      <c r="O251" s="23">
        <f t="shared" si="292"/>
        <v>6</v>
      </c>
      <c r="P251" s="23">
        <f xml:space="preserve"> IF(OR(C251&gt;C261, C251&lt;C260),".",C251)</f>
        <v>4</v>
      </c>
      <c r="Q251" s="23">
        <f t="shared" si="292"/>
        <v>19</v>
      </c>
      <c r="R251" s="23" t="str">
        <f t="shared" si="292"/>
        <v>.</v>
      </c>
      <c r="S251" s="23">
        <f t="shared" si="292"/>
        <v>13</v>
      </c>
      <c r="T251" s="23">
        <f t="shared" si="292"/>
        <v>15</v>
      </c>
      <c r="U251" s="23">
        <f t="shared" si="292"/>
        <v>14</v>
      </c>
      <c r="V251" s="23">
        <f t="shared" si="292"/>
        <v>14</v>
      </c>
      <c r="W251" s="23">
        <f t="shared" si="292"/>
        <v>20</v>
      </c>
      <c r="X251" s="23">
        <f t="shared" si="292"/>
        <v>18</v>
      </c>
      <c r="Y251" s="23">
        <f t="shared" si="292"/>
        <v>42</v>
      </c>
      <c r="Z251" s="21"/>
      <c r="AA251" s="22">
        <f>AA238+3</f>
        <v>58</v>
      </c>
      <c r="AB251" s="78">
        <f>AVERAGE($R251:$S258)</f>
        <v>13.666666666666666</v>
      </c>
      <c r="AC251" s="81">
        <f>AVERAGE($P251:$P258)</f>
        <v>2.625</v>
      </c>
      <c r="AD251" s="79">
        <f>AVERAGE([3]buffer!I$36:I$43)</f>
        <v>19.125</v>
      </c>
      <c r="AE251" s="82">
        <f>((AB251-AD251)/AI251)-AC251</f>
        <v>-5.354166666666667</v>
      </c>
      <c r="AF251" s="34">
        <f>AVERAGE($Q251:$Q258)</f>
        <v>16</v>
      </c>
      <c r="AG251" s="34">
        <f>AVERAGE($O251:$O258)</f>
        <v>8</v>
      </c>
      <c r="AH251" s="34">
        <f>AG251/0.5</f>
        <v>16</v>
      </c>
      <c r="AI251" s="80">
        <f>AF251/AG251</f>
        <v>2</v>
      </c>
      <c r="AJ251" s="56">
        <f xml:space="preserve"> 1.14*(1-COMPLETE!P65)</f>
        <v>0.97921527041357359</v>
      </c>
      <c r="AK251" s="53">
        <v>0.76180555555555562</v>
      </c>
      <c r="AL251" s="53">
        <v>0.94652777777777775</v>
      </c>
      <c r="AM251" s="38">
        <f>24*(AL251-AK251)</f>
        <v>4.4333333333333309</v>
      </c>
      <c r="AN251" s="34">
        <f>(AE251*120)/(AH251*0.2*AM251*AJ251)</f>
        <v>-46.250303817536071</v>
      </c>
    </row>
    <row r="252" spans="1:40" ht="13.8" thickBot="1">
      <c r="A252" s="4">
        <v>3</v>
      </c>
      <c r="B252" s="11">
        <v>15</v>
      </c>
      <c r="C252" s="4">
        <v>2</v>
      </c>
      <c r="D252" s="11">
        <v>15</v>
      </c>
      <c r="E252" s="11">
        <v>15</v>
      </c>
      <c r="F252" s="11">
        <v>14</v>
      </c>
      <c r="G252" s="11">
        <v>15</v>
      </c>
      <c r="H252" s="11">
        <v>13</v>
      </c>
      <c r="I252" s="8">
        <v>29</v>
      </c>
      <c r="J252" s="6">
        <v>24</v>
      </c>
      <c r="K252" s="16">
        <v>11</v>
      </c>
      <c r="L252" s="14">
        <v>51</v>
      </c>
      <c r="M252" s="21"/>
      <c r="N252" s="23">
        <f t="shared" ref="N252:Y252" si="293" xml:space="preserve"> IF(OR(A252&gt;A261, A252&lt;A260),".",A252)</f>
        <v>3</v>
      </c>
      <c r="O252" s="23">
        <f t="shared" si="293"/>
        <v>15</v>
      </c>
      <c r="P252" s="23">
        <f t="shared" si="293"/>
        <v>2</v>
      </c>
      <c r="Q252" s="23">
        <f t="shared" si="293"/>
        <v>15</v>
      </c>
      <c r="R252" s="23">
        <f t="shared" si="293"/>
        <v>15</v>
      </c>
      <c r="S252" s="23">
        <f t="shared" si="293"/>
        <v>14</v>
      </c>
      <c r="T252" s="23">
        <f t="shared" si="293"/>
        <v>15</v>
      </c>
      <c r="U252" s="23">
        <f t="shared" si="293"/>
        <v>13</v>
      </c>
      <c r="V252" s="23">
        <f t="shared" si="293"/>
        <v>29</v>
      </c>
      <c r="W252" s="23">
        <f t="shared" si="293"/>
        <v>24</v>
      </c>
      <c r="X252" s="23">
        <f t="shared" si="293"/>
        <v>11</v>
      </c>
      <c r="Y252" s="23">
        <f t="shared" si="293"/>
        <v>51</v>
      </c>
      <c r="Z252" s="21"/>
      <c r="AA252" s="22">
        <f>AA239+3</f>
        <v>59</v>
      </c>
      <c r="AB252" s="78">
        <f>AVERAGE($U251:$V258)</f>
        <v>18.875</v>
      </c>
      <c r="AC252" s="81">
        <f>AVERAGE($P251:$P258)</f>
        <v>2.625</v>
      </c>
      <c r="AD252" s="79">
        <f>AVERAGE([3]buffer!J$36:J$43)</f>
        <v>16.375</v>
      </c>
      <c r="AE252" s="82">
        <f>((AB252-AD252)/AI252)-AC252</f>
        <v>-1.2804621848739495</v>
      </c>
      <c r="AF252" s="34">
        <f>AVERAGE($T251:$T258)</f>
        <v>14.875</v>
      </c>
      <c r="AG252" s="34">
        <f>AVERAGE($O251:$O258)</f>
        <v>8</v>
      </c>
      <c r="AH252" s="34">
        <f>AG252/0.5</f>
        <v>16</v>
      </c>
      <c r="AI252" s="80">
        <f>AF252/AG252</f>
        <v>1.859375</v>
      </c>
      <c r="AJ252" s="57">
        <f xml:space="preserve"> 1.15*(1-COMPLETE!P67)</f>
        <v>1.0058465855940131</v>
      </c>
      <c r="AK252" s="53">
        <v>0.76180555555555562</v>
      </c>
      <c r="AL252" s="53">
        <v>0.94652777777777775</v>
      </c>
      <c r="AM252" s="38">
        <f>24*(AL252-AK252)</f>
        <v>4.4333333333333309</v>
      </c>
      <c r="AN252" s="34">
        <f>(AE252*120)/(AH252*0.2*AM252*AJ252)</f>
        <v>-10.768020971405734</v>
      </c>
    </row>
    <row r="253" spans="1:40" ht="13.8" thickBot="1">
      <c r="A253" s="4">
        <v>0</v>
      </c>
      <c r="B253" s="16">
        <v>9</v>
      </c>
      <c r="C253" s="4">
        <v>2</v>
      </c>
      <c r="D253" s="18">
        <v>17</v>
      </c>
      <c r="E253" s="11">
        <v>14</v>
      </c>
      <c r="F253" s="11">
        <v>15</v>
      </c>
      <c r="G253" s="11">
        <v>15</v>
      </c>
      <c r="H253" s="11">
        <v>13</v>
      </c>
      <c r="I253" s="16">
        <v>12</v>
      </c>
      <c r="J253" s="18">
        <v>17</v>
      </c>
      <c r="K253" s="11">
        <v>15</v>
      </c>
      <c r="L253" s="5">
        <v>27</v>
      </c>
      <c r="M253" s="21"/>
      <c r="N253" s="23">
        <f t="shared" ref="N253:Y253" si="294" xml:space="preserve"> IF(OR(A253&gt;A261, A253&lt;A260),".",A253)</f>
        <v>0</v>
      </c>
      <c r="O253" s="23">
        <f t="shared" si="294"/>
        <v>9</v>
      </c>
      <c r="P253" s="23">
        <f xml:space="preserve"> IF(OR(C253&gt;C261, C253&lt;C260),".",C253)</f>
        <v>2</v>
      </c>
      <c r="Q253" s="23">
        <f t="shared" si="294"/>
        <v>17</v>
      </c>
      <c r="R253" s="23">
        <f t="shared" si="294"/>
        <v>14</v>
      </c>
      <c r="S253" s="23">
        <f t="shared" si="294"/>
        <v>15</v>
      </c>
      <c r="T253" s="23">
        <f t="shared" si="294"/>
        <v>15</v>
      </c>
      <c r="U253" s="23">
        <f t="shared" si="294"/>
        <v>13</v>
      </c>
      <c r="V253" s="23">
        <f t="shared" si="294"/>
        <v>12</v>
      </c>
      <c r="W253" s="23">
        <f t="shared" si="294"/>
        <v>17</v>
      </c>
      <c r="X253" s="23">
        <f t="shared" si="294"/>
        <v>15</v>
      </c>
      <c r="Y253" s="23">
        <f t="shared" si="294"/>
        <v>27</v>
      </c>
      <c r="Z253" s="21"/>
      <c r="AA253" s="22">
        <f>AA240+3</f>
        <v>60</v>
      </c>
      <c r="AB253" s="78">
        <f>AVERAGE($X251:$Y258)</f>
        <v>20</v>
      </c>
      <c r="AC253" s="81">
        <f>AVERAGE($P251:$P258)</f>
        <v>2.625</v>
      </c>
      <c r="AD253" s="79">
        <f>AVERAGE([3]buffer!K$36:K$43)</f>
        <v>18.25</v>
      </c>
      <c r="AE253" s="82">
        <f>((AB253-AD253)/AI253)-AC253</f>
        <v>-1.75</v>
      </c>
      <c r="AF253" s="34">
        <f>AVERAGE($W251:$W258)</f>
        <v>16</v>
      </c>
      <c r="AG253" s="34">
        <f>AVERAGE($O251:$O258)</f>
        <v>8</v>
      </c>
      <c r="AH253" s="34">
        <f>AG253/0.5</f>
        <v>16</v>
      </c>
      <c r="AI253" s="80">
        <f>AF253/AG253</f>
        <v>2</v>
      </c>
      <c r="AJ253" s="57">
        <f xml:space="preserve"> 1.09*(1-COMPLETE!P69)</f>
        <v>0.92773100616016424</v>
      </c>
      <c r="AK253" s="53">
        <v>0.76180555555555562</v>
      </c>
      <c r="AL253" s="53">
        <v>0.94652777777777775</v>
      </c>
      <c r="AM253" s="38">
        <f>24*(AL253-AK253)</f>
        <v>4.4333333333333309</v>
      </c>
      <c r="AN253" s="34">
        <f>(AE253*120)/(AH253*0.2*AM253*AJ253)</f>
        <v>-15.955736609704124</v>
      </c>
    </row>
    <row r="254" spans="1:40" ht="13.2">
      <c r="A254" s="4">
        <v>0</v>
      </c>
      <c r="B254" s="17">
        <v>8</v>
      </c>
      <c r="C254" s="4">
        <v>4</v>
      </c>
      <c r="D254" s="11">
        <v>15</v>
      </c>
      <c r="E254" s="11">
        <v>16</v>
      </c>
      <c r="F254" s="11">
        <v>15</v>
      </c>
      <c r="G254" s="11">
        <v>14</v>
      </c>
      <c r="H254" s="11">
        <v>15</v>
      </c>
      <c r="I254" s="12">
        <v>39</v>
      </c>
      <c r="J254" s="16">
        <v>11</v>
      </c>
      <c r="K254" s="16">
        <v>10</v>
      </c>
      <c r="L254" s="5">
        <v>28</v>
      </c>
      <c r="M254" s="21"/>
      <c r="N254" s="23">
        <f t="shared" ref="N254:Y254" si="295" xml:space="preserve"> IF(OR(A254&gt;A261, A254&lt;A260),".",A254)</f>
        <v>0</v>
      </c>
      <c r="O254" s="23">
        <f t="shared" si="295"/>
        <v>8</v>
      </c>
      <c r="P254" s="23">
        <f t="shared" si="295"/>
        <v>4</v>
      </c>
      <c r="Q254" s="23">
        <f t="shared" si="295"/>
        <v>15</v>
      </c>
      <c r="R254" s="23">
        <f t="shared" si="295"/>
        <v>16</v>
      </c>
      <c r="S254" s="23">
        <f t="shared" si="295"/>
        <v>15</v>
      </c>
      <c r="T254" s="23">
        <f t="shared" si="295"/>
        <v>14</v>
      </c>
      <c r="U254" s="23">
        <f t="shared" si="295"/>
        <v>15</v>
      </c>
      <c r="V254" s="23">
        <f t="shared" si="295"/>
        <v>39</v>
      </c>
      <c r="W254" s="23">
        <f t="shared" si="295"/>
        <v>11</v>
      </c>
      <c r="X254" s="23">
        <f t="shared" si="295"/>
        <v>10</v>
      </c>
      <c r="Y254" s="23">
        <f t="shared" si="295"/>
        <v>28</v>
      </c>
      <c r="Z254" s="21"/>
    </row>
    <row r="255" spans="1:40" ht="13.2">
      <c r="A255" s="4">
        <v>0</v>
      </c>
      <c r="B255" s="16">
        <v>11</v>
      </c>
      <c r="C255" s="4">
        <v>3</v>
      </c>
      <c r="D255" s="11">
        <v>16</v>
      </c>
      <c r="E255" s="11">
        <v>13</v>
      </c>
      <c r="F255" s="16">
        <v>11</v>
      </c>
      <c r="G255" s="11">
        <v>16</v>
      </c>
      <c r="H255" s="11">
        <v>15</v>
      </c>
      <c r="I255" s="11">
        <v>16</v>
      </c>
      <c r="J255" s="11">
        <v>15</v>
      </c>
      <c r="K255" s="16">
        <v>10</v>
      </c>
      <c r="L255" s="5">
        <v>27</v>
      </c>
      <c r="M255" s="21"/>
      <c r="N255" s="23">
        <f t="shared" ref="N255:Y255" si="296" xml:space="preserve"> IF(OR(A255&gt;A261, A255&lt;A260),".",A255)</f>
        <v>0</v>
      </c>
      <c r="O255" s="23">
        <f t="shared" si="296"/>
        <v>11</v>
      </c>
      <c r="P255" s="23">
        <f xml:space="preserve"> IF(OR(C255&gt;C261, C255&lt;C260),".",C255)</f>
        <v>3</v>
      </c>
      <c r="Q255" s="23">
        <f t="shared" si="296"/>
        <v>16</v>
      </c>
      <c r="R255" s="23">
        <f t="shared" si="296"/>
        <v>13</v>
      </c>
      <c r="S255" s="23">
        <f t="shared" si="296"/>
        <v>11</v>
      </c>
      <c r="T255" s="23">
        <f t="shared" si="296"/>
        <v>16</v>
      </c>
      <c r="U255" s="23">
        <f t="shared" si="296"/>
        <v>15</v>
      </c>
      <c r="V255" s="23">
        <f t="shared" si="296"/>
        <v>16</v>
      </c>
      <c r="W255" s="23">
        <f t="shared" si="296"/>
        <v>15</v>
      </c>
      <c r="X255" s="23">
        <f t="shared" si="296"/>
        <v>10</v>
      </c>
      <c r="Y255" s="23">
        <f t="shared" si="296"/>
        <v>27</v>
      </c>
      <c r="Z255" s="21"/>
    </row>
    <row r="256" spans="1:40" ht="13.2">
      <c r="A256" s="4">
        <v>0</v>
      </c>
      <c r="B256" s="4">
        <v>3</v>
      </c>
      <c r="C256" s="4">
        <v>2</v>
      </c>
      <c r="D256" s="18">
        <v>17</v>
      </c>
      <c r="E256" s="11">
        <v>13</v>
      </c>
      <c r="F256" s="11">
        <v>14</v>
      </c>
      <c r="G256" s="11">
        <v>14</v>
      </c>
      <c r="H256" s="11">
        <v>14</v>
      </c>
      <c r="I256" s="11">
        <v>13</v>
      </c>
      <c r="J256" s="11">
        <v>16</v>
      </c>
      <c r="K256" s="11">
        <v>13</v>
      </c>
      <c r="L256" s="11">
        <v>14</v>
      </c>
      <c r="M256" s="21"/>
      <c r="N256" s="23">
        <f t="shared" ref="N256:Y256" si="297" xml:space="preserve"> IF(OR(A256&gt;A261, A256&lt;A260),".",A256)</f>
        <v>0</v>
      </c>
      <c r="O256" s="23">
        <f t="shared" si="297"/>
        <v>3</v>
      </c>
      <c r="P256" s="23">
        <f t="shared" si="297"/>
        <v>2</v>
      </c>
      <c r="Q256" s="23">
        <f t="shared" si="297"/>
        <v>17</v>
      </c>
      <c r="R256" s="23">
        <f t="shared" si="297"/>
        <v>13</v>
      </c>
      <c r="S256" s="23">
        <f t="shared" si="297"/>
        <v>14</v>
      </c>
      <c r="T256" s="23">
        <f t="shared" si="297"/>
        <v>14</v>
      </c>
      <c r="U256" s="23">
        <f t="shared" si="297"/>
        <v>14</v>
      </c>
      <c r="V256" s="23">
        <f t="shared" si="297"/>
        <v>13</v>
      </c>
      <c r="W256" s="23">
        <f t="shared" si="297"/>
        <v>16</v>
      </c>
      <c r="X256" s="23">
        <f t="shared" si="297"/>
        <v>13</v>
      </c>
      <c r="Y256" s="23">
        <f t="shared" si="297"/>
        <v>14</v>
      </c>
      <c r="Z256" s="21"/>
    </row>
    <row r="257" spans="1:30" ht="13.2">
      <c r="A257" s="4">
        <v>2</v>
      </c>
      <c r="B257" s="17">
        <v>8</v>
      </c>
      <c r="C257" s="4">
        <v>2</v>
      </c>
      <c r="D257" s="11">
        <v>15</v>
      </c>
      <c r="E257" s="16">
        <v>12</v>
      </c>
      <c r="F257" s="11">
        <v>13</v>
      </c>
      <c r="G257" s="11">
        <v>16</v>
      </c>
      <c r="H257" s="16">
        <v>12</v>
      </c>
      <c r="I257" s="11">
        <v>15</v>
      </c>
      <c r="J257" s="11">
        <v>15</v>
      </c>
      <c r="K257" s="11">
        <v>13</v>
      </c>
      <c r="L257" s="18">
        <v>17</v>
      </c>
      <c r="M257" s="21"/>
      <c r="N257" s="23">
        <f t="shared" ref="N257:Y257" si="298" xml:space="preserve"> IF(OR(A257&gt;A261, A257&lt;A260),".",A257)</f>
        <v>2</v>
      </c>
      <c r="O257" s="23">
        <f t="shared" si="298"/>
        <v>8</v>
      </c>
      <c r="P257" s="23">
        <f xml:space="preserve"> IF(OR(C257&gt;C261, C257&lt;C260),".",C257)</f>
        <v>2</v>
      </c>
      <c r="Q257" s="23">
        <f t="shared" si="298"/>
        <v>15</v>
      </c>
      <c r="R257" s="23">
        <f t="shared" si="298"/>
        <v>12</v>
      </c>
      <c r="S257" s="23">
        <f t="shared" si="298"/>
        <v>13</v>
      </c>
      <c r="T257" s="23">
        <f t="shared" si="298"/>
        <v>16</v>
      </c>
      <c r="U257" s="23">
        <f t="shared" si="298"/>
        <v>12</v>
      </c>
      <c r="V257" s="23">
        <f t="shared" si="298"/>
        <v>15</v>
      </c>
      <c r="W257" s="23">
        <f t="shared" si="298"/>
        <v>15</v>
      </c>
      <c r="X257" s="23">
        <f t="shared" si="298"/>
        <v>13</v>
      </c>
      <c r="Y257" s="23">
        <f t="shared" si="298"/>
        <v>17</v>
      </c>
      <c r="Z257" s="21"/>
      <c r="AD257" s="23">
        <f>((20-18.3)/(2))-2.6</f>
        <v>-1.7500000000000004</v>
      </c>
    </row>
    <row r="258" spans="1:30" ht="13.2">
      <c r="A258" s="11">
        <v>16</v>
      </c>
      <c r="B258" s="4">
        <v>4</v>
      </c>
      <c r="C258" s="4">
        <v>2</v>
      </c>
      <c r="D258" s="11">
        <v>14</v>
      </c>
      <c r="E258" s="11">
        <v>14</v>
      </c>
      <c r="F258" s="11">
        <v>13</v>
      </c>
      <c r="G258" s="11">
        <v>14</v>
      </c>
      <c r="H258" s="16">
        <v>12</v>
      </c>
      <c r="I258" s="13">
        <v>56</v>
      </c>
      <c r="J258" s="16">
        <v>10</v>
      </c>
      <c r="K258" s="11">
        <v>13</v>
      </c>
      <c r="L258" s="16">
        <v>11</v>
      </c>
      <c r="M258" s="21"/>
      <c r="N258" s="23" t="str">
        <f t="shared" ref="N258:Y258" si="299" xml:space="preserve"> IF(OR(A258&gt;A261, A258&lt;A260),".",A258)</f>
        <v>.</v>
      </c>
      <c r="O258" s="23">
        <f t="shared" si="299"/>
        <v>4</v>
      </c>
      <c r="P258" s="23">
        <f t="shared" si="299"/>
        <v>2</v>
      </c>
      <c r="Q258" s="23">
        <f t="shared" si="299"/>
        <v>14</v>
      </c>
      <c r="R258" s="23">
        <f t="shared" si="299"/>
        <v>14</v>
      </c>
      <c r="S258" s="23">
        <f t="shared" si="299"/>
        <v>13</v>
      </c>
      <c r="T258" s="23">
        <f t="shared" si="299"/>
        <v>14</v>
      </c>
      <c r="U258" s="23">
        <f t="shared" si="299"/>
        <v>12</v>
      </c>
      <c r="V258" s="23">
        <f t="shared" si="299"/>
        <v>56</v>
      </c>
      <c r="W258" s="23">
        <f t="shared" si="299"/>
        <v>10</v>
      </c>
      <c r="X258" s="23">
        <f t="shared" si="299"/>
        <v>13</v>
      </c>
      <c r="Y258" s="23">
        <f t="shared" si="299"/>
        <v>11</v>
      </c>
      <c r="Z258" s="21"/>
    </row>
    <row r="259" spans="1:30">
      <c r="A259" s="39">
        <f>AVERAGE(A251:A258)</f>
        <v>2.875</v>
      </c>
      <c r="B259" s="39">
        <f>AVERAGE(B251:B258)</f>
        <v>8</v>
      </c>
      <c r="C259" s="39">
        <f t="shared" ref="C259:L259" si="300">AVERAGE(C251:C258)</f>
        <v>2.625</v>
      </c>
      <c r="D259" s="39">
        <f t="shared" si="300"/>
        <v>16</v>
      </c>
      <c r="E259" s="39">
        <f t="shared" si="300"/>
        <v>14.5</v>
      </c>
      <c r="F259" s="39">
        <f t="shared" si="300"/>
        <v>13.5</v>
      </c>
      <c r="G259" s="39">
        <f t="shared" si="300"/>
        <v>14.875</v>
      </c>
      <c r="H259" s="39">
        <f t="shared" si="300"/>
        <v>13.5</v>
      </c>
      <c r="I259" s="39">
        <f t="shared" si="300"/>
        <v>24.25</v>
      </c>
      <c r="J259" s="39">
        <f t="shared" si="300"/>
        <v>16</v>
      </c>
      <c r="K259" s="39">
        <f t="shared" si="300"/>
        <v>12.875</v>
      </c>
      <c r="L259" s="39">
        <f t="shared" si="300"/>
        <v>27.125</v>
      </c>
      <c r="M259" s="26" t="s">
        <v>60</v>
      </c>
      <c r="N259" s="39">
        <f>AVERAGE(N251:N258)</f>
        <v>1</v>
      </c>
      <c r="O259" s="39">
        <f>AVERAGE(O251:O258)</f>
        <v>8</v>
      </c>
      <c r="P259" s="39">
        <f t="shared" ref="P259:Y259" si="301">AVERAGE(P251:P258)</f>
        <v>2.625</v>
      </c>
      <c r="Q259" s="39">
        <f t="shared" si="301"/>
        <v>16</v>
      </c>
      <c r="R259" s="39">
        <f t="shared" si="301"/>
        <v>13.857142857142858</v>
      </c>
      <c r="S259" s="39">
        <f t="shared" si="301"/>
        <v>13.5</v>
      </c>
      <c r="T259" s="39">
        <f t="shared" si="301"/>
        <v>14.875</v>
      </c>
      <c r="U259" s="39">
        <f t="shared" si="301"/>
        <v>13.5</v>
      </c>
      <c r="V259" s="39">
        <f t="shared" si="301"/>
        <v>24.25</v>
      </c>
      <c r="W259" s="39">
        <f t="shared" si="301"/>
        <v>16</v>
      </c>
      <c r="X259" s="39">
        <f t="shared" si="301"/>
        <v>12.875</v>
      </c>
      <c r="Y259" s="39">
        <f t="shared" si="301"/>
        <v>27.125</v>
      </c>
      <c r="Z259" s="26" t="s">
        <v>60</v>
      </c>
      <c r="AD259" s="23" t="s">
        <v>205</v>
      </c>
    </row>
    <row r="260" spans="1:30">
      <c r="A260" s="39">
        <f>A259-2*STDEV(A251:A258)</f>
        <v>-7.9976393168487707</v>
      </c>
      <c r="B260" s="39">
        <f t="shared" ref="B260:L260" si="302">B259-2*STDEV(B251:B258)</f>
        <v>0.29100710672454788</v>
      </c>
      <c r="C260" s="39">
        <f t="shared" si="302"/>
        <v>0.79274923737419134</v>
      </c>
      <c r="D260" s="39">
        <f t="shared" si="302"/>
        <v>12.792865097050907</v>
      </c>
      <c r="E260" s="39">
        <f t="shared" si="302"/>
        <v>10.092214679845283</v>
      </c>
      <c r="F260" s="39">
        <f t="shared" si="302"/>
        <v>10.881385317168093</v>
      </c>
      <c r="G260" s="39">
        <f t="shared" si="302"/>
        <v>13.205954079207439</v>
      </c>
      <c r="H260" s="39">
        <f t="shared" si="302"/>
        <v>11.109542781331212</v>
      </c>
      <c r="I260" s="39">
        <f t="shared" si="302"/>
        <v>-7.6740169330686996</v>
      </c>
      <c r="J260" s="39">
        <f t="shared" si="302"/>
        <v>6.9288526477785464</v>
      </c>
      <c r="K260" s="39">
        <f t="shared" si="302"/>
        <v>7.483207295209823</v>
      </c>
      <c r="L260" s="39">
        <f t="shared" si="302"/>
        <v>-0.41069112468916558</v>
      </c>
      <c r="M260" s="26" t="s">
        <v>61</v>
      </c>
      <c r="N260" s="39">
        <f>N259-2*STDEV(N251:N258)</f>
        <v>-1.5819888974716112</v>
      </c>
      <c r="O260" s="39">
        <f t="shared" ref="O260:Y260" si="303">O259-2*STDEV(O251:O258)</f>
        <v>0.29100710672454788</v>
      </c>
      <c r="P260" s="39">
        <f t="shared" si="303"/>
        <v>0.79274923737419134</v>
      </c>
      <c r="Q260" s="39">
        <f t="shared" si="303"/>
        <v>12.792865097050907</v>
      </c>
      <c r="R260" s="39">
        <f t="shared" si="303"/>
        <v>11.166772020604661</v>
      </c>
      <c r="S260" s="39">
        <f t="shared" si="303"/>
        <v>10.881385317168093</v>
      </c>
      <c r="T260" s="39">
        <f t="shared" si="303"/>
        <v>13.205954079207439</v>
      </c>
      <c r="U260" s="39">
        <f t="shared" si="303"/>
        <v>11.109542781331212</v>
      </c>
      <c r="V260" s="39">
        <f t="shared" si="303"/>
        <v>-7.6740169330686996</v>
      </c>
      <c r="W260" s="39">
        <f t="shared" si="303"/>
        <v>6.9288526477785464</v>
      </c>
      <c r="X260" s="39">
        <f t="shared" si="303"/>
        <v>7.483207295209823</v>
      </c>
      <c r="Y260" s="39">
        <f t="shared" si="303"/>
        <v>-0.41069112468916558</v>
      </c>
      <c r="Z260" s="26" t="s">
        <v>61</v>
      </c>
    </row>
    <row r="261" spans="1:30" ht="12.6" thickBot="1">
      <c r="A261" s="40">
        <f>A259+2*STDEV(A251:A258)</f>
        <v>13.747639316848771</v>
      </c>
      <c r="B261" s="40">
        <f t="shared" ref="B261:L261" si="304">B259+2*STDEV(B251:B258)</f>
        <v>15.708992893275452</v>
      </c>
      <c r="C261" s="40">
        <f t="shared" si="304"/>
        <v>4.4572507626258089</v>
      </c>
      <c r="D261" s="40">
        <f t="shared" si="304"/>
        <v>19.207134902949093</v>
      </c>
      <c r="E261" s="40">
        <f t="shared" si="304"/>
        <v>18.907785320154716</v>
      </c>
      <c r="F261" s="40">
        <f t="shared" si="304"/>
        <v>16.118614682831907</v>
      </c>
      <c r="G261" s="40">
        <f t="shared" si="304"/>
        <v>16.544045920792559</v>
      </c>
      <c r="H261" s="40">
        <f t="shared" si="304"/>
        <v>15.890457218668788</v>
      </c>
      <c r="I261" s="40">
        <f t="shared" si="304"/>
        <v>56.1740169330687</v>
      </c>
      <c r="J261" s="40">
        <f t="shared" si="304"/>
        <v>25.071147352221452</v>
      </c>
      <c r="K261" s="40">
        <f t="shared" si="304"/>
        <v>18.266792704790177</v>
      </c>
      <c r="L261" s="40">
        <f t="shared" si="304"/>
        <v>54.660691124689166</v>
      </c>
      <c r="M261" s="41" t="s">
        <v>62</v>
      </c>
      <c r="N261" s="40">
        <f>N259+2*STDEV(N251:N258)</f>
        <v>3.5819888974716112</v>
      </c>
      <c r="O261" s="40">
        <f t="shared" ref="O261:Y261" si="305">O259+2*STDEV(O251:O258)</f>
        <v>15.708992893275452</v>
      </c>
      <c r="P261" s="40">
        <f t="shared" si="305"/>
        <v>4.4572507626258089</v>
      </c>
      <c r="Q261" s="40">
        <f t="shared" si="305"/>
        <v>19.207134902949093</v>
      </c>
      <c r="R261" s="40">
        <f t="shared" si="305"/>
        <v>16.547513693681054</v>
      </c>
      <c r="S261" s="40">
        <f t="shared" si="305"/>
        <v>16.118614682831907</v>
      </c>
      <c r="T261" s="40">
        <f t="shared" si="305"/>
        <v>16.544045920792559</v>
      </c>
      <c r="U261" s="40">
        <f t="shared" si="305"/>
        <v>15.890457218668788</v>
      </c>
      <c r="V261" s="40">
        <f t="shared" si="305"/>
        <v>56.1740169330687</v>
      </c>
      <c r="W261" s="40">
        <f t="shared" si="305"/>
        <v>25.071147352221452</v>
      </c>
      <c r="X261" s="40">
        <f t="shared" si="305"/>
        <v>18.266792704790177</v>
      </c>
      <c r="Y261" s="40">
        <f t="shared" si="305"/>
        <v>54.660691124689166</v>
      </c>
      <c r="Z261" s="41" t="s">
        <v>62</v>
      </c>
    </row>
  </sheetData>
  <dataConsolidate/>
  <mergeCells count="6">
    <mergeCell ref="X1:Y1"/>
    <mergeCell ref="E1:F1"/>
    <mergeCell ref="H1:I1"/>
    <mergeCell ref="K1:L1"/>
    <mergeCell ref="R1:S1"/>
    <mergeCell ref="U1:V1"/>
  </mergeCells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3D32-EAA8-4866-A1D0-27C3AF11269A}">
  <dimension ref="A1:AF129"/>
  <sheetViews>
    <sheetView topLeftCell="A114" zoomScale="106" workbookViewId="0">
      <selection activeCell="W85" sqref="W85"/>
    </sheetView>
  </sheetViews>
  <sheetFormatPr defaultRowHeight="14.4"/>
  <sheetData>
    <row r="1" spans="1:31">
      <c r="A1" t="s">
        <v>22</v>
      </c>
      <c r="B1" t="s">
        <v>1</v>
      </c>
      <c r="C1" s="1">
        <v>0.28680555555555554</v>
      </c>
      <c r="Q1" t="s">
        <v>22</v>
      </c>
      <c r="R1" t="s">
        <v>1</v>
      </c>
      <c r="S1" s="1">
        <v>0.4055555555555555</v>
      </c>
    </row>
    <row r="2" spans="1:31">
      <c r="O2" s="49" t="s">
        <v>77</v>
      </c>
    </row>
    <row r="3" spans="1:31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Q3" s="2"/>
      <c r="R3" s="3">
        <v>1</v>
      </c>
      <c r="S3" s="3">
        <v>2</v>
      </c>
      <c r="T3" s="3">
        <v>3</v>
      </c>
      <c r="U3" s="3">
        <v>4</v>
      </c>
      <c r="V3" s="3">
        <v>5</v>
      </c>
      <c r="W3" s="3">
        <v>6</v>
      </c>
      <c r="X3" s="3">
        <v>7</v>
      </c>
      <c r="Y3" s="3">
        <v>8</v>
      </c>
      <c r="Z3" s="3">
        <v>9</v>
      </c>
      <c r="AA3" s="3">
        <v>10</v>
      </c>
      <c r="AB3" s="3">
        <v>11</v>
      </c>
      <c r="AC3" s="3">
        <v>12</v>
      </c>
      <c r="AE3" t="s">
        <v>4</v>
      </c>
    </row>
    <row r="4" spans="1:31">
      <c r="A4" s="3" t="s">
        <v>2</v>
      </c>
      <c r="B4" s="4">
        <v>2</v>
      </c>
      <c r="C4" s="4">
        <v>17</v>
      </c>
      <c r="D4" s="4">
        <v>26</v>
      </c>
      <c r="E4" s="4">
        <v>38</v>
      </c>
      <c r="F4" s="7">
        <v>7774</v>
      </c>
      <c r="G4" s="14">
        <v>7890</v>
      </c>
      <c r="H4" s="4">
        <v>40</v>
      </c>
      <c r="I4" s="15">
        <v>6939</v>
      </c>
      <c r="J4" s="15">
        <v>6758</v>
      </c>
      <c r="K4" s="4">
        <v>36</v>
      </c>
      <c r="L4" s="9">
        <v>5553</v>
      </c>
      <c r="M4" s="15">
        <v>6735</v>
      </c>
      <c r="N4" s="10">
        <v>365450</v>
      </c>
      <c r="Q4" s="3" t="s">
        <v>2</v>
      </c>
      <c r="R4" s="4">
        <v>2</v>
      </c>
      <c r="S4" s="4">
        <v>23</v>
      </c>
      <c r="T4" s="4">
        <v>30</v>
      </c>
      <c r="U4" s="4">
        <v>40</v>
      </c>
      <c r="V4" s="9">
        <v>4942</v>
      </c>
      <c r="W4" s="5">
        <v>3626</v>
      </c>
      <c r="X4" s="4">
        <v>42</v>
      </c>
      <c r="Y4" s="7">
        <v>6343</v>
      </c>
      <c r="Z4" s="15">
        <v>5880</v>
      </c>
      <c r="AA4" s="4">
        <v>41</v>
      </c>
      <c r="AB4" s="9">
        <v>5009</v>
      </c>
      <c r="AC4" s="12">
        <v>5421</v>
      </c>
      <c r="AD4" s="10">
        <v>365450</v>
      </c>
    </row>
    <row r="5" spans="1:31">
      <c r="A5" s="3" t="s">
        <v>3</v>
      </c>
      <c r="B5" s="4">
        <v>2</v>
      </c>
      <c r="C5" s="4">
        <v>17</v>
      </c>
      <c r="D5" s="4">
        <v>24</v>
      </c>
      <c r="E5" s="4">
        <v>39</v>
      </c>
      <c r="F5" s="13">
        <v>8682</v>
      </c>
      <c r="G5" s="13">
        <v>8593</v>
      </c>
      <c r="H5" s="4">
        <v>31</v>
      </c>
      <c r="I5" s="14">
        <v>8212</v>
      </c>
      <c r="J5" s="14">
        <v>7822</v>
      </c>
      <c r="K5" s="4">
        <v>33</v>
      </c>
      <c r="L5" s="15">
        <v>6669</v>
      </c>
      <c r="M5" s="12">
        <v>6098</v>
      </c>
      <c r="N5" s="10">
        <v>365450</v>
      </c>
      <c r="O5" t="s">
        <v>64</v>
      </c>
      <c r="Q5" s="3" t="s">
        <v>3</v>
      </c>
      <c r="R5" s="4">
        <v>1</v>
      </c>
      <c r="S5" s="4">
        <v>22</v>
      </c>
      <c r="T5" s="4">
        <v>30</v>
      </c>
      <c r="U5" s="4">
        <v>43</v>
      </c>
      <c r="V5" s="8">
        <v>4501</v>
      </c>
      <c r="W5" s="9">
        <v>4914</v>
      </c>
      <c r="X5" s="4">
        <v>42</v>
      </c>
      <c r="Y5" s="9">
        <v>4916</v>
      </c>
      <c r="Z5" s="14">
        <v>7132</v>
      </c>
      <c r="AA5" s="4">
        <v>43</v>
      </c>
      <c r="AB5" s="12">
        <v>5347</v>
      </c>
      <c r="AC5" s="12">
        <v>5219</v>
      </c>
      <c r="AD5" s="10">
        <v>365450</v>
      </c>
    </row>
    <row r="6" spans="1:31">
      <c r="A6" s="3" t="s">
        <v>5</v>
      </c>
      <c r="B6" s="4">
        <v>1</v>
      </c>
      <c r="C6" s="4">
        <v>16</v>
      </c>
      <c r="D6" s="4">
        <v>26</v>
      </c>
      <c r="E6" s="4">
        <v>39</v>
      </c>
      <c r="F6" s="13">
        <v>8808</v>
      </c>
      <c r="G6" s="13">
        <v>8903</v>
      </c>
      <c r="H6" s="4">
        <v>37</v>
      </c>
      <c r="I6" s="14">
        <v>8160</v>
      </c>
      <c r="J6" s="9">
        <v>5612</v>
      </c>
      <c r="K6" s="4">
        <v>36</v>
      </c>
      <c r="L6" s="7">
        <v>7153</v>
      </c>
      <c r="M6" s="9">
        <v>5528</v>
      </c>
      <c r="N6" s="10">
        <v>365450</v>
      </c>
      <c r="Q6" s="3" t="s">
        <v>5</v>
      </c>
      <c r="R6" s="4">
        <v>1</v>
      </c>
      <c r="S6" s="4">
        <v>24</v>
      </c>
      <c r="T6" s="4">
        <v>29</v>
      </c>
      <c r="U6" s="4">
        <v>42</v>
      </c>
      <c r="V6" s="9">
        <v>4677</v>
      </c>
      <c r="W6" s="6">
        <v>3235</v>
      </c>
      <c r="X6" s="4">
        <v>44</v>
      </c>
      <c r="Y6" s="7">
        <v>6785</v>
      </c>
      <c r="Z6" s="13">
        <v>7823</v>
      </c>
      <c r="AA6" s="4">
        <v>45</v>
      </c>
      <c r="AB6" s="15">
        <v>6212</v>
      </c>
      <c r="AC6" s="12">
        <v>5350</v>
      </c>
      <c r="AD6" s="10">
        <v>365450</v>
      </c>
    </row>
    <row r="7" spans="1:31">
      <c r="A7" s="3" t="s">
        <v>6</v>
      </c>
      <c r="B7" s="4">
        <v>1</v>
      </c>
      <c r="C7" s="4">
        <v>17</v>
      </c>
      <c r="D7" s="4">
        <v>21</v>
      </c>
      <c r="E7" s="4">
        <v>39</v>
      </c>
      <c r="F7" s="13">
        <v>8989</v>
      </c>
      <c r="G7" s="14">
        <v>8394</v>
      </c>
      <c r="H7" s="4">
        <v>36</v>
      </c>
      <c r="I7" s="14">
        <v>8226</v>
      </c>
      <c r="J7" s="14">
        <v>7990</v>
      </c>
      <c r="K7" s="4">
        <v>37</v>
      </c>
      <c r="L7" s="7">
        <v>7161</v>
      </c>
      <c r="M7" s="12">
        <v>6148</v>
      </c>
      <c r="N7" s="10">
        <v>365450</v>
      </c>
      <c r="Q7" s="3" t="s">
        <v>6</v>
      </c>
      <c r="R7" s="4">
        <v>2</v>
      </c>
      <c r="S7" s="4">
        <v>20</v>
      </c>
      <c r="T7" s="4">
        <v>29</v>
      </c>
      <c r="U7" s="4">
        <v>44</v>
      </c>
      <c r="V7" s="8">
        <v>4389</v>
      </c>
      <c r="W7" s="9">
        <v>4909</v>
      </c>
      <c r="X7" s="4">
        <v>43</v>
      </c>
      <c r="Y7" s="13">
        <v>7478</v>
      </c>
      <c r="Z7" s="13">
        <v>7660</v>
      </c>
      <c r="AA7" s="4">
        <v>43</v>
      </c>
      <c r="AB7" s="15">
        <v>5826</v>
      </c>
      <c r="AC7" s="12">
        <v>5263</v>
      </c>
      <c r="AD7" s="10">
        <v>365450</v>
      </c>
    </row>
    <row r="8" spans="1:31">
      <c r="A8" s="3" t="s">
        <v>7</v>
      </c>
      <c r="B8" s="4">
        <v>2</v>
      </c>
      <c r="C8" s="4">
        <v>17</v>
      </c>
      <c r="D8" s="4">
        <v>27</v>
      </c>
      <c r="E8" s="4">
        <v>38</v>
      </c>
      <c r="F8" s="13">
        <v>9081</v>
      </c>
      <c r="G8" s="13">
        <v>8960</v>
      </c>
      <c r="H8" s="4">
        <v>37</v>
      </c>
      <c r="I8" s="14">
        <v>8225</v>
      </c>
      <c r="J8" s="14">
        <v>8193</v>
      </c>
      <c r="K8" s="4">
        <v>37</v>
      </c>
      <c r="L8" s="7">
        <v>7625</v>
      </c>
      <c r="M8" s="12">
        <v>6282</v>
      </c>
      <c r="N8" s="10">
        <v>365450</v>
      </c>
      <c r="Q8" s="3" t="s">
        <v>7</v>
      </c>
      <c r="R8" s="4">
        <v>2</v>
      </c>
      <c r="S8" s="4">
        <v>22</v>
      </c>
      <c r="T8" s="4">
        <v>30</v>
      </c>
      <c r="U8" s="4">
        <v>44</v>
      </c>
      <c r="V8" s="8">
        <v>4203</v>
      </c>
      <c r="W8" s="9">
        <v>4602</v>
      </c>
      <c r="X8" s="4">
        <v>33</v>
      </c>
      <c r="Y8" s="13">
        <v>7841</v>
      </c>
      <c r="Z8" s="13">
        <v>8043</v>
      </c>
      <c r="AA8" s="4">
        <v>43</v>
      </c>
      <c r="AB8" s="15">
        <v>5944</v>
      </c>
      <c r="AC8" s="12">
        <v>5449</v>
      </c>
      <c r="AD8" s="10">
        <v>365450</v>
      </c>
    </row>
    <row r="9" spans="1:31">
      <c r="A9" s="3" t="s">
        <v>8</v>
      </c>
      <c r="B9" s="4">
        <v>1</v>
      </c>
      <c r="C9" s="4">
        <v>16</v>
      </c>
      <c r="D9" s="4">
        <v>24</v>
      </c>
      <c r="E9" s="4">
        <v>40</v>
      </c>
      <c r="F9" s="13">
        <v>9056</v>
      </c>
      <c r="G9" s="13">
        <v>9095</v>
      </c>
      <c r="H9" s="4">
        <v>26</v>
      </c>
      <c r="I9" s="13">
        <v>8538</v>
      </c>
      <c r="J9" s="14">
        <v>8431</v>
      </c>
      <c r="K9" s="4">
        <v>38</v>
      </c>
      <c r="L9" s="7">
        <v>7513</v>
      </c>
      <c r="M9" s="12">
        <v>6308</v>
      </c>
      <c r="N9" s="10">
        <v>365450</v>
      </c>
      <c r="Q9" s="3" t="s">
        <v>8</v>
      </c>
      <c r="R9" s="4">
        <v>1</v>
      </c>
      <c r="S9" s="4">
        <v>21</v>
      </c>
      <c r="T9" s="4">
        <v>31</v>
      </c>
      <c r="U9" s="4">
        <v>42</v>
      </c>
      <c r="V9" s="9">
        <v>4869</v>
      </c>
      <c r="W9" s="8">
        <v>4401</v>
      </c>
      <c r="X9" s="4">
        <v>42</v>
      </c>
      <c r="Y9" s="13">
        <v>8022</v>
      </c>
      <c r="Z9" s="13">
        <v>7938</v>
      </c>
      <c r="AA9" s="4">
        <v>42</v>
      </c>
      <c r="AB9" s="12">
        <v>5610</v>
      </c>
      <c r="AC9" s="12">
        <v>5628</v>
      </c>
      <c r="AD9" s="10">
        <v>365450</v>
      </c>
    </row>
    <row r="10" spans="1:31">
      <c r="A10" s="3" t="s">
        <v>9</v>
      </c>
      <c r="B10" s="4">
        <v>3</v>
      </c>
      <c r="C10" s="4">
        <v>16</v>
      </c>
      <c r="D10" s="4">
        <v>25</v>
      </c>
      <c r="E10" s="4">
        <v>39</v>
      </c>
      <c r="F10" s="15">
        <v>6581</v>
      </c>
      <c r="G10" s="13">
        <v>9096</v>
      </c>
      <c r="H10" s="4">
        <v>37</v>
      </c>
      <c r="I10" s="9">
        <v>5468</v>
      </c>
      <c r="J10" s="14">
        <v>8090</v>
      </c>
      <c r="K10" s="4">
        <v>37</v>
      </c>
      <c r="L10" s="7">
        <v>7495</v>
      </c>
      <c r="M10" s="15">
        <v>7053</v>
      </c>
      <c r="N10" s="10">
        <v>365450</v>
      </c>
      <c r="Q10" s="3" t="s">
        <v>9</v>
      </c>
      <c r="R10" s="4">
        <v>1</v>
      </c>
      <c r="S10" s="4">
        <v>23</v>
      </c>
      <c r="T10" s="4">
        <v>29</v>
      </c>
      <c r="U10" s="4">
        <v>42</v>
      </c>
      <c r="V10" s="8">
        <v>4284</v>
      </c>
      <c r="W10" s="8">
        <v>4104</v>
      </c>
      <c r="X10" s="4">
        <v>44</v>
      </c>
      <c r="Y10" s="7">
        <v>6691</v>
      </c>
      <c r="Z10" s="13">
        <v>7728</v>
      </c>
      <c r="AA10" s="4">
        <v>43</v>
      </c>
      <c r="AB10" s="15">
        <v>6092</v>
      </c>
      <c r="AC10" s="12">
        <v>5222</v>
      </c>
      <c r="AD10" s="10">
        <v>365450</v>
      </c>
    </row>
    <row r="11" spans="1:31">
      <c r="A11" s="3" t="s">
        <v>10</v>
      </c>
      <c r="B11" s="4">
        <v>2</v>
      </c>
      <c r="C11" s="4">
        <v>15</v>
      </c>
      <c r="D11" s="4">
        <v>27</v>
      </c>
      <c r="E11" s="4">
        <v>36</v>
      </c>
      <c r="F11" s="15">
        <v>7086</v>
      </c>
      <c r="G11" s="13">
        <v>8451</v>
      </c>
      <c r="H11" s="4">
        <v>36</v>
      </c>
      <c r="I11" s="7">
        <v>7175</v>
      </c>
      <c r="J11" s="7">
        <v>7766</v>
      </c>
      <c r="K11" s="4">
        <v>36</v>
      </c>
      <c r="L11" s="15">
        <v>6605</v>
      </c>
      <c r="M11" s="15">
        <v>6939</v>
      </c>
      <c r="N11" s="10">
        <v>365450</v>
      </c>
      <c r="Q11" s="3" t="s">
        <v>10</v>
      </c>
      <c r="R11" s="4">
        <v>3</v>
      </c>
      <c r="S11" s="4">
        <v>22</v>
      </c>
      <c r="T11" s="4">
        <v>29</v>
      </c>
      <c r="U11" s="4">
        <v>41</v>
      </c>
      <c r="V11" s="9">
        <v>4934</v>
      </c>
      <c r="W11" s="9">
        <v>5119</v>
      </c>
      <c r="X11" s="4">
        <v>56</v>
      </c>
      <c r="Y11" s="15">
        <v>5895</v>
      </c>
      <c r="Z11" s="15">
        <v>5833</v>
      </c>
      <c r="AA11" s="4">
        <v>40</v>
      </c>
      <c r="AB11" s="9">
        <v>5088</v>
      </c>
      <c r="AC11" s="12">
        <v>5497</v>
      </c>
      <c r="AD11" s="10">
        <v>365450</v>
      </c>
    </row>
    <row r="14" spans="1:31">
      <c r="A14" t="s">
        <v>22</v>
      </c>
      <c r="B14" t="s">
        <v>1</v>
      </c>
      <c r="C14" s="1" t="s">
        <v>75</v>
      </c>
      <c r="Q14" t="s">
        <v>22</v>
      </c>
      <c r="R14" t="s">
        <v>1</v>
      </c>
      <c r="S14" s="1">
        <v>0.4069444444444445</v>
      </c>
    </row>
    <row r="16" spans="1:31">
      <c r="A16" s="2"/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  <c r="Q16" s="2"/>
      <c r="R16" s="3">
        <v>1</v>
      </c>
      <c r="S16" s="3">
        <v>2</v>
      </c>
      <c r="T16" s="3">
        <v>3</v>
      </c>
      <c r="U16" s="3">
        <v>4</v>
      </c>
      <c r="V16" s="3">
        <v>5</v>
      </c>
      <c r="W16" s="3">
        <v>6</v>
      </c>
      <c r="X16" s="3">
        <v>7</v>
      </c>
      <c r="Y16" s="3">
        <v>8</v>
      </c>
      <c r="Z16" s="3">
        <v>9</v>
      </c>
      <c r="AA16" s="3">
        <v>10</v>
      </c>
      <c r="AB16" s="3">
        <v>11</v>
      </c>
      <c r="AC16" s="3">
        <v>12</v>
      </c>
    </row>
    <row r="17" spans="1:31">
      <c r="A17" s="3" t="s">
        <v>2</v>
      </c>
      <c r="B17" s="4">
        <v>4</v>
      </c>
      <c r="C17" s="4">
        <v>19</v>
      </c>
      <c r="D17" s="4">
        <v>46</v>
      </c>
      <c r="E17" s="4">
        <v>48</v>
      </c>
      <c r="F17" s="6">
        <v>3739</v>
      </c>
      <c r="G17" s="15">
        <v>7286</v>
      </c>
      <c r="H17" s="4">
        <v>35</v>
      </c>
      <c r="I17" s="15">
        <v>6929</v>
      </c>
      <c r="J17" s="15">
        <v>6812</v>
      </c>
      <c r="K17" s="4">
        <v>50</v>
      </c>
      <c r="L17" s="7">
        <v>7726</v>
      </c>
      <c r="M17" s="7">
        <v>7923</v>
      </c>
      <c r="N17" s="10">
        <v>365450</v>
      </c>
      <c r="O17" t="s">
        <v>76</v>
      </c>
      <c r="Q17" s="3" t="s">
        <v>2</v>
      </c>
      <c r="R17" s="4">
        <v>1</v>
      </c>
      <c r="S17" s="4">
        <v>15</v>
      </c>
      <c r="T17" s="4">
        <v>19</v>
      </c>
      <c r="U17" s="4">
        <v>34</v>
      </c>
      <c r="V17" s="12">
        <v>4185</v>
      </c>
      <c r="W17" s="12">
        <v>4085</v>
      </c>
      <c r="X17" s="4">
        <v>31</v>
      </c>
      <c r="Y17" s="9">
        <v>3726</v>
      </c>
      <c r="Z17" s="12">
        <v>4096</v>
      </c>
      <c r="AA17" s="4">
        <v>37</v>
      </c>
      <c r="AB17" s="14">
        <v>5293</v>
      </c>
      <c r="AC17" s="7">
        <v>5169</v>
      </c>
      <c r="AD17" s="10">
        <v>365450</v>
      </c>
      <c r="AE17" t="s">
        <v>11</v>
      </c>
    </row>
    <row r="18" spans="1:31">
      <c r="A18" s="3" t="s">
        <v>3</v>
      </c>
      <c r="B18" s="4">
        <v>4</v>
      </c>
      <c r="C18" s="4">
        <v>18</v>
      </c>
      <c r="D18" s="4">
        <v>52</v>
      </c>
      <c r="E18" s="4">
        <v>47</v>
      </c>
      <c r="F18" s="14">
        <v>8065</v>
      </c>
      <c r="G18" s="13">
        <v>8804</v>
      </c>
      <c r="H18" s="4">
        <v>36</v>
      </c>
      <c r="I18" s="14">
        <v>7952</v>
      </c>
      <c r="J18" s="7">
        <v>7920</v>
      </c>
      <c r="K18" s="4">
        <v>49</v>
      </c>
      <c r="L18" s="7">
        <v>7582</v>
      </c>
      <c r="M18" s="7">
        <v>7572</v>
      </c>
      <c r="N18" s="10">
        <v>365450</v>
      </c>
      <c r="Q18" s="3" t="s">
        <v>3</v>
      </c>
      <c r="R18" s="4">
        <v>0</v>
      </c>
      <c r="S18" s="4">
        <v>13</v>
      </c>
      <c r="T18" s="4">
        <v>21</v>
      </c>
      <c r="U18" s="4">
        <v>34</v>
      </c>
      <c r="V18" s="15">
        <v>4747</v>
      </c>
      <c r="W18" s="15">
        <v>4663</v>
      </c>
      <c r="X18" s="4">
        <v>33</v>
      </c>
      <c r="Y18" s="9">
        <v>3742</v>
      </c>
      <c r="Z18" s="15">
        <v>4684</v>
      </c>
      <c r="AA18" s="4">
        <v>38</v>
      </c>
      <c r="AB18" s="7">
        <v>5027</v>
      </c>
      <c r="AC18" s="15">
        <v>4830</v>
      </c>
      <c r="AD18" s="10">
        <v>365450</v>
      </c>
    </row>
    <row r="19" spans="1:31">
      <c r="A19" s="3" t="s">
        <v>5</v>
      </c>
      <c r="B19" s="4">
        <v>2</v>
      </c>
      <c r="C19" s="4">
        <v>19</v>
      </c>
      <c r="D19" s="4">
        <v>147</v>
      </c>
      <c r="E19" s="4">
        <v>47</v>
      </c>
      <c r="F19" s="13">
        <v>8637</v>
      </c>
      <c r="G19" s="13">
        <v>8653</v>
      </c>
      <c r="H19" s="4">
        <v>46</v>
      </c>
      <c r="I19" s="13">
        <v>8740</v>
      </c>
      <c r="J19" s="14">
        <v>8322</v>
      </c>
      <c r="K19" s="4">
        <v>51</v>
      </c>
      <c r="L19" s="14">
        <v>8600</v>
      </c>
      <c r="M19" s="7">
        <v>7514</v>
      </c>
      <c r="N19" s="10">
        <v>365450</v>
      </c>
      <c r="Q19" s="3" t="s">
        <v>5</v>
      </c>
      <c r="R19" s="4">
        <v>1</v>
      </c>
      <c r="S19" s="4">
        <v>17</v>
      </c>
      <c r="T19" s="4">
        <v>22</v>
      </c>
      <c r="U19" s="4">
        <v>36</v>
      </c>
      <c r="V19" s="15">
        <v>4728</v>
      </c>
      <c r="W19" s="7">
        <v>5023</v>
      </c>
      <c r="X19" s="4">
        <v>33</v>
      </c>
      <c r="Y19" s="15">
        <v>4662</v>
      </c>
      <c r="Z19" s="15">
        <v>4650</v>
      </c>
      <c r="AA19" s="4">
        <v>34</v>
      </c>
      <c r="AB19" s="7">
        <v>5197</v>
      </c>
      <c r="AC19" s="14">
        <v>5448</v>
      </c>
      <c r="AD19" s="10">
        <v>365450</v>
      </c>
    </row>
    <row r="20" spans="1:31">
      <c r="A20" s="3" t="s">
        <v>6</v>
      </c>
      <c r="B20" s="4">
        <v>3</v>
      </c>
      <c r="C20" s="4">
        <v>18</v>
      </c>
      <c r="D20" s="4">
        <v>29</v>
      </c>
      <c r="E20" s="4">
        <v>49</v>
      </c>
      <c r="F20" s="13">
        <v>8938</v>
      </c>
      <c r="G20" s="13">
        <v>8874</v>
      </c>
      <c r="H20" s="4">
        <v>34</v>
      </c>
      <c r="I20" s="14">
        <v>8435</v>
      </c>
      <c r="J20" s="14">
        <v>8420</v>
      </c>
      <c r="K20" s="4">
        <v>46</v>
      </c>
      <c r="L20" s="13">
        <v>8631</v>
      </c>
      <c r="M20" s="15">
        <v>7250</v>
      </c>
      <c r="N20" s="10">
        <v>365450</v>
      </c>
      <c r="Q20" s="3" t="s">
        <v>6</v>
      </c>
      <c r="R20" s="4">
        <v>1</v>
      </c>
      <c r="S20" s="4">
        <v>15</v>
      </c>
      <c r="T20" s="4">
        <v>22</v>
      </c>
      <c r="U20" s="4">
        <v>36</v>
      </c>
      <c r="V20" s="14">
        <v>5454</v>
      </c>
      <c r="W20" s="14">
        <v>5525</v>
      </c>
      <c r="X20" s="4">
        <v>31</v>
      </c>
      <c r="Y20" s="12">
        <v>4287</v>
      </c>
      <c r="Z20" s="15">
        <v>4423</v>
      </c>
      <c r="AA20" s="4">
        <v>34</v>
      </c>
      <c r="AB20" s="14">
        <v>5366</v>
      </c>
      <c r="AC20" s="13">
        <v>6164</v>
      </c>
      <c r="AD20" s="10">
        <v>365450</v>
      </c>
    </row>
    <row r="21" spans="1:31">
      <c r="A21" s="3" t="s">
        <v>7</v>
      </c>
      <c r="B21" s="4">
        <v>3</v>
      </c>
      <c r="C21" s="4">
        <v>19</v>
      </c>
      <c r="D21" s="4">
        <v>178</v>
      </c>
      <c r="E21" s="4">
        <v>47</v>
      </c>
      <c r="F21" s="13">
        <v>9021</v>
      </c>
      <c r="G21" s="13">
        <v>9113</v>
      </c>
      <c r="H21" s="4">
        <v>46</v>
      </c>
      <c r="I21" s="13">
        <v>8993</v>
      </c>
      <c r="J21" s="14">
        <v>8570</v>
      </c>
      <c r="K21" s="4">
        <v>46</v>
      </c>
      <c r="L21" s="13">
        <v>8848</v>
      </c>
      <c r="M21" s="15">
        <v>7180</v>
      </c>
      <c r="N21" s="10">
        <v>365450</v>
      </c>
      <c r="Q21" s="3" t="s">
        <v>7</v>
      </c>
      <c r="R21" s="4">
        <v>2</v>
      </c>
      <c r="S21" s="4">
        <v>14</v>
      </c>
      <c r="T21" s="4">
        <v>23</v>
      </c>
      <c r="U21" s="4">
        <v>36</v>
      </c>
      <c r="V21" s="7">
        <v>5177</v>
      </c>
      <c r="W21" s="14">
        <v>5373</v>
      </c>
      <c r="X21" s="4">
        <v>30</v>
      </c>
      <c r="Y21" s="12">
        <v>4314</v>
      </c>
      <c r="Z21" s="15">
        <v>4551</v>
      </c>
      <c r="AA21" s="4">
        <v>37</v>
      </c>
      <c r="AB21" s="14">
        <v>5551</v>
      </c>
      <c r="AC21" s="7">
        <v>4960</v>
      </c>
      <c r="AD21" s="10">
        <v>365450</v>
      </c>
    </row>
    <row r="22" spans="1:31">
      <c r="A22" s="3" t="s">
        <v>8</v>
      </c>
      <c r="B22" s="4">
        <v>1</v>
      </c>
      <c r="C22" s="4">
        <v>18</v>
      </c>
      <c r="D22" s="4">
        <v>221</v>
      </c>
      <c r="E22" s="4">
        <v>46</v>
      </c>
      <c r="F22" s="13">
        <v>9273</v>
      </c>
      <c r="G22" s="13">
        <v>9075</v>
      </c>
      <c r="H22" s="4">
        <v>41</v>
      </c>
      <c r="I22" s="13">
        <v>8630</v>
      </c>
      <c r="J22" s="13">
        <v>8651</v>
      </c>
      <c r="K22" s="4">
        <v>47</v>
      </c>
      <c r="L22" s="13">
        <v>9211</v>
      </c>
      <c r="M22" s="7">
        <v>7329</v>
      </c>
      <c r="N22" s="10">
        <v>365450</v>
      </c>
      <c r="Q22" s="3" t="s">
        <v>8</v>
      </c>
      <c r="R22" s="4">
        <v>0</v>
      </c>
      <c r="S22" s="4">
        <v>15</v>
      </c>
      <c r="T22" s="4">
        <v>24</v>
      </c>
      <c r="U22" s="4">
        <v>35</v>
      </c>
      <c r="V22" s="15">
        <v>4614</v>
      </c>
      <c r="W22" s="15">
        <v>4521</v>
      </c>
      <c r="X22" s="4">
        <v>31</v>
      </c>
      <c r="Y22" s="15">
        <v>4573</v>
      </c>
      <c r="Z22" s="12">
        <v>4360</v>
      </c>
      <c r="AA22" s="4">
        <v>38</v>
      </c>
      <c r="AB22" s="13">
        <v>6152</v>
      </c>
      <c r="AC22" s="7">
        <v>5019</v>
      </c>
      <c r="AD22" s="10">
        <v>365450</v>
      </c>
    </row>
    <row r="23" spans="1:31">
      <c r="A23" s="3" t="s">
        <v>9</v>
      </c>
      <c r="B23" s="4">
        <v>3</v>
      </c>
      <c r="C23" s="4">
        <v>20</v>
      </c>
      <c r="D23" s="4">
        <v>189</v>
      </c>
      <c r="E23" s="4">
        <v>48</v>
      </c>
      <c r="F23" s="13">
        <v>8821</v>
      </c>
      <c r="G23" s="13">
        <v>8778</v>
      </c>
      <c r="H23" s="4">
        <v>43</v>
      </c>
      <c r="I23" s="9">
        <v>5863</v>
      </c>
      <c r="J23" s="13">
        <v>8887</v>
      </c>
      <c r="K23" s="4">
        <v>47</v>
      </c>
      <c r="L23" s="13">
        <v>9155</v>
      </c>
      <c r="M23" s="7">
        <v>7360</v>
      </c>
      <c r="N23" s="10">
        <v>365450</v>
      </c>
      <c r="Q23" s="3" t="s">
        <v>9</v>
      </c>
      <c r="R23" s="4">
        <v>2</v>
      </c>
      <c r="S23" s="4">
        <v>16</v>
      </c>
      <c r="T23" s="4">
        <v>24</v>
      </c>
      <c r="U23" s="4">
        <v>34</v>
      </c>
      <c r="V23" s="7">
        <v>4867</v>
      </c>
      <c r="W23" s="12">
        <v>4402</v>
      </c>
      <c r="X23" s="4">
        <v>32</v>
      </c>
      <c r="Y23" s="12">
        <v>4090</v>
      </c>
      <c r="Z23" s="15">
        <v>4409</v>
      </c>
      <c r="AA23" s="4">
        <v>37</v>
      </c>
      <c r="AB23" s="15">
        <v>4416</v>
      </c>
      <c r="AC23" s="15">
        <v>4686</v>
      </c>
      <c r="AD23" s="10">
        <v>365450</v>
      </c>
    </row>
    <row r="24" spans="1:31">
      <c r="A24" s="3" t="s">
        <v>10</v>
      </c>
      <c r="B24" s="4">
        <v>2</v>
      </c>
      <c r="C24" s="4">
        <v>19</v>
      </c>
      <c r="D24" s="4">
        <v>32</v>
      </c>
      <c r="E24" s="4">
        <v>45</v>
      </c>
      <c r="F24" s="14">
        <v>7962</v>
      </c>
      <c r="G24" s="7">
        <v>7882</v>
      </c>
      <c r="H24" s="4">
        <v>43</v>
      </c>
      <c r="I24" s="7">
        <v>7560</v>
      </c>
      <c r="J24" s="7">
        <v>7502</v>
      </c>
      <c r="K24" s="4">
        <v>47</v>
      </c>
      <c r="L24" s="7">
        <v>7799</v>
      </c>
      <c r="M24" s="7">
        <v>7922</v>
      </c>
      <c r="N24" s="10">
        <v>365450</v>
      </c>
      <c r="Q24" s="3" t="s">
        <v>10</v>
      </c>
      <c r="R24" s="4">
        <v>2</v>
      </c>
      <c r="S24" s="4">
        <v>17</v>
      </c>
      <c r="T24" s="4">
        <v>22</v>
      </c>
      <c r="U24" s="4">
        <v>36</v>
      </c>
      <c r="V24" s="12">
        <v>4027</v>
      </c>
      <c r="W24" s="12">
        <v>4214</v>
      </c>
      <c r="X24" s="4">
        <v>35</v>
      </c>
      <c r="Y24" s="9">
        <v>3543</v>
      </c>
      <c r="Z24" s="9">
        <v>3770</v>
      </c>
      <c r="AA24" s="4">
        <v>35</v>
      </c>
      <c r="AB24" s="15">
        <v>4726</v>
      </c>
      <c r="AC24" s="7">
        <v>4887</v>
      </c>
      <c r="AD24" s="10">
        <v>365450</v>
      </c>
    </row>
    <row r="27" spans="1:31">
      <c r="A27" t="s">
        <v>22</v>
      </c>
      <c r="B27" t="s">
        <v>1</v>
      </c>
      <c r="C27" s="1">
        <v>0.28888888888888892</v>
      </c>
      <c r="Q27" t="s">
        <v>22</v>
      </c>
      <c r="R27" t="s">
        <v>1</v>
      </c>
      <c r="S27" s="1">
        <v>0.40833333333333338</v>
      </c>
    </row>
    <row r="29" spans="1:31">
      <c r="A29" s="2"/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  <c r="Q29" s="2"/>
      <c r="R29" s="3">
        <v>1</v>
      </c>
      <c r="S29" s="3">
        <v>2</v>
      </c>
      <c r="T29" s="3">
        <v>3</v>
      </c>
      <c r="U29" s="3">
        <v>4</v>
      </c>
      <c r="V29" s="3">
        <v>5</v>
      </c>
      <c r="W29" s="3">
        <v>6</v>
      </c>
      <c r="X29" s="3">
        <v>7</v>
      </c>
      <c r="Y29" s="3">
        <v>8</v>
      </c>
      <c r="Z29" s="3">
        <v>9</v>
      </c>
      <c r="AA29" s="3">
        <v>10</v>
      </c>
      <c r="AB29" s="3">
        <v>11</v>
      </c>
      <c r="AC29" s="3">
        <v>12</v>
      </c>
    </row>
    <row r="30" spans="1:31">
      <c r="A30" s="3" t="s">
        <v>2</v>
      </c>
      <c r="B30" s="4">
        <v>4</v>
      </c>
      <c r="C30" s="4">
        <v>20</v>
      </c>
      <c r="D30" s="4">
        <v>29</v>
      </c>
      <c r="E30" s="4">
        <v>40</v>
      </c>
      <c r="F30" s="12">
        <v>7021</v>
      </c>
      <c r="G30" s="12">
        <v>7132</v>
      </c>
      <c r="H30" s="4">
        <v>35</v>
      </c>
      <c r="I30" s="15">
        <v>7882</v>
      </c>
      <c r="J30" s="15">
        <v>7798</v>
      </c>
      <c r="K30" s="4">
        <v>36</v>
      </c>
      <c r="L30" s="8">
        <v>5862</v>
      </c>
      <c r="M30" s="8">
        <v>5600</v>
      </c>
      <c r="N30" s="10">
        <v>365450</v>
      </c>
      <c r="O30" t="s">
        <v>71</v>
      </c>
      <c r="Q30" s="3" t="s">
        <v>2</v>
      </c>
      <c r="R30" s="4">
        <v>2</v>
      </c>
      <c r="S30" s="4">
        <v>22</v>
      </c>
      <c r="T30" s="4">
        <v>31</v>
      </c>
      <c r="U30" s="4">
        <v>37</v>
      </c>
      <c r="V30" s="12">
        <v>5573</v>
      </c>
      <c r="W30" s="12">
        <v>5287</v>
      </c>
      <c r="X30" s="4">
        <v>39</v>
      </c>
      <c r="Y30" s="9">
        <v>4616</v>
      </c>
      <c r="Z30" s="9">
        <v>4837</v>
      </c>
      <c r="AA30" s="4">
        <v>40</v>
      </c>
      <c r="AB30" s="12">
        <v>5658</v>
      </c>
      <c r="AC30" s="12">
        <v>5417</v>
      </c>
      <c r="AD30" s="10">
        <v>365450</v>
      </c>
    </row>
    <row r="31" spans="1:31">
      <c r="A31" s="3" t="s">
        <v>3</v>
      </c>
      <c r="B31" s="4">
        <v>3</v>
      </c>
      <c r="C31" s="4">
        <v>22</v>
      </c>
      <c r="D31" s="4">
        <v>28</v>
      </c>
      <c r="E31" s="4">
        <v>42</v>
      </c>
      <c r="F31" s="7">
        <v>8551</v>
      </c>
      <c r="G31" s="7">
        <v>8721</v>
      </c>
      <c r="H31" s="4">
        <v>37</v>
      </c>
      <c r="I31" s="7">
        <v>9287</v>
      </c>
      <c r="J31" s="14">
        <v>9407</v>
      </c>
      <c r="K31" s="4">
        <v>38</v>
      </c>
      <c r="L31" s="9">
        <v>6793</v>
      </c>
      <c r="M31" s="8">
        <v>5562</v>
      </c>
      <c r="N31" s="10">
        <v>365450</v>
      </c>
      <c r="Q31" s="3" t="s">
        <v>3</v>
      </c>
      <c r="R31" s="4">
        <v>3</v>
      </c>
      <c r="S31" s="4">
        <v>22</v>
      </c>
      <c r="T31" s="4">
        <v>28</v>
      </c>
      <c r="U31" s="4">
        <v>41</v>
      </c>
      <c r="V31" s="14">
        <v>7027</v>
      </c>
      <c r="W31" s="7">
        <v>6818</v>
      </c>
      <c r="X31" s="4">
        <v>44</v>
      </c>
      <c r="Y31" s="7">
        <v>6459</v>
      </c>
      <c r="Z31" s="15">
        <v>5944</v>
      </c>
      <c r="AA31" s="4">
        <v>43</v>
      </c>
      <c r="AB31" s="14">
        <v>7124</v>
      </c>
      <c r="AC31" s="12">
        <v>5522</v>
      </c>
      <c r="AD31" s="10">
        <v>365450</v>
      </c>
      <c r="AE31" t="s">
        <v>12</v>
      </c>
    </row>
    <row r="32" spans="1:31">
      <c r="A32" s="3" t="s">
        <v>5</v>
      </c>
      <c r="B32" s="4">
        <v>2</v>
      </c>
      <c r="C32" s="4">
        <v>19</v>
      </c>
      <c r="D32" s="4">
        <v>28</v>
      </c>
      <c r="E32" s="4">
        <v>42</v>
      </c>
      <c r="F32" s="15">
        <v>8319</v>
      </c>
      <c r="G32" s="7">
        <v>8746</v>
      </c>
      <c r="H32" s="4">
        <v>43</v>
      </c>
      <c r="I32" s="7">
        <v>8956</v>
      </c>
      <c r="J32" s="14">
        <v>9684</v>
      </c>
      <c r="K32" s="4">
        <v>39</v>
      </c>
      <c r="L32" s="9">
        <v>6842</v>
      </c>
      <c r="M32" s="5">
        <v>5401</v>
      </c>
      <c r="N32" s="10">
        <v>365450</v>
      </c>
      <c r="Q32" s="3" t="s">
        <v>5</v>
      </c>
      <c r="R32" s="4">
        <v>2</v>
      </c>
      <c r="S32" s="4">
        <v>25</v>
      </c>
      <c r="T32" s="4">
        <v>29</v>
      </c>
      <c r="U32" s="4">
        <v>40</v>
      </c>
      <c r="V32" s="14">
        <v>7281</v>
      </c>
      <c r="W32" s="14">
        <v>7226</v>
      </c>
      <c r="X32" s="4">
        <v>43</v>
      </c>
      <c r="Y32" s="7">
        <v>6508</v>
      </c>
      <c r="Z32" s="7">
        <v>6581</v>
      </c>
      <c r="AA32" s="4">
        <v>43</v>
      </c>
      <c r="AB32" s="13">
        <v>7709</v>
      </c>
      <c r="AC32" s="15">
        <v>5805</v>
      </c>
      <c r="AD32" s="10">
        <v>365450</v>
      </c>
    </row>
    <row r="33" spans="1:31">
      <c r="A33" s="3" t="s">
        <v>6</v>
      </c>
      <c r="B33" s="4">
        <v>3</v>
      </c>
      <c r="C33" s="4">
        <v>20</v>
      </c>
      <c r="D33" s="4">
        <v>29</v>
      </c>
      <c r="E33" s="4">
        <v>38</v>
      </c>
      <c r="F33" s="7">
        <v>9057</v>
      </c>
      <c r="G33" s="7">
        <v>9048</v>
      </c>
      <c r="H33" s="4">
        <v>39</v>
      </c>
      <c r="I33" s="7">
        <v>9232</v>
      </c>
      <c r="J33" s="13">
        <v>10333</v>
      </c>
      <c r="K33" s="4">
        <v>37</v>
      </c>
      <c r="L33" s="15">
        <v>7854</v>
      </c>
      <c r="M33" s="8">
        <v>5700</v>
      </c>
      <c r="N33" s="10">
        <v>365450</v>
      </c>
      <c r="Q33" s="3" t="s">
        <v>6</v>
      </c>
      <c r="R33" s="4">
        <v>0</v>
      </c>
      <c r="S33" s="4">
        <v>21</v>
      </c>
      <c r="T33" s="4">
        <v>31</v>
      </c>
      <c r="U33" s="4">
        <v>41</v>
      </c>
      <c r="V33" s="13">
        <v>7681</v>
      </c>
      <c r="W33" s="13">
        <v>7643</v>
      </c>
      <c r="X33" s="4">
        <v>41</v>
      </c>
      <c r="Y33" s="7">
        <v>6456</v>
      </c>
      <c r="Z33" s="7">
        <v>6697</v>
      </c>
      <c r="AA33" s="4">
        <v>44</v>
      </c>
      <c r="AB33" s="13">
        <v>7852</v>
      </c>
      <c r="AC33" s="12">
        <v>5326</v>
      </c>
      <c r="AD33" s="10">
        <v>365450</v>
      </c>
    </row>
    <row r="34" spans="1:31">
      <c r="A34" s="3" t="s">
        <v>7</v>
      </c>
      <c r="B34" s="4">
        <v>2</v>
      </c>
      <c r="C34" s="4">
        <v>20</v>
      </c>
      <c r="D34" s="4">
        <v>30</v>
      </c>
      <c r="E34" s="4">
        <v>42</v>
      </c>
      <c r="F34" s="14">
        <v>9490</v>
      </c>
      <c r="G34" s="14">
        <v>9344</v>
      </c>
      <c r="H34" s="4">
        <v>41</v>
      </c>
      <c r="I34" s="14">
        <v>9775</v>
      </c>
      <c r="J34" s="13">
        <v>10735</v>
      </c>
      <c r="K34" s="4">
        <v>38</v>
      </c>
      <c r="L34" s="15">
        <v>8326</v>
      </c>
      <c r="M34" s="8">
        <v>5826</v>
      </c>
      <c r="N34" s="10">
        <v>365450</v>
      </c>
      <c r="Q34" s="3" t="s">
        <v>7</v>
      </c>
      <c r="R34" s="4">
        <v>2</v>
      </c>
      <c r="S34" s="4">
        <v>20</v>
      </c>
      <c r="T34" s="4">
        <v>33</v>
      </c>
      <c r="U34" s="4">
        <v>40</v>
      </c>
      <c r="V34" s="13">
        <v>7976</v>
      </c>
      <c r="W34" s="13">
        <v>7839</v>
      </c>
      <c r="X34" s="4">
        <v>43</v>
      </c>
      <c r="Y34" s="7">
        <v>6773</v>
      </c>
      <c r="Z34" s="13">
        <v>7464</v>
      </c>
      <c r="AA34" s="4">
        <v>43</v>
      </c>
      <c r="AB34" s="13">
        <v>7851</v>
      </c>
      <c r="AC34" s="15">
        <v>5905</v>
      </c>
      <c r="AD34" s="10">
        <v>365450</v>
      </c>
    </row>
    <row r="35" spans="1:31">
      <c r="A35" s="3" t="s">
        <v>8</v>
      </c>
      <c r="B35" s="4">
        <v>2</v>
      </c>
      <c r="C35" s="4">
        <v>19</v>
      </c>
      <c r="D35" s="4">
        <v>30</v>
      </c>
      <c r="E35" s="4">
        <v>43</v>
      </c>
      <c r="F35" s="14">
        <v>9401</v>
      </c>
      <c r="G35" s="7">
        <v>9279</v>
      </c>
      <c r="H35" s="4">
        <v>41</v>
      </c>
      <c r="I35" s="14">
        <v>10076</v>
      </c>
      <c r="J35" s="13">
        <v>10365</v>
      </c>
      <c r="K35" s="4">
        <v>38</v>
      </c>
      <c r="L35" s="15">
        <v>8089</v>
      </c>
      <c r="M35" s="8">
        <v>5708</v>
      </c>
      <c r="N35" s="10">
        <v>365450</v>
      </c>
      <c r="Q35" s="3" t="s">
        <v>8</v>
      </c>
      <c r="R35" s="4">
        <v>2</v>
      </c>
      <c r="S35" s="4">
        <v>20</v>
      </c>
      <c r="T35" s="4">
        <v>31</v>
      </c>
      <c r="U35" s="4">
        <v>42</v>
      </c>
      <c r="V35" s="13">
        <v>7842</v>
      </c>
      <c r="W35" s="13">
        <v>7804</v>
      </c>
      <c r="X35" s="4">
        <v>45</v>
      </c>
      <c r="Y35" s="7">
        <v>6552</v>
      </c>
      <c r="Z35" s="7">
        <v>6567</v>
      </c>
      <c r="AA35" s="4">
        <v>43</v>
      </c>
      <c r="AB35" s="14">
        <v>7178</v>
      </c>
      <c r="AC35" s="12">
        <v>5379</v>
      </c>
      <c r="AD35" s="10">
        <v>365450</v>
      </c>
    </row>
    <row r="36" spans="1:31">
      <c r="A36" s="3" t="s">
        <v>9</v>
      </c>
      <c r="B36" s="4">
        <v>4</v>
      </c>
      <c r="C36" s="4">
        <v>18</v>
      </c>
      <c r="D36" s="4">
        <v>29</v>
      </c>
      <c r="E36" s="4">
        <v>40</v>
      </c>
      <c r="F36" s="7">
        <v>8853</v>
      </c>
      <c r="G36" s="7">
        <v>9271</v>
      </c>
      <c r="H36" s="4">
        <v>43</v>
      </c>
      <c r="I36" s="13">
        <v>10259</v>
      </c>
      <c r="J36" s="13">
        <v>10878</v>
      </c>
      <c r="K36" s="4">
        <v>38</v>
      </c>
      <c r="L36" s="15">
        <v>7967</v>
      </c>
      <c r="M36" s="8">
        <v>5453</v>
      </c>
      <c r="N36" s="10">
        <v>365450</v>
      </c>
      <c r="Q36" s="3" t="s">
        <v>9</v>
      </c>
      <c r="R36" s="4">
        <v>3</v>
      </c>
      <c r="S36" s="4">
        <v>21</v>
      </c>
      <c r="T36" s="4">
        <v>33</v>
      </c>
      <c r="U36" s="4">
        <v>41</v>
      </c>
      <c r="V36" s="13">
        <v>7585</v>
      </c>
      <c r="W36" s="13">
        <v>7509</v>
      </c>
      <c r="X36" s="4">
        <v>43</v>
      </c>
      <c r="Y36" s="9">
        <v>4563</v>
      </c>
      <c r="Z36" s="12">
        <v>5250</v>
      </c>
      <c r="AA36" s="4">
        <v>40</v>
      </c>
      <c r="AB36" s="9">
        <v>4915</v>
      </c>
      <c r="AC36" s="15">
        <v>5738</v>
      </c>
      <c r="AD36" s="10">
        <v>365450</v>
      </c>
    </row>
    <row r="37" spans="1:31">
      <c r="A37" s="3" t="s">
        <v>10</v>
      </c>
      <c r="B37" s="4">
        <v>1</v>
      </c>
      <c r="C37" s="4">
        <v>18</v>
      </c>
      <c r="D37" s="4">
        <v>30</v>
      </c>
      <c r="E37" s="4">
        <v>38</v>
      </c>
      <c r="F37" s="12">
        <v>7148</v>
      </c>
      <c r="G37" s="12">
        <v>7716</v>
      </c>
      <c r="H37" s="4">
        <v>40</v>
      </c>
      <c r="I37" s="15">
        <v>8312</v>
      </c>
      <c r="J37" s="15">
        <v>8228</v>
      </c>
      <c r="K37" s="4">
        <v>36</v>
      </c>
      <c r="L37" s="8">
        <v>5968</v>
      </c>
      <c r="M37" s="8">
        <v>5689</v>
      </c>
      <c r="N37" s="10">
        <v>365450</v>
      </c>
      <c r="Q37" s="3" t="s">
        <v>10</v>
      </c>
      <c r="R37" s="4">
        <v>2</v>
      </c>
      <c r="S37" s="4">
        <v>24</v>
      </c>
      <c r="T37" s="4">
        <v>31</v>
      </c>
      <c r="U37" s="4">
        <v>39</v>
      </c>
      <c r="V37" s="15">
        <v>5698</v>
      </c>
      <c r="W37" s="15">
        <v>5919</v>
      </c>
      <c r="X37" s="4">
        <v>41</v>
      </c>
      <c r="Y37" s="9">
        <v>4939</v>
      </c>
      <c r="Z37" s="9">
        <v>4941</v>
      </c>
      <c r="AA37" s="4">
        <v>40</v>
      </c>
      <c r="AB37" s="12">
        <v>5614</v>
      </c>
      <c r="AC37" s="4">
        <v>26</v>
      </c>
      <c r="AD37" s="10">
        <v>365450</v>
      </c>
    </row>
    <row r="40" spans="1:31">
      <c r="Q40" t="s">
        <v>22</v>
      </c>
      <c r="R40" t="s">
        <v>1</v>
      </c>
      <c r="S40" s="1">
        <v>0.40972222222222227</v>
      </c>
    </row>
    <row r="42" spans="1:31">
      <c r="A42" t="s">
        <v>22</v>
      </c>
      <c r="B42" t="s">
        <v>1</v>
      </c>
      <c r="C42" s="1">
        <v>0.2902777777777778</v>
      </c>
      <c r="Q42" s="2"/>
      <c r="R42" s="3">
        <v>1</v>
      </c>
      <c r="S42" s="3">
        <v>2</v>
      </c>
      <c r="T42" s="3">
        <v>3</v>
      </c>
      <c r="U42" s="3">
        <v>4</v>
      </c>
      <c r="V42" s="3">
        <v>5</v>
      </c>
      <c r="W42" s="3">
        <v>6</v>
      </c>
      <c r="X42" s="3">
        <v>7</v>
      </c>
      <c r="Y42" s="3">
        <v>8</v>
      </c>
      <c r="Z42" s="3">
        <v>9</v>
      </c>
      <c r="AA42" s="3">
        <v>10</v>
      </c>
      <c r="AB42" s="3">
        <v>11</v>
      </c>
      <c r="AC42" s="3">
        <v>12</v>
      </c>
    </row>
    <row r="43" spans="1:31">
      <c r="Q43" s="3" t="s">
        <v>2</v>
      </c>
      <c r="R43" s="4">
        <v>1</v>
      </c>
      <c r="S43" s="4">
        <v>20</v>
      </c>
      <c r="T43" s="4">
        <v>19</v>
      </c>
      <c r="U43" s="4">
        <v>39</v>
      </c>
      <c r="V43" s="9">
        <v>4914</v>
      </c>
      <c r="W43" s="9">
        <v>5072</v>
      </c>
      <c r="X43" s="4">
        <v>41</v>
      </c>
      <c r="Y43" s="15">
        <v>5953</v>
      </c>
      <c r="Z43" s="12">
        <v>5553</v>
      </c>
      <c r="AA43" s="4">
        <v>40</v>
      </c>
      <c r="AB43" s="9">
        <v>4622</v>
      </c>
      <c r="AC43" s="9">
        <v>4969</v>
      </c>
      <c r="AD43" s="10">
        <v>365450</v>
      </c>
      <c r="AE43" t="s">
        <v>13</v>
      </c>
    </row>
    <row r="44" spans="1:31">
      <c r="A44" s="2"/>
      <c r="B44" s="3">
        <v>1</v>
      </c>
      <c r="C44" s="3">
        <v>2</v>
      </c>
      <c r="D44" s="3">
        <v>3</v>
      </c>
      <c r="E44" s="3">
        <v>4</v>
      </c>
      <c r="F44" s="3">
        <v>5</v>
      </c>
      <c r="G44" s="3">
        <v>6</v>
      </c>
      <c r="H44" s="3">
        <v>7</v>
      </c>
      <c r="I44" s="3">
        <v>8</v>
      </c>
      <c r="J44" s="3">
        <v>9</v>
      </c>
      <c r="K44" s="3">
        <v>10</v>
      </c>
      <c r="L44" s="3">
        <v>11</v>
      </c>
      <c r="M44" s="3">
        <v>12</v>
      </c>
      <c r="O44" t="s">
        <v>73</v>
      </c>
      <c r="Q44" s="3" t="s">
        <v>3</v>
      </c>
      <c r="R44" s="4">
        <v>1</v>
      </c>
      <c r="S44" s="4">
        <v>19</v>
      </c>
      <c r="T44" s="4">
        <v>25</v>
      </c>
      <c r="U44" s="4">
        <v>41</v>
      </c>
      <c r="V44" s="12">
        <v>5237</v>
      </c>
      <c r="W44" s="12">
        <v>5588</v>
      </c>
      <c r="X44" s="4">
        <v>41</v>
      </c>
      <c r="Y44" s="7">
        <v>6443</v>
      </c>
      <c r="Z44" s="7">
        <v>6259</v>
      </c>
      <c r="AA44" s="4">
        <v>42</v>
      </c>
      <c r="AB44" s="12">
        <v>5227</v>
      </c>
      <c r="AC44" s="9">
        <v>4966</v>
      </c>
      <c r="AD44" s="10">
        <v>365450</v>
      </c>
    </row>
    <row r="45" spans="1:31">
      <c r="A45" s="3" t="s">
        <v>2</v>
      </c>
      <c r="B45" s="4">
        <v>2</v>
      </c>
      <c r="C45" s="4">
        <v>19</v>
      </c>
      <c r="D45" s="4">
        <v>246</v>
      </c>
      <c r="E45" s="4">
        <v>44</v>
      </c>
      <c r="F45" s="12">
        <v>6849</v>
      </c>
      <c r="G45" s="15">
        <v>7034</v>
      </c>
      <c r="H45" s="4">
        <v>35</v>
      </c>
      <c r="I45" s="12">
        <v>6832</v>
      </c>
      <c r="J45" s="12">
        <v>6452</v>
      </c>
      <c r="K45" s="4">
        <v>39</v>
      </c>
      <c r="L45" s="14">
        <v>8272</v>
      </c>
      <c r="M45" s="14">
        <v>8540</v>
      </c>
      <c r="N45" s="10">
        <v>365450</v>
      </c>
      <c r="Q45" s="3" t="s">
        <v>5</v>
      </c>
      <c r="R45" s="4">
        <v>2</v>
      </c>
      <c r="S45" s="4">
        <v>18</v>
      </c>
      <c r="T45" s="4">
        <v>25</v>
      </c>
      <c r="U45" s="4">
        <v>42</v>
      </c>
      <c r="V45" s="15">
        <v>6212</v>
      </c>
      <c r="W45" s="7">
        <v>6324</v>
      </c>
      <c r="X45" s="4">
        <v>43</v>
      </c>
      <c r="Y45" s="14">
        <v>7267</v>
      </c>
      <c r="Z45" s="13">
        <v>7424</v>
      </c>
      <c r="AA45" s="4">
        <v>42</v>
      </c>
      <c r="AB45" s="12">
        <v>5229</v>
      </c>
      <c r="AC45" s="12">
        <v>5160</v>
      </c>
      <c r="AD45" s="10">
        <v>365450</v>
      </c>
    </row>
    <row r="46" spans="1:31">
      <c r="A46" s="3" t="s">
        <v>3</v>
      </c>
      <c r="B46" s="4">
        <v>2</v>
      </c>
      <c r="C46" s="4">
        <v>19</v>
      </c>
      <c r="D46" s="4">
        <v>207</v>
      </c>
      <c r="E46" s="4">
        <v>45</v>
      </c>
      <c r="F46" s="9">
        <v>5928</v>
      </c>
      <c r="G46" s="9">
        <v>6168</v>
      </c>
      <c r="H46" s="4">
        <v>29</v>
      </c>
      <c r="I46" s="9">
        <v>5513</v>
      </c>
      <c r="J46" s="9">
        <v>5732</v>
      </c>
      <c r="K46" s="4">
        <v>27</v>
      </c>
      <c r="L46" s="7">
        <v>7605</v>
      </c>
      <c r="M46" s="14">
        <v>8282</v>
      </c>
      <c r="N46" s="10">
        <v>365450</v>
      </c>
      <c r="Q46" s="3" t="s">
        <v>6</v>
      </c>
      <c r="R46" s="4">
        <v>1</v>
      </c>
      <c r="S46" s="4">
        <v>19</v>
      </c>
      <c r="T46" s="4">
        <v>27</v>
      </c>
      <c r="U46" s="4">
        <v>42</v>
      </c>
      <c r="V46" s="7">
        <v>6746</v>
      </c>
      <c r="W46" s="8">
        <v>4269</v>
      </c>
      <c r="X46" s="4">
        <v>44</v>
      </c>
      <c r="Y46" s="13">
        <v>7952</v>
      </c>
      <c r="Z46" s="13">
        <v>7618</v>
      </c>
      <c r="AA46" s="4">
        <v>42</v>
      </c>
      <c r="AB46" s="15">
        <v>6084</v>
      </c>
      <c r="AC46" s="12">
        <v>5406</v>
      </c>
      <c r="AD46" s="10">
        <v>365450</v>
      </c>
    </row>
    <row r="47" spans="1:31">
      <c r="A47" s="3" t="s">
        <v>5</v>
      </c>
      <c r="B47" s="4">
        <v>2</v>
      </c>
      <c r="C47" s="4">
        <v>18</v>
      </c>
      <c r="D47" s="4">
        <v>117</v>
      </c>
      <c r="E47" s="4">
        <v>70</v>
      </c>
      <c r="F47" s="15">
        <v>7320</v>
      </c>
      <c r="G47" s="7">
        <v>7694</v>
      </c>
      <c r="H47" s="4">
        <v>31</v>
      </c>
      <c r="I47" s="15">
        <v>7210</v>
      </c>
      <c r="J47" s="15">
        <v>7208</v>
      </c>
      <c r="K47" s="4">
        <v>46</v>
      </c>
      <c r="L47" s="13">
        <v>8994</v>
      </c>
      <c r="M47" s="7">
        <v>7675</v>
      </c>
      <c r="N47" s="10">
        <v>365450</v>
      </c>
      <c r="Q47" s="3" t="s">
        <v>7</v>
      </c>
      <c r="R47" s="4">
        <v>1</v>
      </c>
      <c r="S47" s="4">
        <v>23</v>
      </c>
      <c r="T47" s="4">
        <v>31</v>
      </c>
      <c r="U47" s="4">
        <v>42</v>
      </c>
      <c r="V47" s="7">
        <v>6430</v>
      </c>
      <c r="W47" s="7">
        <v>6671</v>
      </c>
      <c r="X47" s="4">
        <v>42</v>
      </c>
      <c r="Y47" s="14">
        <v>7174</v>
      </c>
      <c r="Z47" s="14">
        <v>7354</v>
      </c>
      <c r="AA47" s="4">
        <v>42</v>
      </c>
      <c r="AB47" s="15">
        <v>5963</v>
      </c>
      <c r="AC47" s="9">
        <v>5061</v>
      </c>
      <c r="AD47" s="10">
        <v>365450</v>
      </c>
    </row>
    <row r="48" spans="1:31">
      <c r="A48" s="3" t="s">
        <v>6</v>
      </c>
      <c r="B48" s="4">
        <v>2</v>
      </c>
      <c r="C48" s="4">
        <v>17</v>
      </c>
      <c r="D48" s="4">
        <v>28</v>
      </c>
      <c r="E48" s="4">
        <v>45</v>
      </c>
      <c r="F48" s="7">
        <v>7771</v>
      </c>
      <c r="G48" s="7">
        <v>7812</v>
      </c>
      <c r="H48" s="4">
        <v>30</v>
      </c>
      <c r="I48" s="7">
        <v>7656</v>
      </c>
      <c r="J48" s="15">
        <v>7503</v>
      </c>
      <c r="K48" s="4">
        <v>44</v>
      </c>
      <c r="L48" s="13">
        <v>9175</v>
      </c>
      <c r="M48" s="7">
        <v>7864</v>
      </c>
      <c r="N48" s="10">
        <v>365450</v>
      </c>
      <c r="Q48" s="3" t="s">
        <v>8</v>
      </c>
      <c r="R48" s="4">
        <v>0</v>
      </c>
      <c r="S48" s="4">
        <v>19</v>
      </c>
      <c r="T48" s="4">
        <v>31</v>
      </c>
      <c r="U48" s="4">
        <v>41</v>
      </c>
      <c r="V48" s="15">
        <v>6103</v>
      </c>
      <c r="W48" s="15">
        <v>6126</v>
      </c>
      <c r="X48" s="4">
        <v>43</v>
      </c>
      <c r="Y48" s="13">
        <v>7662</v>
      </c>
      <c r="Z48" s="14">
        <v>7127</v>
      </c>
      <c r="AA48" s="4">
        <v>38</v>
      </c>
      <c r="AB48" s="7">
        <v>6277</v>
      </c>
      <c r="AC48" s="9">
        <v>5011</v>
      </c>
      <c r="AD48" s="10">
        <v>365450</v>
      </c>
    </row>
    <row r="49" spans="1:31">
      <c r="A49" s="3" t="s">
        <v>7</v>
      </c>
      <c r="B49" s="4">
        <v>3</v>
      </c>
      <c r="C49" s="4">
        <v>15</v>
      </c>
      <c r="D49" s="4">
        <v>29</v>
      </c>
      <c r="E49" s="4">
        <v>44</v>
      </c>
      <c r="F49" s="14">
        <v>8259</v>
      </c>
      <c r="G49" s="14">
        <v>8263</v>
      </c>
      <c r="H49" s="4">
        <v>31</v>
      </c>
      <c r="I49" s="14">
        <v>8416</v>
      </c>
      <c r="J49" s="7">
        <v>7826</v>
      </c>
      <c r="K49" s="4">
        <v>43</v>
      </c>
      <c r="L49" s="13">
        <v>9631</v>
      </c>
      <c r="M49" s="7">
        <v>8037</v>
      </c>
      <c r="N49" s="10">
        <v>365450</v>
      </c>
      <c r="Q49" s="3" t="s">
        <v>9</v>
      </c>
      <c r="R49" s="4">
        <v>2</v>
      </c>
      <c r="S49" s="4">
        <v>21</v>
      </c>
      <c r="T49" s="4">
        <v>33</v>
      </c>
      <c r="U49" s="4">
        <v>40</v>
      </c>
      <c r="V49" s="12">
        <v>5232</v>
      </c>
      <c r="W49" s="9">
        <v>4885</v>
      </c>
      <c r="X49" s="4">
        <v>41</v>
      </c>
      <c r="Y49" s="12">
        <v>5382</v>
      </c>
      <c r="Z49" s="12">
        <v>5354</v>
      </c>
      <c r="AA49" s="4">
        <v>40</v>
      </c>
      <c r="AB49" s="9">
        <v>5054</v>
      </c>
      <c r="AC49" s="12">
        <v>5572</v>
      </c>
      <c r="AD49" s="10">
        <v>365450</v>
      </c>
    </row>
    <row r="50" spans="1:31">
      <c r="A50" s="3" t="s">
        <v>8</v>
      </c>
      <c r="B50" s="4">
        <v>2</v>
      </c>
      <c r="C50" s="4">
        <v>15</v>
      </c>
      <c r="D50" s="4">
        <v>28</v>
      </c>
      <c r="E50" s="4">
        <v>44</v>
      </c>
      <c r="F50" s="7">
        <v>8193</v>
      </c>
      <c r="G50" s="14">
        <v>8309</v>
      </c>
      <c r="H50" s="4">
        <v>32</v>
      </c>
      <c r="I50" s="7">
        <v>7914</v>
      </c>
      <c r="J50" s="7">
        <v>7622</v>
      </c>
      <c r="K50" s="4">
        <v>41</v>
      </c>
      <c r="L50" s="13">
        <v>9359</v>
      </c>
      <c r="M50" s="7">
        <v>8076</v>
      </c>
      <c r="N50" s="10">
        <v>365450</v>
      </c>
      <c r="Q50" s="3" t="s">
        <v>10</v>
      </c>
      <c r="R50" s="4">
        <v>1</v>
      </c>
      <c r="S50" s="4">
        <v>21</v>
      </c>
      <c r="T50" s="4">
        <v>37</v>
      </c>
      <c r="U50" s="4">
        <v>40</v>
      </c>
      <c r="V50" s="9">
        <v>5059</v>
      </c>
      <c r="W50" s="9">
        <v>4820</v>
      </c>
      <c r="X50" s="4">
        <v>40</v>
      </c>
      <c r="Y50" s="15">
        <v>5926</v>
      </c>
      <c r="Z50" s="15">
        <v>6003</v>
      </c>
      <c r="AA50" s="4">
        <v>42</v>
      </c>
      <c r="AB50" s="12">
        <v>5666</v>
      </c>
      <c r="AC50" s="12">
        <v>5218</v>
      </c>
      <c r="AD50" s="10">
        <v>365450</v>
      </c>
    </row>
    <row r="51" spans="1:31">
      <c r="A51" s="3" t="s">
        <v>9</v>
      </c>
      <c r="B51" s="4">
        <v>2</v>
      </c>
      <c r="C51" s="4">
        <v>12</v>
      </c>
      <c r="D51" s="4">
        <v>29</v>
      </c>
      <c r="E51" s="4">
        <v>42</v>
      </c>
      <c r="F51" s="7">
        <v>7828</v>
      </c>
      <c r="G51" s="15">
        <v>7271</v>
      </c>
      <c r="H51" s="4">
        <v>33</v>
      </c>
      <c r="I51" s="7">
        <v>7730</v>
      </c>
      <c r="J51" s="7">
        <v>7690</v>
      </c>
      <c r="K51" s="4">
        <v>42</v>
      </c>
      <c r="L51" s="13">
        <v>9460</v>
      </c>
      <c r="M51" s="14">
        <v>8544</v>
      </c>
      <c r="N51" s="10">
        <v>365450</v>
      </c>
    </row>
    <row r="52" spans="1:31">
      <c r="A52" s="3" t="s">
        <v>10</v>
      </c>
      <c r="B52" s="4">
        <v>0</v>
      </c>
      <c r="C52" s="4">
        <v>19</v>
      </c>
      <c r="D52" s="4">
        <v>29</v>
      </c>
      <c r="E52" s="4">
        <v>39</v>
      </c>
      <c r="F52" s="12">
        <v>6486</v>
      </c>
      <c r="G52" s="12">
        <v>6572</v>
      </c>
      <c r="H52" s="4">
        <v>29</v>
      </c>
      <c r="I52" s="12">
        <v>6362</v>
      </c>
      <c r="J52" s="9">
        <v>6057</v>
      </c>
      <c r="K52" s="4">
        <v>42</v>
      </c>
      <c r="L52" s="14">
        <v>8433</v>
      </c>
      <c r="M52" s="14">
        <v>8514</v>
      </c>
      <c r="N52" s="10">
        <v>365450</v>
      </c>
    </row>
    <row r="53" spans="1:31">
      <c r="Q53" t="s">
        <v>22</v>
      </c>
      <c r="R53" t="s">
        <v>1</v>
      </c>
      <c r="S53" s="1">
        <v>0.41111111111111115</v>
      </c>
    </row>
    <row r="55" spans="1:31">
      <c r="A55" t="s">
        <v>22</v>
      </c>
      <c r="B55" t="s">
        <v>1</v>
      </c>
      <c r="C55" s="1">
        <v>0.29097222222222224</v>
      </c>
      <c r="Q55" s="2"/>
      <c r="R55" s="3">
        <v>1</v>
      </c>
      <c r="S55" s="3">
        <v>2</v>
      </c>
      <c r="T55" s="3">
        <v>3</v>
      </c>
      <c r="U55" s="3">
        <v>4</v>
      </c>
      <c r="V55" s="3">
        <v>5</v>
      </c>
      <c r="W55" s="3">
        <v>6</v>
      </c>
      <c r="X55" s="3">
        <v>7</v>
      </c>
      <c r="Y55" s="3">
        <v>8</v>
      </c>
      <c r="Z55" s="3">
        <v>9</v>
      </c>
      <c r="AA55" s="3">
        <v>10</v>
      </c>
      <c r="AB55" s="3">
        <v>11</v>
      </c>
      <c r="AC55" s="3">
        <v>12</v>
      </c>
    </row>
    <row r="56" spans="1:31">
      <c r="Q56" s="3" t="s">
        <v>2</v>
      </c>
      <c r="R56" s="4">
        <v>2</v>
      </c>
      <c r="S56" s="4">
        <v>22</v>
      </c>
      <c r="T56" s="4">
        <v>26</v>
      </c>
      <c r="U56" s="4">
        <v>43</v>
      </c>
      <c r="V56" s="5">
        <v>4743</v>
      </c>
      <c r="W56" s="5">
        <v>4376</v>
      </c>
      <c r="X56" s="4">
        <v>41</v>
      </c>
      <c r="Y56" s="8">
        <v>5183</v>
      </c>
      <c r="Z56" s="8">
        <v>5202</v>
      </c>
      <c r="AA56" s="4">
        <v>42</v>
      </c>
      <c r="AB56" s="8">
        <v>5356</v>
      </c>
      <c r="AC56" s="8">
        <v>5031</v>
      </c>
      <c r="AD56" s="10">
        <v>365450</v>
      </c>
    </row>
    <row r="57" spans="1:31">
      <c r="A57" s="2"/>
      <c r="B57" s="3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  <c r="H57" s="3">
        <v>7</v>
      </c>
      <c r="I57" s="3">
        <v>8</v>
      </c>
      <c r="J57" s="3">
        <v>9</v>
      </c>
      <c r="K57" s="3">
        <v>10</v>
      </c>
      <c r="L57" s="3">
        <v>11</v>
      </c>
      <c r="M57" s="3">
        <v>12</v>
      </c>
      <c r="Q57" s="3" t="s">
        <v>3</v>
      </c>
      <c r="R57" s="4">
        <v>2</v>
      </c>
      <c r="S57" s="4">
        <v>21</v>
      </c>
      <c r="T57" s="4">
        <v>21</v>
      </c>
      <c r="U57" s="4">
        <v>44</v>
      </c>
      <c r="V57" s="9">
        <v>5820</v>
      </c>
      <c r="W57" s="12">
        <v>6534</v>
      </c>
      <c r="X57" s="4">
        <v>43</v>
      </c>
      <c r="Y57" s="12">
        <v>6548</v>
      </c>
      <c r="Z57" s="12">
        <v>6785</v>
      </c>
      <c r="AA57" s="4">
        <v>40</v>
      </c>
      <c r="AB57" s="9">
        <v>6149</v>
      </c>
      <c r="AC57" s="8">
        <v>5541</v>
      </c>
      <c r="AD57" s="10">
        <v>365450</v>
      </c>
      <c r="AE57" t="s">
        <v>14</v>
      </c>
    </row>
    <row r="58" spans="1:31">
      <c r="A58" s="3" t="s">
        <v>2</v>
      </c>
      <c r="B58" s="4">
        <v>3</v>
      </c>
      <c r="C58" s="4">
        <v>20</v>
      </c>
      <c r="D58" s="4">
        <v>30</v>
      </c>
      <c r="E58" s="4">
        <v>40</v>
      </c>
      <c r="F58" s="9">
        <v>6658</v>
      </c>
      <c r="G58" s="9">
        <v>6786</v>
      </c>
      <c r="H58" s="4">
        <v>47</v>
      </c>
      <c r="I58" s="9">
        <v>7160</v>
      </c>
      <c r="J58" s="9">
        <v>6924</v>
      </c>
      <c r="K58" s="4">
        <v>43</v>
      </c>
      <c r="L58" s="9">
        <v>6568</v>
      </c>
      <c r="M58" s="9">
        <v>6639</v>
      </c>
      <c r="N58" s="10">
        <v>365450</v>
      </c>
      <c r="O58" s="1">
        <v>0.55208333333333337</v>
      </c>
      <c r="Q58" s="3" t="s">
        <v>5</v>
      </c>
      <c r="R58" s="4">
        <v>0</v>
      </c>
      <c r="S58" s="4">
        <v>21</v>
      </c>
      <c r="T58" s="4">
        <v>27</v>
      </c>
      <c r="U58" s="4">
        <v>44</v>
      </c>
      <c r="V58" s="12">
        <v>6791</v>
      </c>
      <c r="W58" s="9">
        <v>6193</v>
      </c>
      <c r="X58" s="4">
        <v>45</v>
      </c>
      <c r="Y58" s="7">
        <v>7816</v>
      </c>
      <c r="Z58" s="15">
        <v>7464</v>
      </c>
      <c r="AA58" s="4">
        <v>44</v>
      </c>
      <c r="AB58" s="12">
        <v>6716</v>
      </c>
      <c r="AC58" s="9">
        <v>5820</v>
      </c>
      <c r="AD58" s="10">
        <v>365450</v>
      </c>
    </row>
    <row r="59" spans="1:31">
      <c r="A59" s="3" t="s">
        <v>3</v>
      </c>
      <c r="B59" s="4">
        <v>2</v>
      </c>
      <c r="C59" s="4">
        <v>20</v>
      </c>
      <c r="D59" s="4">
        <v>30</v>
      </c>
      <c r="E59" s="4">
        <v>38</v>
      </c>
      <c r="F59" s="8">
        <v>6282</v>
      </c>
      <c r="G59" s="9">
        <v>6835</v>
      </c>
      <c r="H59" s="4">
        <v>47</v>
      </c>
      <c r="I59" s="12">
        <v>7355</v>
      </c>
      <c r="J59" s="12">
        <v>7348</v>
      </c>
      <c r="K59" s="4">
        <v>42</v>
      </c>
      <c r="L59" s="9">
        <v>7156</v>
      </c>
      <c r="M59" s="9">
        <v>7002</v>
      </c>
      <c r="N59" s="10">
        <v>365450</v>
      </c>
      <c r="Q59" s="3" t="s">
        <v>6</v>
      </c>
      <c r="R59" s="4">
        <v>2</v>
      </c>
      <c r="S59" s="4">
        <v>21</v>
      </c>
      <c r="T59" s="4">
        <v>34</v>
      </c>
      <c r="U59" s="4">
        <v>45</v>
      </c>
      <c r="V59" s="15">
        <v>7477</v>
      </c>
      <c r="W59" s="12">
        <v>6864</v>
      </c>
      <c r="X59" s="4">
        <v>44</v>
      </c>
      <c r="Y59" s="14">
        <v>8718</v>
      </c>
      <c r="Z59" s="18">
        <v>3396</v>
      </c>
      <c r="AA59" s="4">
        <v>42</v>
      </c>
      <c r="AB59" s="7">
        <v>8383</v>
      </c>
      <c r="AC59" s="9">
        <v>5741</v>
      </c>
      <c r="AD59" s="10">
        <v>365450</v>
      </c>
    </row>
    <row r="60" spans="1:31">
      <c r="A60" s="3" t="s">
        <v>5</v>
      </c>
      <c r="B60" s="4">
        <v>4</v>
      </c>
      <c r="C60" s="4">
        <v>19</v>
      </c>
      <c r="D60" s="4">
        <v>30</v>
      </c>
      <c r="E60" s="4">
        <v>40</v>
      </c>
      <c r="F60" s="9">
        <v>6703</v>
      </c>
      <c r="G60" s="8">
        <v>6464</v>
      </c>
      <c r="H60" s="4">
        <v>49</v>
      </c>
      <c r="I60" s="15">
        <v>8362</v>
      </c>
      <c r="J60" s="15">
        <v>8800</v>
      </c>
      <c r="K60" s="4">
        <v>43</v>
      </c>
      <c r="L60" s="12">
        <v>7819</v>
      </c>
      <c r="M60" s="9">
        <v>7139</v>
      </c>
      <c r="N60" s="10">
        <v>365450</v>
      </c>
      <c r="Q60" s="3" t="s">
        <v>7</v>
      </c>
      <c r="R60" s="4">
        <v>2</v>
      </c>
      <c r="S60" s="4">
        <v>22</v>
      </c>
      <c r="T60" s="4">
        <v>34</v>
      </c>
      <c r="U60" s="4">
        <v>44</v>
      </c>
      <c r="V60" s="15">
        <v>7159</v>
      </c>
      <c r="W60" s="12">
        <v>6975</v>
      </c>
      <c r="X60" s="4">
        <v>43</v>
      </c>
      <c r="Y60" s="13">
        <v>9786</v>
      </c>
      <c r="Z60" s="14">
        <v>8605</v>
      </c>
      <c r="AA60" s="4">
        <v>44</v>
      </c>
      <c r="AB60" s="14">
        <v>8903</v>
      </c>
      <c r="AC60" s="9">
        <v>5918</v>
      </c>
      <c r="AD60" s="10">
        <v>365450</v>
      </c>
    </row>
    <row r="61" spans="1:31">
      <c r="A61" s="3" t="s">
        <v>6</v>
      </c>
      <c r="B61" s="4">
        <v>3</v>
      </c>
      <c r="C61" s="4">
        <v>21</v>
      </c>
      <c r="D61" s="4">
        <v>32</v>
      </c>
      <c r="E61" s="4">
        <v>42</v>
      </c>
      <c r="F61" s="15">
        <v>8208</v>
      </c>
      <c r="G61" s="9">
        <v>7213</v>
      </c>
      <c r="H61" s="4">
        <v>46</v>
      </c>
      <c r="I61" s="7">
        <v>9566</v>
      </c>
      <c r="J61" s="15">
        <v>8823</v>
      </c>
      <c r="K61" s="4">
        <v>42</v>
      </c>
      <c r="L61" s="15">
        <v>8343</v>
      </c>
      <c r="M61" s="12">
        <v>7423</v>
      </c>
      <c r="N61" s="10">
        <v>365450</v>
      </c>
      <c r="Q61" s="3" t="s">
        <v>8</v>
      </c>
      <c r="R61" s="4">
        <v>1</v>
      </c>
      <c r="S61" s="4">
        <v>22</v>
      </c>
      <c r="T61" s="4">
        <v>29</v>
      </c>
      <c r="U61" s="4">
        <v>43</v>
      </c>
      <c r="V61" s="12">
        <v>6989</v>
      </c>
      <c r="W61" s="12">
        <v>6397</v>
      </c>
      <c r="X61" s="4">
        <v>43</v>
      </c>
      <c r="Y61" s="7">
        <v>8169</v>
      </c>
      <c r="Z61" s="5">
        <v>4501</v>
      </c>
      <c r="AA61" s="4">
        <v>44</v>
      </c>
      <c r="AB61" s="13">
        <v>9411</v>
      </c>
      <c r="AC61" s="8">
        <v>5193</v>
      </c>
      <c r="AD61" s="10">
        <v>365450</v>
      </c>
    </row>
    <row r="62" spans="1:31">
      <c r="A62" s="3" t="s">
        <v>7</v>
      </c>
      <c r="B62" s="4">
        <v>3</v>
      </c>
      <c r="C62" s="4">
        <v>20</v>
      </c>
      <c r="D62" s="4">
        <v>32</v>
      </c>
      <c r="E62" s="4">
        <v>41</v>
      </c>
      <c r="F62" s="7">
        <v>9380</v>
      </c>
      <c r="G62" s="15">
        <v>8914</v>
      </c>
      <c r="H62" s="4">
        <v>47</v>
      </c>
      <c r="I62" s="8">
        <v>5875</v>
      </c>
      <c r="J62" s="13">
        <v>10794</v>
      </c>
      <c r="K62" s="4">
        <v>42</v>
      </c>
      <c r="L62" s="14">
        <v>9885</v>
      </c>
      <c r="M62" s="15">
        <v>8165</v>
      </c>
      <c r="N62" s="10">
        <v>365450</v>
      </c>
      <c r="Q62" s="3" t="s">
        <v>9</v>
      </c>
      <c r="R62" s="4">
        <v>1</v>
      </c>
      <c r="S62" s="4">
        <v>22</v>
      </c>
      <c r="T62" s="4">
        <v>31</v>
      </c>
      <c r="U62" s="4">
        <v>39</v>
      </c>
      <c r="V62" s="15">
        <v>7158</v>
      </c>
      <c r="W62" s="12">
        <v>6443</v>
      </c>
      <c r="X62" s="4">
        <v>43</v>
      </c>
      <c r="Y62" s="7">
        <v>7812</v>
      </c>
      <c r="Z62" s="15">
        <v>7536</v>
      </c>
      <c r="AA62" s="4">
        <v>45</v>
      </c>
      <c r="AB62" s="15">
        <v>7273</v>
      </c>
      <c r="AC62" s="8">
        <v>5478</v>
      </c>
      <c r="AD62" s="10">
        <v>365450</v>
      </c>
    </row>
    <row r="63" spans="1:31">
      <c r="A63" s="3" t="s">
        <v>8</v>
      </c>
      <c r="B63" s="4">
        <v>2</v>
      </c>
      <c r="C63" s="4">
        <v>19</v>
      </c>
      <c r="D63" s="4">
        <v>33</v>
      </c>
      <c r="E63" s="4">
        <v>40</v>
      </c>
      <c r="F63" s="7">
        <v>9507</v>
      </c>
      <c r="G63" s="7">
        <v>9311</v>
      </c>
      <c r="H63" s="4">
        <v>47</v>
      </c>
      <c r="I63" s="13">
        <v>10842</v>
      </c>
      <c r="J63" s="13">
        <v>11387</v>
      </c>
      <c r="K63" s="4">
        <v>41</v>
      </c>
      <c r="L63" s="7">
        <v>9241</v>
      </c>
      <c r="M63" s="9">
        <v>7260</v>
      </c>
      <c r="N63" s="10">
        <v>365450</v>
      </c>
      <c r="Q63" s="3" t="s">
        <v>10</v>
      </c>
      <c r="R63" s="4">
        <v>1</v>
      </c>
      <c r="S63" s="4">
        <v>22</v>
      </c>
      <c r="T63" s="4">
        <v>30</v>
      </c>
      <c r="U63" s="4">
        <v>36</v>
      </c>
      <c r="V63" s="8">
        <v>5426</v>
      </c>
      <c r="W63" s="8">
        <v>5237</v>
      </c>
      <c r="X63" s="4">
        <v>41</v>
      </c>
      <c r="Y63" s="9">
        <v>5762</v>
      </c>
      <c r="Z63" s="9">
        <v>5673</v>
      </c>
      <c r="AA63" s="4">
        <v>59</v>
      </c>
      <c r="AB63" s="8">
        <v>4952</v>
      </c>
      <c r="AC63" s="8">
        <v>5225</v>
      </c>
      <c r="AD63" s="10">
        <v>365450</v>
      </c>
    </row>
    <row r="64" spans="1:31">
      <c r="A64" s="3" t="s">
        <v>9</v>
      </c>
      <c r="B64" s="4">
        <v>3</v>
      </c>
      <c r="C64" s="4">
        <v>19</v>
      </c>
      <c r="D64" s="4">
        <v>31</v>
      </c>
      <c r="E64" s="4">
        <v>42</v>
      </c>
      <c r="F64" s="15">
        <v>8419</v>
      </c>
      <c r="G64" s="15">
        <v>8628</v>
      </c>
      <c r="H64" s="4">
        <v>48</v>
      </c>
      <c r="I64" s="14">
        <v>10098</v>
      </c>
      <c r="J64" s="14">
        <v>10214</v>
      </c>
      <c r="K64" s="4">
        <v>43</v>
      </c>
      <c r="L64" s="15">
        <v>8637</v>
      </c>
      <c r="M64" s="12">
        <v>7414</v>
      </c>
      <c r="N64" s="10">
        <v>365450</v>
      </c>
    </row>
    <row r="65" spans="1:32">
      <c r="A65" s="3" t="s">
        <v>10</v>
      </c>
      <c r="B65" s="4">
        <v>1</v>
      </c>
      <c r="C65" s="4">
        <v>21</v>
      </c>
      <c r="D65" s="4">
        <v>31</v>
      </c>
      <c r="E65" s="4">
        <v>37</v>
      </c>
      <c r="F65" s="9">
        <v>6963</v>
      </c>
      <c r="G65" s="11">
        <v>2604</v>
      </c>
      <c r="H65" s="4">
        <v>45</v>
      </c>
      <c r="I65" s="12">
        <v>7859</v>
      </c>
      <c r="J65" s="12">
        <v>7810</v>
      </c>
      <c r="K65" s="4">
        <v>38</v>
      </c>
      <c r="L65" s="9">
        <v>7169</v>
      </c>
      <c r="M65" s="12">
        <v>7474</v>
      </c>
      <c r="N65" s="10">
        <v>365450</v>
      </c>
      <c r="Q65" t="s">
        <v>22</v>
      </c>
      <c r="R65" t="s">
        <v>1</v>
      </c>
      <c r="S65" s="1">
        <v>0.41180555555555554</v>
      </c>
    </row>
    <row r="67" spans="1:32">
      <c r="Q67" s="2"/>
      <c r="R67" s="3">
        <v>1</v>
      </c>
      <c r="S67" s="3">
        <v>2</v>
      </c>
      <c r="T67" s="3">
        <v>3</v>
      </c>
      <c r="U67" s="3">
        <v>4</v>
      </c>
      <c r="V67" s="3">
        <v>5</v>
      </c>
      <c r="W67" s="3">
        <v>6</v>
      </c>
      <c r="X67" s="3">
        <v>7</v>
      </c>
      <c r="Y67" s="3">
        <v>8</v>
      </c>
      <c r="Z67" s="3">
        <v>9</v>
      </c>
      <c r="AA67" s="3">
        <v>10</v>
      </c>
      <c r="AB67" s="3">
        <v>11</v>
      </c>
      <c r="AC67" s="3">
        <v>12</v>
      </c>
    </row>
    <row r="68" spans="1:32">
      <c r="A68" t="s">
        <v>22</v>
      </c>
      <c r="B68" t="s">
        <v>1</v>
      </c>
      <c r="C68" s="1">
        <v>0.29236111111111113</v>
      </c>
      <c r="Q68" s="3" t="s">
        <v>2</v>
      </c>
      <c r="R68" s="4">
        <v>3</v>
      </c>
      <c r="S68" s="4">
        <v>21</v>
      </c>
      <c r="T68" s="4">
        <v>35</v>
      </c>
      <c r="U68" s="4">
        <v>45</v>
      </c>
      <c r="V68" s="12">
        <v>6948</v>
      </c>
      <c r="W68" s="12">
        <v>7080</v>
      </c>
      <c r="X68" s="4">
        <v>39</v>
      </c>
      <c r="Y68" s="9">
        <v>6156</v>
      </c>
      <c r="Z68" s="8">
        <v>5423</v>
      </c>
      <c r="AA68" s="4">
        <v>50</v>
      </c>
      <c r="AB68" s="8">
        <v>5552</v>
      </c>
      <c r="AC68" s="8">
        <v>5593</v>
      </c>
      <c r="AD68" s="10">
        <v>365450</v>
      </c>
    </row>
    <row r="69" spans="1:32">
      <c r="Q69" s="3" t="s">
        <v>3</v>
      </c>
      <c r="R69" s="4">
        <v>3</v>
      </c>
      <c r="S69" s="4">
        <v>20</v>
      </c>
      <c r="T69" s="4">
        <v>45</v>
      </c>
      <c r="U69" s="4">
        <v>43</v>
      </c>
      <c r="V69" s="12">
        <v>6777</v>
      </c>
      <c r="W69" s="12">
        <v>6520</v>
      </c>
      <c r="X69" s="4">
        <v>43</v>
      </c>
      <c r="Y69" s="8">
        <v>5387</v>
      </c>
      <c r="Z69" s="8">
        <v>5438</v>
      </c>
      <c r="AA69" s="4">
        <v>46</v>
      </c>
      <c r="AB69" s="9">
        <v>5719</v>
      </c>
      <c r="AC69" s="8">
        <v>5532</v>
      </c>
      <c r="AD69" s="10">
        <v>365450</v>
      </c>
      <c r="AE69" t="s">
        <v>15</v>
      </c>
    </row>
    <row r="70" spans="1:32">
      <c r="A70" s="2"/>
      <c r="B70" s="3">
        <v>1</v>
      </c>
      <c r="C70" s="3">
        <v>2</v>
      </c>
      <c r="D70" s="3">
        <v>3</v>
      </c>
      <c r="E70" s="3">
        <v>4</v>
      </c>
      <c r="F70" s="3">
        <v>5</v>
      </c>
      <c r="G70" s="3">
        <v>6</v>
      </c>
      <c r="H70" s="3">
        <v>7</v>
      </c>
      <c r="I70" s="3">
        <v>8</v>
      </c>
      <c r="J70" s="3">
        <v>9</v>
      </c>
      <c r="K70" s="3">
        <v>10</v>
      </c>
      <c r="L70" s="3">
        <v>11</v>
      </c>
      <c r="M70" s="3">
        <v>12</v>
      </c>
      <c r="Q70" s="3" t="s">
        <v>5</v>
      </c>
      <c r="R70" s="4">
        <v>1</v>
      </c>
      <c r="S70" s="4">
        <v>22</v>
      </c>
      <c r="T70" s="4">
        <v>50</v>
      </c>
      <c r="U70" s="4">
        <v>43</v>
      </c>
      <c r="V70" s="7">
        <v>8511</v>
      </c>
      <c r="W70" s="14">
        <v>9003</v>
      </c>
      <c r="X70" s="4">
        <v>43</v>
      </c>
      <c r="Y70" s="7">
        <v>7816</v>
      </c>
      <c r="Z70" s="9">
        <v>6025</v>
      </c>
      <c r="AA70" s="4">
        <v>46</v>
      </c>
      <c r="AB70" s="12">
        <v>6578</v>
      </c>
      <c r="AC70" s="12">
        <v>6520</v>
      </c>
      <c r="AD70" s="10">
        <v>365450</v>
      </c>
    </row>
    <row r="71" spans="1:32">
      <c r="A71" s="3" t="s">
        <v>2</v>
      </c>
      <c r="B71" s="4">
        <v>2</v>
      </c>
      <c r="C71" s="4">
        <v>22</v>
      </c>
      <c r="D71" s="4">
        <v>32</v>
      </c>
      <c r="E71" s="4">
        <v>46</v>
      </c>
      <c r="F71" s="15">
        <v>8054</v>
      </c>
      <c r="G71" s="15">
        <v>7733</v>
      </c>
      <c r="H71" s="4">
        <v>45</v>
      </c>
      <c r="I71" s="12">
        <v>7035</v>
      </c>
      <c r="J71" s="15">
        <v>7561</v>
      </c>
      <c r="K71" s="4">
        <v>45</v>
      </c>
      <c r="L71" s="7">
        <v>8156</v>
      </c>
      <c r="M71" s="15">
        <v>8064</v>
      </c>
      <c r="N71" s="10">
        <v>365450</v>
      </c>
      <c r="O71" t="s">
        <v>69</v>
      </c>
      <c r="Q71" s="3" t="s">
        <v>6</v>
      </c>
      <c r="R71" s="4">
        <v>3</v>
      </c>
      <c r="S71" s="4">
        <v>21</v>
      </c>
      <c r="T71" s="4">
        <v>58</v>
      </c>
      <c r="U71" s="4">
        <v>44</v>
      </c>
      <c r="V71" s="13">
        <v>9936</v>
      </c>
      <c r="W71" s="13">
        <v>9297</v>
      </c>
      <c r="X71" s="4">
        <v>42</v>
      </c>
      <c r="Y71" s="14">
        <v>8555</v>
      </c>
      <c r="Z71" s="7">
        <v>8303</v>
      </c>
      <c r="AA71" s="4">
        <v>44</v>
      </c>
      <c r="AB71" s="14">
        <v>9086</v>
      </c>
      <c r="AC71" s="15">
        <v>7327</v>
      </c>
      <c r="AD71" s="10">
        <v>365450</v>
      </c>
    </row>
    <row r="72" spans="1:32">
      <c r="A72" s="3" t="s">
        <v>3</v>
      </c>
      <c r="B72" s="4">
        <v>2</v>
      </c>
      <c r="C72" s="4">
        <v>19</v>
      </c>
      <c r="D72" s="4">
        <v>73</v>
      </c>
      <c r="E72" s="4">
        <v>43</v>
      </c>
      <c r="F72" s="15">
        <v>7626</v>
      </c>
      <c r="G72" s="12">
        <v>7298</v>
      </c>
      <c r="H72" s="4">
        <v>48</v>
      </c>
      <c r="I72" s="12">
        <v>6780</v>
      </c>
      <c r="J72" s="7">
        <v>8442</v>
      </c>
      <c r="K72" s="4">
        <v>46</v>
      </c>
      <c r="L72" s="15">
        <v>7602</v>
      </c>
      <c r="M72" s="15">
        <v>7978</v>
      </c>
      <c r="N72" s="10">
        <v>365450</v>
      </c>
      <c r="Q72" s="3" t="s">
        <v>7</v>
      </c>
      <c r="R72" s="4">
        <v>2</v>
      </c>
      <c r="S72" s="4">
        <v>21</v>
      </c>
      <c r="T72" s="4">
        <v>55</v>
      </c>
      <c r="U72" s="4">
        <v>44</v>
      </c>
      <c r="V72" s="13">
        <v>9422</v>
      </c>
      <c r="W72" s="14">
        <v>8838</v>
      </c>
      <c r="X72" s="4">
        <v>44</v>
      </c>
      <c r="Y72" s="7">
        <v>8273</v>
      </c>
      <c r="Z72" s="14">
        <v>8628</v>
      </c>
      <c r="AA72" s="4">
        <v>46</v>
      </c>
      <c r="AB72" s="7">
        <v>8136</v>
      </c>
      <c r="AC72" s="15">
        <v>7627</v>
      </c>
      <c r="AD72" s="10">
        <v>365450</v>
      </c>
    </row>
    <row r="73" spans="1:32">
      <c r="A73" s="3" t="s">
        <v>5</v>
      </c>
      <c r="B73" s="4">
        <v>3</v>
      </c>
      <c r="C73" s="4">
        <v>19</v>
      </c>
      <c r="D73" s="4">
        <v>30</v>
      </c>
      <c r="E73" s="4">
        <v>46</v>
      </c>
      <c r="F73" s="15">
        <v>7524</v>
      </c>
      <c r="G73" s="12">
        <v>7373</v>
      </c>
      <c r="H73" s="4">
        <v>45</v>
      </c>
      <c r="I73" s="15">
        <v>7652</v>
      </c>
      <c r="J73" s="15">
        <v>7719</v>
      </c>
      <c r="K73" s="4">
        <v>46</v>
      </c>
      <c r="L73" s="15">
        <v>7509</v>
      </c>
      <c r="M73" s="7">
        <v>8409</v>
      </c>
      <c r="N73" s="10">
        <v>365450</v>
      </c>
      <c r="Q73" s="3" t="s">
        <v>8</v>
      </c>
      <c r="R73" s="4">
        <v>27</v>
      </c>
      <c r="S73" s="4">
        <v>20</v>
      </c>
      <c r="T73" s="4">
        <v>32</v>
      </c>
      <c r="U73" s="4">
        <v>45</v>
      </c>
      <c r="V73" s="15">
        <v>7291</v>
      </c>
      <c r="W73" s="15">
        <v>7506</v>
      </c>
      <c r="X73" s="4">
        <v>41</v>
      </c>
      <c r="Y73" s="15">
        <v>7495</v>
      </c>
      <c r="Z73" s="14">
        <v>8816</v>
      </c>
      <c r="AA73" s="4">
        <v>47</v>
      </c>
      <c r="AB73" s="12">
        <v>6488</v>
      </c>
      <c r="AC73" s="9">
        <v>6372</v>
      </c>
      <c r="AD73" s="10">
        <v>365450</v>
      </c>
    </row>
    <row r="74" spans="1:32">
      <c r="A74" s="3" t="s">
        <v>6</v>
      </c>
      <c r="B74" s="4">
        <v>2</v>
      </c>
      <c r="C74" s="4">
        <v>18</v>
      </c>
      <c r="D74" s="4">
        <v>34</v>
      </c>
      <c r="E74" s="4">
        <v>48</v>
      </c>
      <c r="F74" s="14">
        <v>8982</v>
      </c>
      <c r="G74" s="12">
        <v>7255</v>
      </c>
      <c r="H74" s="4">
        <v>49</v>
      </c>
      <c r="I74" s="12">
        <v>6819</v>
      </c>
      <c r="J74" s="6">
        <v>4264</v>
      </c>
      <c r="K74" s="4">
        <v>46</v>
      </c>
      <c r="L74" s="15">
        <v>8000</v>
      </c>
      <c r="M74" s="7">
        <v>8385</v>
      </c>
      <c r="N74" s="10">
        <v>365450</v>
      </c>
      <c r="Q74" s="3" t="s">
        <v>9</v>
      </c>
      <c r="R74" s="4">
        <v>3</v>
      </c>
      <c r="S74" s="4">
        <v>21</v>
      </c>
      <c r="T74" s="4">
        <v>20</v>
      </c>
      <c r="U74" s="4">
        <v>43</v>
      </c>
      <c r="V74" s="12">
        <v>6602</v>
      </c>
      <c r="W74" s="12">
        <v>6572</v>
      </c>
      <c r="X74" s="4">
        <v>42</v>
      </c>
      <c r="Y74" s="12">
        <v>6716</v>
      </c>
      <c r="Z74" s="12">
        <v>7083</v>
      </c>
      <c r="AA74" s="4">
        <v>46</v>
      </c>
      <c r="AB74" s="12">
        <v>6923</v>
      </c>
      <c r="AC74" s="7">
        <v>8429</v>
      </c>
      <c r="AD74" s="10">
        <v>365450</v>
      </c>
    </row>
    <row r="75" spans="1:32">
      <c r="A75" s="3" t="s">
        <v>7</v>
      </c>
      <c r="B75" s="4">
        <v>3</v>
      </c>
      <c r="C75" s="4">
        <v>18</v>
      </c>
      <c r="D75" s="4">
        <v>32</v>
      </c>
      <c r="E75" s="4">
        <v>48</v>
      </c>
      <c r="F75" s="14">
        <v>9335</v>
      </c>
      <c r="G75" s="7">
        <v>8652</v>
      </c>
      <c r="H75" s="4">
        <v>45</v>
      </c>
      <c r="I75" s="15">
        <v>7582</v>
      </c>
      <c r="J75" s="14">
        <v>9407</v>
      </c>
      <c r="K75" s="4">
        <v>53</v>
      </c>
      <c r="L75" s="15">
        <v>8055</v>
      </c>
      <c r="M75" s="7">
        <v>8455</v>
      </c>
      <c r="N75" s="10">
        <v>365450</v>
      </c>
      <c r="Q75" s="3" t="s">
        <v>10</v>
      </c>
      <c r="R75" s="4">
        <v>4</v>
      </c>
      <c r="S75" s="4">
        <v>21</v>
      </c>
      <c r="T75" s="4">
        <v>22</v>
      </c>
      <c r="U75" s="4">
        <v>44</v>
      </c>
      <c r="V75" s="8">
        <v>5502</v>
      </c>
      <c r="W75" s="9">
        <v>5818</v>
      </c>
      <c r="X75" s="4">
        <v>43</v>
      </c>
      <c r="Y75" s="9">
        <v>5826</v>
      </c>
      <c r="Z75" s="12">
        <v>6440</v>
      </c>
      <c r="AA75" s="4">
        <v>44</v>
      </c>
      <c r="AB75" s="9">
        <v>6239</v>
      </c>
      <c r="AC75" s="15">
        <v>7377</v>
      </c>
      <c r="AD75" s="10">
        <v>365450</v>
      </c>
    </row>
    <row r="76" spans="1:32">
      <c r="A76" s="3" t="s">
        <v>8</v>
      </c>
      <c r="B76" s="4">
        <v>2</v>
      </c>
      <c r="C76" s="4">
        <v>20</v>
      </c>
      <c r="D76" s="4">
        <v>36</v>
      </c>
      <c r="E76" s="4">
        <v>46</v>
      </c>
      <c r="F76" s="13">
        <v>10377</v>
      </c>
      <c r="G76" s="9">
        <v>6420</v>
      </c>
      <c r="H76" s="4">
        <v>44</v>
      </c>
      <c r="I76" s="15">
        <v>7968</v>
      </c>
      <c r="J76" s="14">
        <v>9489</v>
      </c>
      <c r="K76" s="4">
        <v>48</v>
      </c>
      <c r="L76" s="7">
        <v>8222</v>
      </c>
      <c r="M76" s="14">
        <v>8973</v>
      </c>
      <c r="N76" s="10">
        <v>365450</v>
      </c>
    </row>
    <row r="77" spans="1:32">
      <c r="A77" s="3" t="s">
        <v>9</v>
      </c>
      <c r="B77" s="4">
        <v>3</v>
      </c>
      <c r="C77" s="4">
        <v>19</v>
      </c>
      <c r="D77" s="4">
        <v>33</v>
      </c>
      <c r="E77" s="4">
        <v>46</v>
      </c>
      <c r="F77" s="14">
        <v>9490</v>
      </c>
      <c r="G77" s="15">
        <v>7917</v>
      </c>
      <c r="H77" s="4">
        <v>47</v>
      </c>
      <c r="I77" s="7">
        <v>8165</v>
      </c>
      <c r="J77" s="7">
        <v>8350</v>
      </c>
      <c r="K77" s="4">
        <v>46</v>
      </c>
      <c r="L77" s="7">
        <v>8331</v>
      </c>
      <c r="M77" s="7">
        <v>8874</v>
      </c>
      <c r="N77" s="10">
        <v>365450</v>
      </c>
    </row>
    <row r="78" spans="1:32">
      <c r="A78" s="3" t="s">
        <v>10</v>
      </c>
      <c r="B78" s="4">
        <v>3</v>
      </c>
      <c r="C78" s="4">
        <v>21</v>
      </c>
      <c r="D78" s="4">
        <v>34</v>
      </c>
      <c r="E78" s="4">
        <v>45</v>
      </c>
      <c r="F78" s="14">
        <v>9392</v>
      </c>
      <c r="G78" s="13">
        <v>9665</v>
      </c>
      <c r="H78" s="4">
        <v>47</v>
      </c>
      <c r="I78" s="12">
        <v>7129</v>
      </c>
      <c r="J78" s="7">
        <v>8419</v>
      </c>
      <c r="K78" s="4">
        <v>46</v>
      </c>
      <c r="L78" s="14">
        <v>9520</v>
      </c>
      <c r="M78" s="14">
        <v>9441</v>
      </c>
      <c r="N78" s="10">
        <v>365450</v>
      </c>
      <c r="Q78" t="s">
        <v>23</v>
      </c>
      <c r="R78" t="s">
        <v>1</v>
      </c>
      <c r="S78" s="1">
        <v>0.4375</v>
      </c>
    </row>
    <row r="79" spans="1:32">
      <c r="Q79" s="2"/>
      <c r="R79" s="3">
        <v>1</v>
      </c>
      <c r="S79" s="3">
        <v>2</v>
      </c>
      <c r="T79" s="3">
        <v>3</v>
      </c>
      <c r="U79" s="3">
        <v>4</v>
      </c>
      <c r="V79" s="3">
        <v>5</v>
      </c>
      <c r="W79" s="3">
        <v>6</v>
      </c>
      <c r="X79" s="3">
        <v>7</v>
      </c>
      <c r="Y79" s="3">
        <v>8</v>
      </c>
      <c r="Z79" s="3">
        <v>9</v>
      </c>
      <c r="AA79" s="3">
        <v>10</v>
      </c>
      <c r="AB79" s="3">
        <v>11</v>
      </c>
      <c r="AC79" s="3">
        <v>12</v>
      </c>
    </row>
    <row r="80" spans="1:32">
      <c r="Q80" s="3" t="s">
        <v>2</v>
      </c>
      <c r="R80" s="4">
        <v>2</v>
      </c>
      <c r="S80" s="4">
        <v>30</v>
      </c>
      <c r="T80" s="4">
        <v>54</v>
      </c>
      <c r="U80" s="4">
        <v>37</v>
      </c>
      <c r="V80" s="8">
        <v>4805</v>
      </c>
      <c r="W80" s="16">
        <v>1722</v>
      </c>
      <c r="X80" s="4">
        <v>41</v>
      </c>
      <c r="Y80" s="9">
        <v>5516</v>
      </c>
      <c r="Z80" s="12">
        <v>6508</v>
      </c>
      <c r="AA80" s="4">
        <v>41</v>
      </c>
      <c r="AB80" s="9">
        <v>5755</v>
      </c>
      <c r="AC80" s="12">
        <v>5898</v>
      </c>
      <c r="AD80" s="10">
        <v>365450</v>
      </c>
      <c r="AF80" t="s">
        <v>16</v>
      </c>
    </row>
    <row r="81" spans="1:32">
      <c r="A81" t="s">
        <v>23</v>
      </c>
      <c r="B81" t="s">
        <v>1</v>
      </c>
      <c r="C81" s="1">
        <v>0.22916666666666666</v>
      </c>
      <c r="Q81" s="3" t="s">
        <v>3</v>
      </c>
      <c r="R81" s="4">
        <v>2</v>
      </c>
      <c r="S81" s="4">
        <v>28</v>
      </c>
      <c r="T81" s="4">
        <v>53</v>
      </c>
      <c r="U81" s="4">
        <v>41</v>
      </c>
      <c r="V81" s="15">
        <v>6677</v>
      </c>
      <c r="W81" s="12">
        <v>6362</v>
      </c>
      <c r="X81" s="4">
        <v>44</v>
      </c>
      <c r="Y81" s="7">
        <v>7713</v>
      </c>
      <c r="Z81" s="14">
        <v>8125</v>
      </c>
      <c r="AA81" s="4">
        <v>41</v>
      </c>
      <c r="AB81" s="15">
        <v>6874</v>
      </c>
      <c r="AC81" s="12">
        <v>6318</v>
      </c>
      <c r="AD81" s="10">
        <v>365450</v>
      </c>
    </row>
    <row r="82" spans="1:32">
      <c r="Q82" s="3" t="s">
        <v>5</v>
      </c>
      <c r="R82" s="4">
        <v>2</v>
      </c>
      <c r="S82" s="4">
        <v>30</v>
      </c>
      <c r="T82" s="4">
        <v>49</v>
      </c>
      <c r="U82" s="4">
        <v>42</v>
      </c>
      <c r="V82" s="12">
        <v>6366</v>
      </c>
      <c r="W82" s="12">
        <v>6436</v>
      </c>
      <c r="X82" s="4">
        <v>44</v>
      </c>
      <c r="Y82" s="14">
        <v>7911</v>
      </c>
      <c r="Z82" s="14">
        <v>8232</v>
      </c>
      <c r="AA82" s="4">
        <v>44</v>
      </c>
      <c r="AB82" s="17">
        <v>884</v>
      </c>
      <c r="AC82" s="12">
        <v>6338</v>
      </c>
      <c r="AD82" s="10">
        <v>365450</v>
      </c>
    </row>
    <row r="83" spans="1:32">
      <c r="A83" s="2"/>
      <c r="B83" s="3">
        <v>1</v>
      </c>
      <c r="C83" s="3">
        <v>2</v>
      </c>
      <c r="D83" s="3">
        <v>3</v>
      </c>
      <c r="E83" s="3">
        <v>4</v>
      </c>
      <c r="F83" s="3">
        <v>5</v>
      </c>
      <c r="G83" s="3">
        <v>6</v>
      </c>
      <c r="H83" s="3">
        <v>7</v>
      </c>
      <c r="I83" s="3">
        <v>8</v>
      </c>
      <c r="J83" s="3">
        <v>9</v>
      </c>
      <c r="K83" s="3">
        <v>10</v>
      </c>
      <c r="L83" s="3">
        <v>11</v>
      </c>
      <c r="M83" s="3">
        <v>12</v>
      </c>
      <c r="Q83" s="3" t="s">
        <v>6</v>
      </c>
      <c r="R83" s="4">
        <v>1</v>
      </c>
      <c r="S83" s="4">
        <v>30</v>
      </c>
      <c r="T83" s="4">
        <v>50</v>
      </c>
      <c r="U83" s="4">
        <v>41</v>
      </c>
      <c r="V83" s="15">
        <v>7160</v>
      </c>
      <c r="W83" s="12">
        <v>6425</v>
      </c>
      <c r="X83" s="4">
        <v>44</v>
      </c>
      <c r="Y83" s="13">
        <v>8804</v>
      </c>
      <c r="Z83" s="13">
        <v>8713</v>
      </c>
      <c r="AA83" s="4">
        <v>42</v>
      </c>
      <c r="AB83" s="17">
        <v>1214</v>
      </c>
      <c r="AC83" s="12">
        <v>6360</v>
      </c>
      <c r="AD83" s="10">
        <v>365450</v>
      </c>
    </row>
    <row r="84" spans="1:32">
      <c r="A84" s="3" t="s">
        <v>2</v>
      </c>
      <c r="B84" s="4">
        <v>2</v>
      </c>
      <c r="C84" s="4">
        <v>8</v>
      </c>
      <c r="D84" s="4">
        <v>31</v>
      </c>
      <c r="E84" s="4">
        <v>31</v>
      </c>
      <c r="F84" s="12">
        <v>4665</v>
      </c>
      <c r="G84" s="15">
        <v>4835</v>
      </c>
      <c r="H84" s="4">
        <v>24</v>
      </c>
      <c r="I84" s="9">
        <v>3807</v>
      </c>
      <c r="J84" s="8">
        <v>3632</v>
      </c>
      <c r="K84" s="4">
        <v>28</v>
      </c>
      <c r="L84" s="12">
        <v>4572</v>
      </c>
      <c r="M84" s="7">
        <v>5386</v>
      </c>
      <c r="N84" s="10">
        <v>365450</v>
      </c>
      <c r="Q84" s="3" t="s">
        <v>7</v>
      </c>
      <c r="R84" s="4">
        <v>5</v>
      </c>
      <c r="S84" s="4">
        <v>29</v>
      </c>
      <c r="T84" s="4">
        <v>53</v>
      </c>
      <c r="U84" s="4">
        <v>42</v>
      </c>
      <c r="V84" s="15">
        <v>7092</v>
      </c>
      <c r="W84" s="15">
        <v>7015</v>
      </c>
      <c r="X84" s="4">
        <v>42</v>
      </c>
      <c r="Y84" s="14">
        <v>8288</v>
      </c>
      <c r="Z84" s="13">
        <v>8547</v>
      </c>
      <c r="AA84" s="4">
        <v>42</v>
      </c>
      <c r="AB84" s="14">
        <v>8168</v>
      </c>
      <c r="AC84" s="15">
        <v>6666</v>
      </c>
      <c r="AD84" s="10">
        <v>365450</v>
      </c>
    </row>
    <row r="85" spans="1:32">
      <c r="A85" s="3" t="s">
        <v>3</v>
      </c>
      <c r="B85" s="4">
        <v>1</v>
      </c>
      <c r="C85" s="4">
        <v>8</v>
      </c>
      <c r="D85" s="4">
        <v>35</v>
      </c>
      <c r="E85" s="4">
        <v>30</v>
      </c>
      <c r="F85" s="12">
        <v>4503</v>
      </c>
      <c r="G85" s="15">
        <v>4686</v>
      </c>
      <c r="H85" s="4">
        <v>23</v>
      </c>
      <c r="I85" s="8">
        <v>3583</v>
      </c>
      <c r="J85" s="6">
        <v>2801</v>
      </c>
      <c r="K85" s="4">
        <v>30</v>
      </c>
      <c r="L85" s="15">
        <v>4726</v>
      </c>
      <c r="M85" s="7">
        <v>5254</v>
      </c>
      <c r="N85" s="10">
        <v>365450</v>
      </c>
      <c r="Q85" s="3" t="s">
        <v>8</v>
      </c>
      <c r="R85" s="4">
        <v>3</v>
      </c>
      <c r="S85" s="4">
        <v>29</v>
      </c>
      <c r="T85" s="4">
        <v>50</v>
      </c>
      <c r="U85" s="4">
        <v>41</v>
      </c>
      <c r="V85" s="7">
        <v>7314</v>
      </c>
      <c r="W85" s="7">
        <v>7279</v>
      </c>
      <c r="X85" s="4">
        <v>41</v>
      </c>
      <c r="Y85" s="14">
        <v>8340</v>
      </c>
      <c r="Z85" s="13">
        <v>8529</v>
      </c>
      <c r="AA85" s="4">
        <v>42</v>
      </c>
      <c r="AB85" s="14">
        <v>8122</v>
      </c>
      <c r="AC85" s="12">
        <v>6190</v>
      </c>
      <c r="AD85" s="10">
        <v>365450</v>
      </c>
    </row>
    <row r="86" spans="1:32">
      <c r="A86" s="3" t="s">
        <v>5</v>
      </c>
      <c r="B86" s="4">
        <v>3</v>
      </c>
      <c r="C86" s="4">
        <v>8</v>
      </c>
      <c r="D86" s="4">
        <v>38</v>
      </c>
      <c r="E86" s="4">
        <v>31</v>
      </c>
      <c r="F86" s="8">
        <v>3727</v>
      </c>
      <c r="G86" s="12">
        <v>4219</v>
      </c>
      <c r="H86" s="4">
        <v>21</v>
      </c>
      <c r="I86" s="8">
        <v>3435</v>
      </c>
      <c r="J86" s="8">
        <v>3440</v>
      </c>
      <c r="K86" s="4">
        <v>29</v>
      </c>
      <c r="L86" s="8">
        <v>3513</v>
      </c>
      <c r="M86" s="7">
        <v>5373</v>
      </c>
      <c r="N86" s="10">
        <v>365450</v>
      </c>
      <c r="O86" t="s">
        <v>85</v>
      </c>
      <c r="Q86" s="3" t="s">
        <v>9</v>
      </c>
      <c r="R86" s="4">
        <v>3</v>
      </c>
      <c r="S86" s="4">
        <v>31</v>
      </c>
      <c r="T86" s="4">
        <v>51</v>
      </c>
      <c r="U86" s="4">
        <v>40</v>
      </c>
      <c r="V86" s="12">
        <v>5913</v>
      </c>
      <c r="W86" s="7">
        <v>7234</v>
      </c>
      <c r="X86" s="4">
        <v>43</v>
      </c>
      <c r="Y86" s="14">
        <v>8512</v>
      </c>
      <c r="Z86" s="13">
        <v>9167</v>
      </c>
      <c r="AA86" s="4">
        <v>42</v>
      </c>
      <c r="AB86" s="4">
        <v>20</v>
      </c>
      <c r="AC86" s="15">
        <v>6811</v>
      </c>
      <c r="AD86" s="10">
        <v>365450</v>
      </c>
    </row>
    <row r="87" spans="1:32">
      <c r="A87" s="3" t="s">
        <v>6</v>
      </c>
      <c r="B87" s="4">
        <v>2</v>
      </c>
      <c r="C87" s="4">
        <v>8</v>
      </c>
      <c r="D87" s="4">
        <v>40</v>
      </c>
      <c r="E87" s="4">
        <v>32</v>
      </c>
      <c r="F87" s="12">
        <v>4261</v>
      </c>
      <c r="G87" s="15">
        <v>4987</v>
      </c>
      <c r="H87" s="4">
        <v>24</v>
      </c>
      <c r="I87" s="8">
        <v>3358</v>
      </c>
      <c r="J87" s="5">
        <v>3170</v>
      </c>
      <c r="K87" s="4">
        <v>31</v>
      </c>
      <c r="L87" s="15">
        <v>4825</v>
      </c>
      <c r="M87" s="7">
        <v>5506</v>
      </c>
      <c r="N87" s="10">
        <v>365450</v>
      </c>
      <c r="Q87" s="3" t="s">
        <v>10</v>
      </c>
      <c r="R87" s="4">
        <v>3</v>
      </c>
      <c r="S87" s="4">
        <v>31</v>
      </c>
      <c r="T87" s="4">
        <v>53</v>
      </c>
      <c r="U87" s="4">
        <v>32</v>
      </c>
      <c r="V87" s="7">
        <v>7647</v>
      </c>
      <c r="W87" s="9">
        <v>5721</v>
      </c>
      <c r="X87" s="4">
        <v>37</v>
      </c>
      <c r="Y87" s="12">
        <v>6291</v>
      </c>
      <c r="Z87" s="15">
        <v>6692</v>
      </c>
      <c r="AA87" s="4">
        <v>41</v>
      </c>
      <c r="AB87" s="12">
        <v>6049</v>
      </c>
      <c r="AC87" s="15">
        <v>6767</v>
      </c>
      <c r="AD87" s="10">
        <v>365450</v>
      </c>
    </row>
    <row r="88" spans="1:32">
      <c r="A88" s="3" t="s">
        <v>7</v>
      </c>
      <c r="B88" s="4">
        <v>1</v>
      </c>
      <c r="C88" s="4">
        <v>8</v>
      </c>
      <c r="D88" s="4">
        <v>43</v>
      </c>
      <c r="E88" s="4">
        <v>32</v>
      </c>
      <c r="F88" s="9">
        <v>4085</v>
      </c>
      <c r="G88" s="8">
        <v>3647</v>
      </c>
      <c r="H88" s="4">
        <v>24</v>
      </c>
      <c r="I88" s="8">
        <v>3620</v>
      </c>
      <c r="J88" s="8">
        <v>3352</v>
      </c>
      <c r="K88" s="4">
        <v>29</v>
      </c>
      <c r="L88" s="15">
        <v>4899</v>
      </c>
      <c r="M88" s="7">
        <v>5597</v>
      </c>
      <c r="N88" s="10">
        <v>365450</v>
      </c>
      <c r="S88" s="1">
        <v>0.43888888888888888</v>
      </c>
    </row>
    <row r="89" spans="1:32">
      <c r="A89" s="3" t="s">
        <v>8</v>
      </c>
      <c r="B89" s="4">
        <v>0</v>
      </c>
      <c r="C89" s="4">
        <v>9</v>
      </c>
      <c r="D89" s="4">
        <v>43</v>
      </c>
      <c r="E89" s="4">
        <v>33</v>
      </c>
      <c r="F89" s="12">
        <v>4635</v>
      </c>
      <c r="G89" s="9">
        <v>4114</v>
      </c>
      <c r="H89" s="4">
        <v>24</v>
      </c>
      <c r="I89" s="8">
        <v>3329</v>
      </c>
      <c r="J89" s="8">
        <v>3483</v>
      </c>
      <c r="K89" s="4">
        <v>30</v>
      </c>
      <c r="L89" s="12">
        <v>4639</v>
      </c>
      <c r="M89" s="15">
        <v>5103</v>
      </c>
      <c r="N89" s="10">
        <v>365450</v>
      </c>
      <c r="Q89" s="2"/>
      <c r="R89" s="3">
        <v>1</v>
      </c>
      <c r="S89" s="3">
        <v>2</v>
      </c>
      <c r="T89" s="3">
        <v>3</v>
      </c>
      <c r="U89" s="3">
        <v>4</v>
      </c>
      <c r="V89" s="3">
        <v>5</v>
      </c>
      <c r="W89" s="3">
        <v>6</v>
      </c>
      <c r="X89" s="3">
        <v>7</v>
      </c>
      <c r="Y89" s="3">
        <v>8</v>
      </c>
      <c r="Z89" s="3">
        <v>9</v>
      </c>
      <c r="AA89" s="3">
        <v>10</v>
      </c>
      <c r="AB89" s="3">
        <v>11</v>
      </c>
      <c r="AC89" s="3">
        <v>12</v>
      </c>
      <c r="AF89" t="s">
        <v>17</v>
      </c>
    </row>
    <row r="90" spans="1:32">
      <c r="A90" s="3" t="s">
        <v>9</v>
      </c>
      <c r="B90" s="4">
        <v>0</v>
      </c>
      <c r="C90" s="4">
        <v>8</v>
      </c>
      <c r="D90" s="4">
        <v>44</v>
      </c>
      <c r="E90" s="4">
        <v>31</v>
      </c>
      <c r="F90" s="12">
        <v>4631</v>
      </c>
      <c r="G90" s="9">
        <v>4176</v>
      </c>
      <c r="H90" s="4">
        <v>22</v>
      </c>
      <c r="I90" s="9">
        <v>4103</v>
      </c>
      <c r="J90" s="5">
        <v>3129</v>
      </c>
      <c r="K90" s="4">
        <v>30</v>
      </c>
      <c r="L90" s="7">
        <v>5267</v>
      </c>
      <c r="M90" s="15">
        <v>4678</v>
      </c>
      <c r="N90" s="10">
        <v>365450</v>
      </c>
      <c r="Q90" s="3" t="s">
        <v>2</v>
      </c>
      <c r="R90" s="4">
        <v>2</v>
      </c>
      <c r="S90" s="4">
        <v>28</v>
      </c>
      <c r="T90" s="4">
        <v>50</v>
      </c>
      <c r="U90" s="4">
        <v>41</v>
      </c>
      <c r="V90" s="15">
        <v>6519</v>
      </c>
      <c r="W90" s="15">
        <v>6377</v>
      </c>
      <c r="X90" s="4">
        <v>42</v>
      </c>
      <c r="Y90" s="12">
        <v>5983</v>
      </c>
      <c r="Z90" s="12">
        <v>5498</v>
      </c>
      <c r="AA90" s="4">
        <v>42</v>
      </c>
      <c r="AB90" s="8">
        <v>4699</v>
      </c>
      <c r="AC90" s="8">
        <v>4658</v>
      </c>
      <c r="AD90" s="10">
        <v>365450</v>
      </c>
    </row>
    <row r="91" spans="1:32">
      <c r="A91" s="3" t="s">
        <v>10</v>
      </c>
      <c r="B91" s="4">
        <v>0</v>
      </c>
      <c r="C91" s="4">
        <v>8</v>
      </c>
      <c r="D91" s="4">
        <v>47</v>
      </c>
      <c r="E91" s="4">
        <v>31</v>
      </c>
      <c r="F91" s="15">
        <v>4857</v>
      </c>
      <c r="G91" s="15">
        <v>4893</v>
      </c>
      <c r="H91" s="4">
        <v>22</v>
      </c>
      <c r="I91" s="6">
        <v>2579</v>
      </c>
      <c r="J91" s="5">
        <v>3045</v>
      </c>
      <c r="K91" s="4">
        <v>29</v>
      </c>
      <c r="L91" s="14">
        <v>5679</v>
      </c>
      <c r="M91" s="13">
        <v>6544</v>
      </c>
      <c r="N91" s="10">
        <v>365450</v>
      </c>
      <c r="Q91" s="3" t="s">
        <v>3</v>
      </c>
      <c r="R91" s="4">
        <v>3</v>
      </c>
      <c r="S91" s="4">
        <v>29</v>
      </c>
      <c r="T91" s="4">
        <v>50</v>
      </c>
      <c r="U91" s="4">
        <v>41</v>
      </c>
      <c r="V91" s="7">
        <v>7105</v>
      </c>
      <c r="W91" s="7">
        <v>6955</v>
      </c>
      <c r="X91" s="4">
        <v>45</v>
      </c>
      <c r="Y91" s="7">
        <v>7155</v>
      </c>
      <c r="Z91" s="7">
        <v>6990</v>
      </c>
      <c r="AA91" s="4">
        <v>45</v>
      </c>
      <c r="AB91" s="9">
        <v>5100</v>
      </c>
      <c r="AC91" s="8">
        <v>4659</v>
      </c>
      <c r="AD91" s="10">
        <v>365450</v>
      </c>
    </row>
    <row r="92" spans="1:32">
      <c r="Q92" s="3" t="s">
        <v>5</v>
      </c>
      <c r="R92" s="4">
        <v>2</v>
      </c>
      <c r="S92" s="4">
        <v>28</v>
      </c>
      <c r="T92" s="4">
        <v>51</v>
      </c>
      <c r="U92" s="4">
        <v>41</v>
      </c>
      <c r="V92" s="7">
        <v>6928</v>
      </c>
      <c r="W92" s="7">
        <v>7091</v>
      </c>
      <c r="X92" s="4">
        <v>44</v>
      </c>
      <c r="Y92" s="7">
        <v>6807</v>
      </c>
      <c r="Z92" s="14">
        <v>7473</v>
      </c>
      <c r="AA92" s="4">
        <v>29</v>
      </c>
      <c r="AB92" s="15">
        <v>6445</v>
      </c>
      <c r="AC92" s="8">
        <v>4564</v>
      </c>
      <c r="AD92" s="10">
        <v>365450</v>
      </c>
    </row>
    <row r="93" spans="1:32">
      <c r="Q93" s="3" t="s">
        <v>6</v>
      </c>
      <c r="R93" s="4">
        <v>2</v>
      </c>
      <c r="S93" s="4">
        <v>29</v>
      </c>
      <c r="T93" s="4">
        <v>51</v>
      </c>
      <c r="U93" s="4">
        <v>42</v>
      </c>
      <c r="V93" s="13">
        <v>7889</v>
      </c>
      <c r="W93" s="7">
        <v>6895</v>
      </c>
      <c r="X93" s="4">
        <v>44</v>
      </c>
      <c r="Y93" s="9">
        <v>5160</v>
      </c>
      <c r="Z93" s="7">
        <v>6895</v>
      </c>
      <c r="AA93" s="4">
        <v>43</v>
      </c>
      <c r="AB93" s="12">
        <v>5654</v>
      </c>
      <c r="AC93" s="8">
        <v>4574</v>
      </c>
      <c r="AD93" s="10">
        <v>365450</v>
      </c>
    </row>
    <row r="94" spans="1:32">
      <c r="A94" t="s">
        <v>23</v>
      </c>
      <c r="B94" t="s">
        <v>1</v>
      </c>
      <c r="C94" s="1">
        <v>0.23194444444444443</v>
      </c>
      <c r="Q94" s="3" t="s">
        <v>7</v>
      </c>
      <c r="R94" s="4">
        <v>5</v>
      </c>
      <c r="S94" s="4">
        <v>30</v>
      </c>
      <c r="T94" s="4">
        <v>50</v>
      </c>
      <c r="U94" s="4">
        <v>39</v>
      </c>
      <c r="V94" s="13">
        <v>7816</v>
      </c>
      <c r="W94" s="13">
        <v>7844</v>
      </c>
      <c r="X94" s="4">
        <v>44</v>
      </c>
      <c r="Y94" s="13">
        <v>8384</v>
      </c>
      <c r="Z94" s="13">
        <v>7960</v>
      </c>
      <c r="AA94" s="4">
        <v>43</v>
      </c>
      <c r="AB94" s="15">
        <v>6189</v>
      </c>
      <c r="AC94" s="8">
        <v>4694</v>
      </c>
      <c r="AD94" s="10">
        <v>365450</v>
      </c>
    </row>
    <row r="95" spans="1:32">
      <c r="Q95" s="3" t="s">
        <v>8</v>
      </c>
      <c r="R95" s="4">
        <v>2</v>
      </c>
      <c r="S95" s="4">
        <v>28</v>
      </c>
      <c r="T95" s="4">
        <v>51</v>
      </c>
      <c r="U95" s="4">
        <v>41</v>
      </c>
      <c r="V95" s="14">
        <v>7688</v>
      </c>
      <c r="W95" s="12">
        <v>5950</v>
      </c>
      <c r="X95" s="4">
        <v>43</v>
      </c>
      <c r="Y95" s="13">
        <v>7865</v>
      </c>
      <c r="Z95" s="13">
        <v>7914</v>
      </c>
      <c r="AA95" s="4">
        <v>44</v>
      </c>
      <c r="AB95" s="15">
        <v>6413</v>
      </c>
      <c r="AC95" s="8">
        <v>4468</v>
      </c>
      <c r="AD95" s="10">
        <v>365450</v>
      </c>
    </row>
    <row r="96" spans="1:32">
      <c r="A96" s="2"/>
      <c r="B96" s="3">
        <v>1</v>
      </c>
      <c r="C96" s="3">
        <v>2</v>
      </c>
      <c r="D96" s="3">
        <v>3</v>
      </c>
      <c r="E96" s="3">
        <v>4</v>
      </c>
      <c r="F96" s="3">
        <v>5</v>
      </c>
      <c r="G96" s="3">
        <v>6</v>
      </c>
      <c r="H96" s="3">
        <v>7</v>
      </c>
      <c r="I96" s="3">
        <v>8</v>
      </c>
      <c r="J96" s="3">
        <v>9</v>
      </c>
      <c r="K96" s="3">
        <v>10</v>
      </c>
      <c r="L96" s="3">
        <v>11</v>
      </c>
      <c r="M96" s="3">
        <v>12</v>
      </c>
      <c r="Q96" s="3" t="s">
        <v>9</v>
      </c>
      <c r="R96" s="4">
        <v>0</v>
      </c>
      <c r="S96" s="4">
        <v>29</v>
      </c>
      <c r="T96" s="4">
        <v>51</v>
      </c>
      <c r="U96" s="4">
        <v>41</v>
      </c>
      <c r="V96" s="7">
        <v>6880</v>
      </c>
      <c r="W96" s="9">
        <v>5310</v>
      </c>
      <c r="X96" s="4">
        <v>43</v>
      </c>
      <c r="Y96" s="7">
        <v>6844</v>
      </c>
      <c r="Z96" s="12">
        <v>5952</v>
      </c>
      <c r="AA96" s="4">
        <v>43</v>
      </c>
      <c r="AB96" s="8">
        <v>4772</v>
      </c>
      <c r="AC96" s="9">
        <v>4891</v>
      </c>
      <c r="AD96" s="10">
        <v>365450</v>
      </c>
    </row>
    <row r="97" spans="1:32">
      <c r="A97" s="3" t="s">
        <v>2</v>
      </c>
      <c r="B97" s="4">
        <v>2</v>
      </c>
      <c r="C97" s="4">
        <v>10</v>
      </c>
      <c r="D97" s="4">
        <v>42</v>
      </c>
      <c r="E97" s="4">
        <v>26</v>
      </c>
      <c r="F97" s="5">
        <v>3357</v>
      </c>
      <c r="G97" s="6">
        <v>3280</v>
      </c>
      <c r="H97" s="4">
        <v>31</v>
      </c>
      <c r="I97" s="8">
        <v>4405</v>
      </c>
      <c r="J97" s="9">
        <v>4928</v>
      </c>
      <c r="K97" s="4">
        <v>24</v>
      </c>
      <c r="L97" s="8">
        <v>4291</v>
      </c>
      <c r="M97" s="9">
        <v>4769</v>
      </c>
      <c r="N97" s="10">
        <v>365450</v>
      </c>
      <c r="Q97" s="3" t="s">
        <v>10</v>
      </c>
      <c r="R97" s="4">
        <v>1</v>
      </c>
      <c r="S97" s="4">
        <v>28</v>
      </c>
      <c r="T97" s="4">
        <v>52</v>
      </c>
      <c r="U97" s="4">
        <v>40</v>
      </c>
      <c r="V97" s="15">
        <v>6116</v>
      </c>
      <c r="W97" s="12">
        <v>5658</v>
      </c>
      <c r="X97" s="4">
        <v>42</v>
      </c>
      <c r="Y97" s="9">
        <v>5160</v>
      </c>
      <c r="Z97" s="12">
        <v>5741</v>
      </c>
      <c r="AA97" s="4">
        <v>42</v>
      </c>
      <c r="AB97" s="8">
        <v>4767</v>
      </c>
      <c r="AC97" s="8">
        <v>4768</v>
      </c>
      <c r="AD97" s="10">
        <v>365450</v>
      </c>
    </row>
    <row r="98" spans="1:32">
      <c r="A98" s="3" t="s">
        <v>3</v>
      </c>
      <c r="B98" s="4">
        <v>1</v>
      </c>
      <c r="C98" s="4">
        <v>10</v>
      </c>
      <c r="D98" s="4">
        <v>39</v>
      </c>
      <c r="E98" s="4">
        <v>26</v>
      </c>
      <c r="F98" s="5">
        <v>3836</v>
      </c>
      <c r="G98" s="8">
        <v>4327</v>
      </c>
      <c r="H98" s="4">
        <v>33</v>
      </c>
      <c r="I98" s="6">
        <v>2948</v>
      </c>
      <c r="J98" s="6">
        <v>2998</v>
      </c>
      <c r="K98" s="4">
        <v>25</v>
      </c>
      <c r="L98" s="8">
        <v>4383</v>
      </c>
      <c r="M98" s="9">
        <v>4742</v>
      </c>
      <c r="N98" s="10">
        <v>365450</v>
      </c>
      <c r="O98" t="s">
        <v>86</v>
      </c>
    </row>
    <row r="99" spans="1:32">
      <c r="A99" s="3" t="s">
        <v>5</v>
      </c>
      <c r="B99" s="4">
        <v>1</v>
      </c>
      <c r="C99" s="4">
        <v>10</v>
      </c>
      <c r="D99" s="4">
        <v>3</v>
      </c>
      <c r="E99" s="4">
        <v>27</v>
      </c>
      <c r="F99" s="9">
        <v>4662</v>
      </c>
      <c r="G99" s="5">
        <v>3632</v>
      </c>
      <c r="H99" s="4">
        <v>36</v>
      </c>
      <c r="I99" s="16">
        <v>1461</v>
      </c>
      <c r="J99" s="9">
        <v>4907</v>
      </c>
      <c r="K99" s="4">
        <v>27</v>
      </c>
      <c r="L99" s="9">
        <v>4948</v>
      </c>
      <c r="M99" s="12">
        <v>5191</v>
      </c>
      <c r="N99" s="10">
        <v>365450</v>
      </c>
    </row>
    <row r="100" spans="1:32">
      <c r="A100" s="3" t="s">
        <v>6</v>
      </c>
      <c r="B100" s="4">
        <v>0</v>
      </c>
      <c r="C100" s="4">
        <v>9</v>
      </c>
      <c r="D100" s="4">
        <v>48</v>
      </c>
      <c r="E100" s="4">
        <v>27</v>
      </c>
      <c r="F100" s="12">
        <v>5164</v>
      </c>
      <c r="G100" s="7">
        <v>6369</v>
      </c>
      <c r="H100" s="4">
        <v>36</v>
      </c>
      <c r="I100" s="14">
        <v>7207</v>
      </c>
      <c r="J100" s="13">
        <v>7791</v>
      </c>
      <c r="K100" s="4">
        <v>26</v>
      </c>
      <c r="L100" s="9">
        <v>4983</v>
      </c>
      <c r="M100" s="9">
        <v>4903</v>
      </c>
      <c r="N100" s="10">
        <v>365450</v>
      </c>
      <c r="S100" s="1">
        <v>0.43958333333333338</v>
      </c>
    </row>
    <row r="101" spans="1:32">
      <c r="A101" s="3" t="s">
        <v>7</v>
      </c>
      <c r="B101" s="4">
        <v>1</v>
      </c>
      <c r="C101" s="4">
        <v>10</v>
      </c>
      <c r="D101" s="4">
        <v>46</v>
      </c>
      <c r="E101" s="4">
        <v>29</v>
      </c>
      <c r="F101" s="9">
        <v>4667</v>
      </c>
      <c r="G101" s="15">
        <v>6121</v>
      </c>
      <c r="H101" s="4">
        <v>36</v>
      </c>
      <c r="I101" s="14">
        <v>6913</v>
      </c>
      <c r="J101" s="15">
        <v>6121</v>
      </c>
      <c r="K101" s="4">
        <v>28</v>
      </c>
      <c r="L101" s="12">
        <v>5434</v>
      </c>
      <c r="M101" s="9">
        <v>4722</v>
      </c>
      <c r="N101" s="10">
        <v>365450</v>
      </c>
      <c r="Q101" s="2"/>
      <c r="R101" s="3">
        <v>1</v>
      </c>
      <c r="S101" s="3">
        <v>2</v>
      </c>
      <c r="T101" s="3">
        <v>3</v>
      </c>
      <c r="U101" s="3">
        <v>4</v>
      </c>
      <c r="V101" s="3">
        <v>5</v>
      </c>
      <c r="W101" s="3">
        <v>6</v>
      </c>
      <c r="X101" s="3">
        <v>7</v>
      </c>
      <c r="Y101" s="3">
        <v>8</v>
      </c>
      <c r="Z101" s="3">
        <v>9</v>
      </c>
      <c r="AA101" s="3">
        <v>10</v>
      </c>
      <c r="AB101" s="3">
        <v>11</v>
      </c>
      <c r="AC101" s="3">
        <v>12</v>
      </c>
      <c r="AF101" t="s">
        <v>18</v>
      </c>
    </row>
    <row r="102" spans="1:32">
      <c r="A102" s="3" t="s">
        <v>8</v>
      </c>
      <c r="B102" s="4">
        <v>3</v>
      </c>
      <c r="C102" s="4">
        <v>10</v>
      </c>
      <c r="D102" s="4">
        <v>49</v>
      </c>
      <c r="E102" s="4">
        <v>27</v>
      </c>
      <c r="F102" s="12">
        <v>5258</v>
      </c>
      <c r="G102" s="6">
        <v>2925</v>
      </c>
      <c r="H102" s="4">
        <v>35</v>
      </c>
      <c r="I102" s="9">
        <v>4953</v>
      </c>
      <c r="J102" s="15">
        <v>6110</v>
      </c>
      <c r="K102" s="4">
        <v>26</v>
      </c>
      <c r="L102" s="12">
        <v>5564</v>
      </c>
      <c r="M102" s="12">
        <v>5060</v>
      </c>
      <c r="N102" s="10">
        <v>365450</v>
      </c>
      <c r="Q102" s="3" t="s">
        <v>2</v>
      </c>
      <c r="R102" s="4">
        <v>1</v>
      </c>
      <c r="S102" s="4">
        <v>29</v>
      </c>
      <c r="T102" s="4">
        <v>52</v>
      </c>
      <c r="U102" s="4">
        <v>44</v>
      </c>
      <c r="V102" s="9">
        <v>5309</v>
      </c>
      <c r="W102" s="15">
        <v>6266</v>
      </c>
      <c r="X102" s="4">
        <v>40</v>
      </c>
      <c r="Y102" s="9">
        <v>5248</v>
      </c>
      <c r="Z102" s="9">
        <v>5316</v>
      </c>
      <c r="AA102" s="4">
        <v>41</v>
      </c>
      <c r="AB102" s="9">
        <v>4960</v>
      </c>
      <c r="AC102" s="4">
        <v>1</v>
      </c>
      <c r="AD102" s="10">
        <v>365450</v>
      </c>
    </row>
    <row r="103" spans="1:32">
      <c r="A103" s="3" t="s">
        <v>9</v>
      </c>
      <c r="B103" s="4">
        <v>1</v>
      </c>
      <c r="C103" s="4">
        <v>9</v>
      </c>
      <c r="D103" s="4">
        <v>47</v>
      </c>
      <c r="E103" s="4">
        <v>29</v>
      </c>
      <c r="F103" s="8">
        <v>3986</v>
      </c>
      <c r="G103" s="8">
        <v>4372</v>
      </c>
      <c r="H103" s="4">
        <v>34</v>
      </c>
      <c r="I103" s="12">
        <v>5515</v>
      </c>
      <c r="J103" s="12">
        <v>5106</v>
      </c>
      <c r="K103" s="4">
        <v>26</v>
      </c>
      <c r="L103" s="9">
        <v>4624</v>
      </c>
      <c r="M103" s="9">
        <v>4768</v>
      </c>
      <c r="N103" s="10">
        <v>365450</v>
      </c>
      <c r="Q103" s="3" t="s">
        <v>3</v>
      </c>
      <c r="R103" s="4">
        <v>0</v>
      </c>
      <c r="S103" s="4">
        <v>28</v>
      </c>
      <c r="T103" s="4">
        <v>51</v>
      </c>
      <c r="U103" s="4">
        <v>44</v>
      </c>
      <c r="V103" s="15">
        <v>6581</v>
      </c>
      <c r="W103" s="7">
        <v>7053</v>
      </c>
      <c r="X103" s="4">
        <v>50</v>
      </c>
      <c r="Y103" s="15">
        <v>6177</v>
      </c>
      <c r="Z103" s="15">
        <v>6313</v>
      </c>
      <c r="AA103" s="4">
        <v>41</v>
      </c>
      <c r="AB103" s="8">
        <v>4299</v>
      </c>
      <c r="AC103" s="4">
        <v>1</v>
      </c>
      <c r="AD103" s="10">
        <v>365450</v>
      </c>
    </row>
    <row r="104" spans="1:32">
      <c r="A104" s="3" t="s">
        <v>10</v>
      </c>
      <c r="B104" s="4">
        <v>1</v>
      </c>
      <c r="C104" s="4">
        <v>10</v>
      </c>
      <c r="D104" s="4">
        <v>53</v>
      </c>
      <c r="E104" s="4">
        <v>30</v>
      </c>
      <c r="F104" s="8">
        <v>4244</v>
      </c>
      <c r="G104" s="8">
        <v>4148</v>
      </c>
      <c r="H104" s="4">
        <v>34</v>
      </c>
      <c r="I104" s="15">
        <v>5599</v>
      </c>
      <c r="J104" s="15">
        <v>5841</v>
      </c>
      <c r="K104" s="4">
        <v>25</v>
      </c>
      <c r="L104" s="9">
        <v>4742</v>
      </c>
      <c r="M104" s="9">
        <v>4866</v>
      </c>
      <c r="N104" s="10">
        <v>365450</v>
      </c>
      <c r="Q104" s="3" t="s">
        <v>5</v>
      </c>
      <c r="R104" s="4">
        <v>4</v>
      </c>
      <c r="S104" s="4">
        <v>30</v>
      </c>
      <c r="T104" s="4">
        <v>51</v>
      </c>
      <c r="U104" s="4">
        <v>45</v>
      </c>
      <c r="V104" s="13">
        <v>8588</v>
      </c>
      <c r="W104" s="7">
        <v>7060</v>
      </c>
      <c r="X104" s="4">
        <v>32</v>
      </c>
      <c r="Y104" s="7">
        <v>7156</v>
      </c>
      <c r="Z104" s="12">
        <v>5803</v>
      </c>
      <c r="AA104" s="4">
        <v>41</v>
      </c>
      <c r="AB104" s="5">
        <v>4225</v>
      </c>
      <c r="AC104" s="4">
        <v>1</v>
      </c>
      <c r="AD104" s="10">
        <v>365450</v>
      </c>
    </row>
    <row r="105" spans="1:32">
      <c r="Q105" s="3" t="s">
        <v>6</v>
      </c>
      <c r="R105" s="4">
        <v>3</v>
      </c>
      <c r="S105" s="4">
        <v>29</v>
      </c>
      <c r="T105" s="4">
        <v>60</v>
      </c>
      <c r="U105" s="4">
        <v>42</v>
      </c>
      <c r="V105" s="13">
        <v>8275</v>
      </c>
      <c r="W105" s="14">
        <v>7696</v>
      </c>
      <c r="X105" s="4">
        <v>37</v>
      </c>
      <c r="Y105" s="15">
        <v>6592</v>
      </c>
      <c r="Z105" s="7">
        <v>7016</v>
      </c>
      <c r="AA105" s="4">
        <v>39</v>
      </c>
      <c r="AB105" s="8">
        <v>4426</v>
      </c>
      <c r="AC105" s="4">
        <v>0</v>
      </c>
      <c r="AD105" s="10">
        <v>365450</v>
      </c>
    </row>
    <row r="106" spans="1:32">
      <c r="A106" t="s">
        <v>23</v>
      </c>
      <c r="B106" t="s">
        <v>1</v>
      </c>
      <c r="C106" s="1">
        <v>0.23333333333333331</v>
      </c>
      <c r="Q106" s="3" t="s">
        <v>7</v>
      </c>
      <c r="R106" s="4">
        <v>2</v>
      </c>
      <c r="S106" s="4">
        <v>29</v>
      </c>
      <c r="T106" s="4">
        <v>52</v>
      </c>
      <c r="U106" s="4">
        <v>43</v>
      </c>
      <c r="V106" s="13">
        <v>8260</v>
      </c>
      <c r="W106" s="14">
        <v>7972</v>
      </c>
      <c r="X106" s="4">
        <v>42</v>
      </c>
      <c r="Y106" s="7">
        <v>7247</v>
      </c>
      <c r="Z106" s="14">
        <v>7757</v>
      </c>
      <c r="AA106" s="4">
        <v>41</v>
      </c>
      <c r="AB106" s="8">
        <v>4378</v>
      </c>
      <c r="AC106" s="4">
        <v>2</v>
      </c>
      <c r="AD106" s="10">
        <v>365450</v>
      </c>
    </row>
    <row r="107" spans="1:32">
      <c r="Q107" s="3" t="s">
        <v>8</v>
      </c>
      <c r="R107" s="4">
        <v>2</v>
      </c>
      <c r="S107" s="4">
        <v>30</v>
      </c>
      <c r="T107" s="4">
        <v>51</v>
      </c>
      <c r="U107" s="4">
        <v>45</v>
      </c>
      <c r="V107" s="14">
        <v>7762</v>
      </c>
      <c r="W107" s="14">
        <v>7610</v>
      </c>
      <c r="X107" s="4">
        <v>42</v>
      </c>
      <c r="Y107" s="7">
        <v>7078</v>
      </c>
      <c r="Z107" s="15">
        <v>6196</v>
      </c>
      <c r="AA107" s="4">
        <v>40</v>
      </c>
      <c r="AB107" s="8">
        <v>4750</v>
      </c>
      <c r="AC107" s="4">
        <v>1</v>
      </c>
      <c r="AD107" s="10">
        <v>365450</v>
      </c>
    </row>
    <row r="108" spans="1:32">
      <c r="A108" s="2"/>
      <c r="B108" s="3">
        <v>1</v>
      </c>
      <c r="C108" s="3">
        <v>2</v>
      </c>
      <c r="D108" s="3">
        <v>3</v>
      </c>
      <c r="E108" s="3">
        <v>4</v>
      </c>
      <c r="F108" s="3">
        <v>5</v>
      </c>
      <c r="G108" s="3">
        <v>6</v>
      </c>
      <c r="H108" s="3">
        <v>7</v>
      </c>
      <c r="I108" s="3">
        <v>8</v>
      </c>
      <c r="J108" s="3">
        <v>9</v>
      </c>
      <c r="K108" s="3">
        <v>10</v>
      </c>
      <c r="L108" s="3">
        <v>11</v>
      </c>
      <c r="M108" s="3">
        <v>12</v>
      </c>
      <c r="Q108" s="3" t="s">
        <v>9</v>
      </c>
      <c r="R108" s="4">
        <v>2</v>
      </c>
      <c r="S108" s="4">
        <v>29</v>
      </c>
      <c r="T108" s="4">
        <v>51</v>
      </c>
      <c r="U108" s="4">
        <v>44</v>
      </c>
      <c r="V108" s="7">
        <v>6756</v>
      </c>
      <c r="W108" s="12">
        <v>5585</v>
      </c>
      <c r="X108" s="4">
        <v>35</v>
      </c>
      <c r="Y108" s="9">
        <v>5307</v>
      </c>
      <c r="Z108" s="4">
        <v>23</v>
      </c>
      <c r="AA108" s="4">
        <v>41</v>
      </c>
      <c r="AB108" s="9">
        <v>5126</v>
      </c>
      <c r="AC108" s="4">
        <v>1</v>
      </c>
      <c r="AD108" s="10">
        <v>365450</v>
      </c>
    </row>
    <row r="109" spans="1:32">
      <c r="A109" s="3" t="s">
        <v>2</v>
      </c>
      <c r="B109" s="4">
        <v>1</v>
      </c>
      <c r="C109" s="4">
        <v>10</v>
      </c>
      <c r="D109" s="4">
        <v>49</v>
      </c>
      <c r="E109" s="4">
        <v>26</v>
      </c>
      <c r="F109" s="8">
        <v>5022</v>
      </c>
      <c r="G109" s="8">
        <v>5034</v>
      </c>
      <c r="H109" s="4">
        <v>24</v>
      </c>
      <c r="I109" s="5">
        <v>4127</v>
      </c>
      <c r="J109" s="5">
        <v>4233</v>
      </c>
      <c r="K109" s="4">
        <v>29</v>
      </c>
      <c r="L109" s="8">
        <v>5151</v>
      </c>
      <c r="M109" s="12">
        <v>5927</v>
      </c>
      <c r="N109" s="10">
        <v>365450</v>
      </c>
      <c r="Q109" s="3" t="s">
        <v>10</v>
      </c>
      <c r="R109" s="4">
        <v>1</v>
      </c>
      <c r="S109" s="4">
        <v>30</v>
      </c>
      <c r="T109" s="4">
        <v>50</v>
      </c>
      <c r="U109" s="4">
        <v>40</v>
      </c>
      <c r="V109" s="12">
        <v>5996</v>
      </c>
      <c r="W109" s="12">
        <v>6106</v>
      </c>
      <c r="X109" s="4">
        <v>37</v>
      </c>
      <c r="Y109" s="11">
        <v>2008</v>
      </c>
      <c r="Z109" s="18">
        <v>2733</v>
      </c>
      <c r="AA109" s="4">
        <v>42</v>
      </c>
      <c r="AB109" s="9">
        <v>5386</v>
      </c>
      <c r="AC109" s="4">
        <v>1</v>
      </c>
      <c r="AD109" s="10">
        <v>365450</v>
      </c>
    </row>
    <row r="110" spans="1:32">
      <c r="A110" s="3" t="s">
        <v>3</v>
      </c>
      <c r="B110" s="4">
        <v>1</v>
      </c>
      <c r="C110" s="4">
        <v>11</v>
      </c>
      <c r="D110" s="4">
        <v>50</v>
      </c>
      <c r="E110" s="4">
        <v>25</v>
      </c>
      <c r="F110" s="6">
        <v>3874</v>
      </c>
      <c r="G110" s="16">
        <v>1493</v>
      </c>
      <c r="H110" s="4">
        <v>22</v>
      </c>
      <c r="I110" s="11">
        <v>2541</v>
      </c>
      <c r="J110" s="4">
        <v>26</v>
      </c>
      <c r="K110" s="4">
        <v>29</v>
      </c>
      <c r="L110" s="12">
        <v>5993</v>
      </c>
      <c r="M110" s="9">
        <v>5733</v>
      </c>
      <c r="N110" s="10">
        <v>365450</v>
      </c>
      <c r="O110" s="51" t="s">
        <v>87</v>
      </c>
    </row>
    <row r="111" spans="1:32">
      <c r="A111" s="3" t="s">
        <v>5</v>
      </c>
      <c r="B111" s="4">
        <v>1</v>
      </c>
      <c r="C111" s="4">
        <v>12</v>
      </c>
      <c r="D111" s="4">
        <v>46</v>
      </c>
      <c r="E111" s="4">
        <v>27</v>
      </c>
      <c r="F111" s="18">
        <v>3212</v>
      </c>
      <c r="G111" s="11">
        <v>2297</v>
      </c>
      <c r="H111" s="4">
        <v>16</v>
      </c>
      <c r="I111" s="11">
        <v>2533</v>
      </c>
      <c r="J111" s="4">
        <v>150</v>
      </c>
      <c r="K111" s="4">
        <v>27</v>
      </c>
      <c r="L111" s="15">
        <v>6938</v>
      </c>
      <c r="M111" s="9">
        <v>5481</v>
      </c>
      <c r="N111" s="10">
        <v>365450</v>
      </c>
      <c r="O111" s="51"/>
    </row>
    <row r="112" spans="1:32">
      <c r="A112" s="3" t="s">
        <v>6</v>
      </c>
      <c r="B112" s="4">
        <v>0</v>
      </c>
      <c r="C112" s="4">
        <v>12</v>
      </c>
      <c r="D112" s="4">
        <v>47</v>
      </c>
      <c r="E112" s="4">
        <v>25</v>
      </c>
      <c r="F112" s="11">
        <v>2037</v>
      </c>
      <c r="G112" s="11">
        <v>2332</v>
      </c>
      <c r="H112" s="4">
        <v>23</v>
      </c>
      <c r="I112" s="11">
        <v>2104</v>
      </c>
      <c r="J112" s="18">
        <v>3036</v>
      </c>
      <c r="K112" s="4">
        <v>27</v>
      </c>
      <c r="L112" s="7">
        <v>7180</v>
      </c>
      <c r="M112" s="8">
        <v>5192</v>
      </c>
      <c r="N112" s="10">
        <v>365450</v>
      </c>
      <c r="O112" s="51"/>
      <c r="S112" s="1">
        <v>0.44097222222222227</v>
      </c>
      <c r="AF112" t="s">
        <v>19</v>
      </c>
    </row>
    <row r="113" spans="1:30">
      <c r="A113" s="3" t="s">
        <v>7</v>
      </c>
      <c r="B113" s="4">
        <v>2</v>
      </c>
      <c r="C113" s="4">
        <v>13</v>
      </c>
      <c r="D113" s="4">
        <v>51</v>
      </c>
      <c r="E113" s="4">
        <v>16</v>
      </c>
      <c r="F113" s="11">
        <v>2274</v>
      </c>
      <c r="G113" s="8">
        <v>4885</v>
      </c>
      <c r="H113" s="4">
        <v>27</v>
      </c>
      <c r="I113" s="11">
        <v>2463</v>
      </c>
      <c r="J113" s="17">
        <v>1286</v>
      </c>
      <c r="K113" s="4">
        <v>27</v>
      </c>
      <c r="L113" s="7">
        <v>7603</v>
      </c>
      <c r="M113" s="12">
        <v>6010</v>
      </c>
      <c r="N113" s="10">
        <v>365450</v>
      </c>
      <c r="O113" s="51"/>
    </row>
    <row r="114" spans="1:30">
      <c r="A114" s="3" t="s">
        <v>8</v>
      </c>
      <c r="B114" s="4">
        <v>3</v>
      </c>
      <c r="C114" s="4">
        <v>14</v>
      </c>
      <c r="D114" s="4">
        <v>51</v>
      </c>
      <c r="E114" s="4">
        <v>27</v>
      </c>
      <c r="F114" s="5">
        <v>3964</v>
      </c>
      <c r="G114" s="18">
        <v>3245</v>
      </c>
      <c r="H114" s="4">
        <v>27</v>
      </c>
      <c r="I114" s="6">
        <v>3370</v>
      </c>
      <c r="J114" s="6">
        <v>3726</v>
      </c>
      <c r="K114" s="4">
        <v>30</v>
      </c>
      <c r="L114" s="13">
        <v>9108</v>
      </c>
      <c r="M114" s="9">
        <v>5811</v>
      </c>
      <c r="N114" s="10">
        <v>365450</v>
      </c>
      <c r="O114" s="51"/>
      <c r="Q114" s="2"/>
      <c r="R114" s="3">
        <v>1</v>
      </c>
      <c r="S114" s="3">
        <v>2</v>
      </c>
      <c r="T114" s="3">
        <v>3</v>
      </c>
      <c r="U114" s="3">
        <v>4</v>
      </c>
      <c r="V114" s="3">
        <v>5</v>
      </c>
      <c r="W114" s="3">
        <v>6</v>
      </c>
      <c r="X114" s="3">
        <v>7</v>
      </c>
      <c r="Y114" s="3">
        <v>8</v>
      </c>
      <c r="Z114" s="3">
        <v>9</v>
      </c>
      <c r="AA114" s="3">
        <v>10</v>
      </c>
      <c r="AB114" s="3">
        <v>11</v>
      </c>
      <c r="AC114" s="3">
        <v>12</v>
      </c>
    </row>
    <row r="115" spans="1:30">
      <c r="A115" s="3" t="s">
        <v>9</v>
      </c>
      <c r="B115" s="4">
        <v>2</v>
      </c>
      <c r="C115" s="4">
        <v>12</v>
      </c>
      <c r="D115" s="4">
        <v>57</v>
      </c>
      <c r="E115" s="4">
        <v>26</v>
      </c>
      <c r="F115" s="8">
        <v>5153</v>
      </c>
      <c r="G115" s="17">
        <v>812</v>
      </c>
      <c r="H115" s="4">
        <v>24</v>
      </c>
      <c r="I115" s="8">
        <v>4878</v>
      </c>
      <c r="J115" s="6">
        <v>3539</v>
      </c>
      <c r="K115" s="4">
        <v>30</v>
      </c>
      <c r="L115" s="8">
        <v>4580</v>
      </c>
      <c r="M115" s="12">
        <v>6058</v>
      </c>
      <c r="N115" s="10">
        <v>365450</v>
      </c>
      <c r="O115" s="51"/>
      <c r="Q115" s="3" t="s">
        <v>2</v>
      </c>
      <c r="R115" s="4">
        <v>2</v>
      </c>
      <c r="S115" s="4">
        <v>4</v>
      </c>
      <c r="T115" s="4">
        <v>39</v>
      </c>
      <c r="U115" s="4">
        <v>32</v>
      </c>
      <c r="V115" s="16">
        <v>949</v>
      </c>
      <c r="W115" s="6">
        <v>1919</v>
      </c>
      <c r="X115" s="4">
        <v>32</v>
      </c>
      <c r="Y115" s="14">
        <v>4411</v>
      </c>
      <c r="Z115" s="7">
        <v>4066</v>
      </c>
      <c r="AA115" s="4">
        <v>28</v>
      </c>
      <c r="AB115" s="8">
        <v>2672</v>
      </c>
      <c r="AC115" s="18">
        <v>1806</v>
      </c>
      <c r="AD115" s="10">
        <v>365450</v>
      </c>
    </row>
    <row r="116" spans="1:30">
      <c r="A116" s="3" t="s">
        <v>10</v>
      </c>
      <c r="B116" s="4">
        <v>1</v>
      </c>
      <c r="C116" s="4">
        <v>11</v>
      </c>
      <c r="D116" s="4">
        <v>60</v>
      </c>
      <c r="E116" s="4">
        <v>26</v>
      </c>
      <c r="F116" s="6">
        <v>3391</v>
      </c>
      <c r="G116" s="16">
        <v>1785</v>
      </c>
      <c r="H116" s="4">
        <v>25</v>
      </c>
      <c r="I116" s="6">
        <v>3658</v>
      </c>
      <c r="J116" s="6">
        <v>3628</v>
      </c>
      <c r="K116" s="4">
        <v>30</v>
      </c>
      <c r="L116" s="15">
        <v>7134</v>
      </c>
      <c r="M116" s="15">
        <v>6573</v>
      </c>
      <c r="N116" s="10">
        <v>365450</v>
      </c>
      <c r="O116" s="51"/>
      <c r="Q116" s="3" t="s">
        <v>3</v>
      </c>
      <c r="R116" s="4">
        <v>1</v>
      </c>
      <c r="S116" s="4">
        <v>20</v>
      </c>
      <c r="T116" s="4">
        <v>42</v>
      </c>
      <c r="U116" s="4">
        <v>29</v>
      </c>
      <c r="V116" s="16">
        <v>948</v>
      </c>
      <c r="W116" s="5">
        <v>2264</v>
      </c>
      <c r="X116" s="4">
        <v>30</v>
      </c>
      <c r="Y116" s="7">
        <v>4335</v>
      </c>
      <c r="Z116" s="14">
        <v>4428</v>
      </c>
      <c r="AA116" s="4">
        <v>30</v>
      </c>
      <c r="AB116" s="5">
        <v>2285</v>
      </c>
      <c r="AC116" s="6">
        <v>1989</v>
      </c>
      <c r="AD116" s="10">
        <v>365450</v>
      </c>
    </row>
    <row r="117" spans="1:30">
      <c r="O117" s="51"/>
      <c r="Q117" s="3" t="s">
        <v>5</v>
      </c>
      <c r="R117" s="4">
        <v>0</v>
      </c>
      <c r="S117" s="4">
        <v>23</v>
      </c>
      <c r="T117" s="4">
        <v>22</v>
      </c>
      <c r="U117" s="4">
        <v>26</v>
      </c>
      <c r="V117" s="15">
        <v>3631</v>
      </c>
      <c r="W117" s="12">
        <v>3287</v>
      </c>
      <c r="X117" s="4">
        <v>32</v>
      </c>
      <c r="Y117" s="14">
        <v>4526</v>
      </c>
      <c r="Z117" s="13">
        <v>5082</v>
      </c>
      <c r="AA117" s="4">
        <v>21</v>
      </c>
      <c r="AB117" s="18">
        <v>1550</v>
      </c>
      <c r="AC117" s="18">
        <v>1616</v>
      </c>
      <c r="AD117" s="10">
        <v>365450</v>
      </c>
    </row>
    <row r="118" spans="1:30">
      <c r="O118" s="51"/>
      <c r="Q118" s="3" t="s">
        <v>6</v>
      </c>
      <c r="R118" s="4">
        <v>1</v>
      </c>
      <c r="S118" s="4">
        <v>20</v>
      </c>
      <c r="T118" s="4">
        <v>23</v>
      </c>
      <c r="U118" s="4">
        <v>31</v>
      </c>
      <c r="V118" s="18">
        <v>1642</v>
      </c>
      <c r="W118" s="8">
        <v>2713</v>
      </c>
      <c r="X118" s="4">
        <v>32</v>
      </c>
      <c r="Y118" s="14">
        <v>4361</v>
      </c>
      <c r="Z118" s="7">
        <v>4034</v>
      </c>
      <c r="AA118" s="4">
        <v>28</v>
      </c>
      <c r="AB118" s="18">
        <v>1757</v>
      </c>
      <c r="AC118" s="11">
        <v>1446</v>
      </c>
      <c r="AD118" s="10">
        <v>365450</v>
      </c>
    </row>
    <row r="119" spans="1:30">
      <c r="A119" t="s">
        <v>23</v>
      </c>
      <c r="B119" t="s">
        <v>1</v>
      </c>
      <c r="C119" s="1">
        <v>0.23472222222222219</v>
      </c>
      <c r="O119" s="51"/>
      <c r="Q119" s="3" t="s">
        <v>7</v>
      </c>
      <c r="R119" s="4">
        <v>1</v>
      </c>
      <c r="S119" s="4">
        <v>22</v>
      </c>
      <c r="T119" s="4">
        <v>41</v>
      </c>
      <c r="U119" s="4">
        <v>30</v>
      </c>
      <c r="V119" s="9">
        <v>2949</v>
      </c>
      <c r="W119" s="5">
        <v>2500</v>
      </c>
      <c r="X119" s="4">
        <v>31</v>
      </c>
      <c r="Y119" s="13">
        <v>4750</v>
      </c>
      <c r="Z119" s="7">
        <v>4214</v>
      </c>
      <c r="AA119" s="4">
        <v>12</v>
      </c>
      <c r="AB119" s="16">
        <v>1067</v>
      </c>
      <c r="AC119" s="5">
        <v>2306</v>
      </c>
      <c r="AD119" s="10">
        <v>365450</v>
      </c>
    </row>
    <row r="120" spans="1:30">
      <c r="O120" s="51"/>
      <c r="Q120" s="3" t="s">
        <v>8</v>
      </c>
      <c r="R120" s="4">
        <v>0</v>
      </c>
      <c r="S120" s="4">
        <v>24</v>
      </c>
      <c r="T120" s="4">
        <v>39</v>
      </c>
      <c r="U120" s="4">
        <v>30</v>
      </c>
      <c r="V120" s="8">
        <v>2892</v>
      </c>
      <c r="W120" s="8">
        <v>2883</v>
      </c>
      <c r="X120" s="4">
        <v>33</v>
      </c>
      <c r="Y120" s="9">
        <v>3067</v>
      </c>
      <c r="Z120" s="14">
        <v>4458</v>
      </c>
      <c r="AA120" s="4">
        <v>17</v>
      </c>
      <c r="AB120" s="5">
        <v>2255</v>
      </c>
      <c r="AC120" s="18">
        <v>1571</v>
      </c>
      <c r="AD120" s="10">
        <v>365450</v>
      </c>
    </row>
    <row r="121" spans="1:30">
      <c r="A121" s="2"/>
      <c r="B121" s="3">
        <v>1</v>
      </c>
      <c r="C121" s="3">
        <v>2</v>
      </c>
      <c r="D121" s="3">
        <v>3</v>
      </c>
      <c r="E121" s="3">
        <v>4</v>
      </c>
      <c r="F121" s="3">
        <v>5</v>
      </c>
      <c r="G121" s="3">
        <v>6</v>
      </c>
      <c r="H121" s="3">
        <v>7</v>
      </c>
      <c r="I121" s="3">
        <v>8</v>
      </c>
      <c r="J121" s="3">
        <v>9</v>
      </c>
      <c r="K121" s="3">
        <v>10</v>
      </c>
      <c r="L121" s="3">
        <v>11</v>
      </c>
      <c r="M121" s="3">
        <v>12</v>
      </c>
      <c r="O121" s="51" t="s">
        <v>88</v>
      </c>
      <c r="Q121" s="3" t="s">
        <v>9</v>
      </c>
      <c r="R121" s="4">
        <v>2</v>
      </c>
      <c r="S121" s="4">
        <v>23</v>
      </c>
      <c r="T121" s="4">
        <v>38</v>
      </c>
      <c r="U121" s="4">
        <v>28</v>
      </c>
      <c r="V121" s="6">
        <v>1920</v>
      </c>
      <c r="W121" s="8">
        <v>2672</v>
      </c>
      <c r="X121" s="4">
        <v>30</v>
      </c>
      <c r="Y121" s="14">
        <v>4568</v>
      </c>
      <c r="Z121" s="7">
        <v>4158</v>
      </c>
      <c r="AA121" s="4">
        <v>24</v>
      </c>
      <c r="AB121" s="9">
        <v>2908</v>
      </c>
      <c r="AC121" s="6">
        <v>1862</v>
      </c>
      <c r="AD121" s="10">
        <v>365450</v>
      </c>
    </row>
    <row r="122" spans="1:30">
      <c r="A122" s="3" t="s">
        <v>2</v>
      </c>
      <c r="B122" s="4">
        <v>1</v>
      </c>
      <c r="C122" s="4">
        <v>10</v>
      </c>
      <c r="D122" s="4">
        <v>34</v>
      </c>
      <c r="E122" s="4">
        <v>23</v>
      </c>
      <c r="F122" s="12">
        <v>4019</v>
      </c>
      <c r="G122" s="8">
        <v>3109</v>
      </c>
      <c r="H122" s="4">
        <v>24</v>
      </c>
      <c r="I122" s="9">
        <v>3415</v>
      </c>
      <c r="J122" s="8">
        <v>2982</v>
      </c>
      <c r="K122" s="4">
        <v>22</v>
      </c>
      <c r="L122" s="9">
        <v>3530</v>
      </c>
      <c r="M122" s="7">
        <v>5009</v>
      </c>
      <c r="N122" s="10">
        <v>365450</v>
      </c>
      <c r="Q122" s="3" t="s">
        <v>10</v>
      </c>
      <c r="R122" s="4">
        <v>0</v>
      </c>
      <c r="S122" s="4">
        <v>22</v>
      </c>
      <c r="T122" s="4">
        <v>37</v>
      </c>
      <c r="U122" s="4">
        <v>30</v>
      </c>
      <c r="V122" s="6">
        <v>2154</v>
      </c>
      <c r="W122" s="8">
        <v>2670</v>
      </c>
      <c r="X122" s="4">
        <v>33</v>
      </c>
      <c r="Y122" s="14">
        <v>4371</v>
      </c>
      <c r="Z122" s="14">
        <v>4543</v>
      </c>
      <c r="AA122" s="4">
        <v>23</v>
      </c>
      <c r="AB122" s="18">
        <v>1463</v>
      </c>
      <c r="AC122" s="8">
        <v>2680</v>
      </c>
      <c r="AD122" s="10">
        <v>365450</v>
      </c>
    </row>
    <row r="123" spans="1:30">
      <c r="A123" s="3" t="s">
        <v>3</v>
      </c>
      <c r="B123" s="4">
        <v>0</v>
      </c>
      <c r="C123" s="4">
        <v>11</v>
      </c>
      <c r="D123" s="4">
        <v>33</v>
      </c>
      <c r="E123" s="4">
        <v>25</v>
      </c>
      <c r="F123" s="7">
        <v>4877</v>
      </c>
      <c r="G123" s="8">
        <v>3336</v>
      </c>
      <c r="H123" s="4">
        <v>24</v>
      </c>
      <c r="I123" s="5">
        <v>2732</v>
      </c>
      <c r="J123" s="8">
        <v>3260</v>
      </c>
      <c r="K123" s="4">
        <v>26</v>
      </c>
      <c r="L123" s="4">
        <v>16</v>
      </c>
      <c r="M123" s="7">
        <v>4607</v>
      </c>
      <c r="N123" s="10">
        <v>365450</v>
      </c>
    </row>
    <row r="124" spans="1:30">
      <c r="A124" s="3" t="s">
        <v>5</v>
      </c>
      <c r="B124" s="4">
        <v>0</v>
      </c>
      <c r="C124" s="4">
        <v>12</v>
      </c>
      <c r="D124" s="4">
        <v>44</v>
      </c>
      <c r="E124" s="4">
        <v>24</v>
      </c>
      <c r="F124" s="12">
        <v>3866</v>
      </c>
      <c r="G124" s="16">
        <v>1005</v>
      </c>
      <c r="H124" s="4">
        <v>24</v>
      </c>
      <c r="I124" s="11">
        <v>1389</v>
      </c>
      <c r="J124" s="4">
        <v>41</v>
      </c>
      <c r="K124" s="4">
        <v>24</v>
      </c>
      <c r="L124" s="9">
        <v>3568</v>
      </c>
      <c r="M124" s="15">
        <v>4349</v>
      </c>
      <c r="N124" s="10">
        <v>365450</v>
      </c>
    </row>
    <row r="125" spans="1:30">
      <c r="A125" s="3" t="s">
        <v>6</v>
      </c>
      <c r="B125" s="4">
        <v>1</v>
      </c>
      <c r="C125" s="4">
        <v>10</v>
      </c>
      <c r="D125" s="4">
        <v>47</v>
      </c>
      <c r="E125" s="4">
        <v>23</v>
      </c>
      <c r="F125" s="15">
        <v>4461</v>
      </c>
      <c r="G125" s="5">
        <v>2828</v>
      </c>
      <c r="H125" s="4">
        <v>17</v>
      </c>
      <c r="I125" s="6">
        <v>2495</v>
      </c>
      <c r="J125" s="11">
        <v>1463</v>
      </c>
      <c r="K125" s="4">
        <v>24</v>
      </c>
      <c r="L125" s="12">
        <v>4140</v>
      </c>
      <c r="M125" s="7">
        <v>4710</v>
      </c>
      <c r="N125" s="10">
        <v>365450</v>
      </c>
    </row>
    <row r="126" spans="1:30">
      <c r="A126" s="3" t="s">
        <v>7</v>
      </c>
      <c r="B126" s="4">
        <v>1</v>
      </c>
      <c r="C126" s="4">
        <v>10</v>
      </c>
      <c r="D126" s="4">
        <v>36</v>
      </c>
      <c r="E126" s="4">
        <v>23</v>
      </c>
      <c r="F126" s="12">
        <v>4017</v>
      </c>
      <c r="G126" s="18">
        <v>1752</v>
      </c>
      <c r="H126" s="4">
        <v>8</v>
      </c>
      <c r="I126" s="18">
        <v>2006</v>
      </c>
      <c r="J126" s="16">
        <v>1029</v>
      </c>
      <c r="K126" s="4">
        <v>23</v>
      </c>
      <c r="L126" s="12">
        <v>4143</v>
      </c>
      <c r="M126" s="17">
        <v>481</v>
      </c>
      <c r="N126" s="10">
        <v>365450</v>
      </c>
    </row>
    <row r="127" spans="1:30">
      <c r="A127" s="3" t="s">
        <v>8</v>
      </c>
      <c r="B127" s="4">
        <v>2</v>
      </c>
      <c r="C127" s="4">
        <v>10</v>
      </c>
      <c r="D127" s="4">
        <v>47</v>
      </c>
      <c r="E127" s="4">
        <v>22</v>
      </c>
      <c r="F127" s="15">
        <v>4552</v>
      </c>
      <c r="G127" s="9">
        <v>3721</v>
      </c>
      <c r="H127" s="4">
        <v>27</v>
      </c>
      <c r="I127" s="8">
        <v>3024</v>
      </c>
      <c r="J127" s="8">
        <v>3174</v>
      </c>
      <c r="K127" s="4">
        <v>16</v>
      </c>
      <c r="L127" s="4">
        <v>18</v>
      </c>
      <c r="M127" s="7">
        <v>4772</v>
      </c>
      <c r="N127" s="10">
        <v>365450</v>
      </c>
    </row>
    <row r="128" spans="1:30">
      <c r="A128" s="3" t="s">
        <v>9</v>
      </c>
      <c r="B128" s="4">
        <v>3</v>
      </c>
      <c r="C128" s="4">
        <v>10</v>
      </c>
      <c r="D128" s="4">
        <v>54</v>
      </c>
      <c r="E128" s="4">
        <v>16</v>
      </c>
      <c r="F128" s="13">
        <v>5861</v>
      </c>
      <c r="G128" s="12">
        <v>4154</v>
      </c>
      <c r="H128" s="4">
        <v>23</v>
      </c>
      <c r="I128" s="18">
        <v>2076</v>
      </c>
      <c r="J128" s="17">
        <v>692</v>
      </c>
      <c r="K128" s="4">
        <v>21</v>
      </c>
      <c r="L128" s="17">
        <v>622</v>
      </c>
      <c r="M128" s="4">
        <v>133</v>
      </c>
      <c r="N128" s="10">
        <v>365450</v>
      </c>
    </row>
    <row r="129" spans="1:14">
      <c r="A129" s="3" t="s">
        <v>10</v>
      </c>
      <c r="B129" s="4">
        <v>2</v>
      </c>
      <c r="C129" s="4">
        <v>10</v>
      </c>
      <c r="D129" s="4">
        <v>53</v>
      </c>
      <c r="E129" s="4">
        <v>21</v>
      </c>
      <c r="F129" s="13">
        <v>5622</v>
      </c>
      <c r="G129" s="14">
        <v>5364</v>
      </c>
      <c r="H129" s="4">
        <v>17</v>
      </c>
      <c r="I129" s="4">
        <v>19</v>
      </c>
      <c r="J129" s="14">
        <v>5226</v>
      </c>
      <c r="K129" s="4">
        <v>25</v>
      </c>
      <c r="L129" s="14">
        <v>5086</v>
      </c>
      <c r="M129" s="14">
        <v>5296</v>
      </c>
      <c r="N129" s="10">
        <v>365450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98DA-397F-4AB4-9A2D-DF5B64D0477D}">
  <dimension ref="A1:AQ261"/>
  <sheetViews>
    <sheetView topLeftCell="AB436" zoomScale="124" zoomScaleNormal="50" workbookViewId="0">
      <selection activeCell="AM20" sqref="AM20"/>
    </sheetView>
  </sheetViews>
  <sheetFormatPr defaultColWidth="10.109375" defaultRowHeight="12"/>
  <cols>
    <col min="1" max="1" width="10.109375" style="23" customWidth="1"/>
    <col min="2" max="2" width="9.109375" style="23" customWidth="1"/>
    <col min="3" max="3" width="8.77734375" style="23" customWidth="1"/>
    <col min="4" max="4" width="13.88671875" style="23" customWidth="1"/>
    <col min="5" max="5" width="9.21875" style="23" customWidth="1"/>
    <col min="6" max="6" width="8.77734375" style="23" customWidth="1"/>
    <col min="7" max="7" width="14.21875" style="23" customWidth="1"/>
    <col min="8" max="8" width="8.6640625" style="23" customWidth="1"/>
    <col min="9" max="9" width="8.77734375" style="23" customWidth="1"/>
    <col min="10" max="10" width="13.88671875" style="23" customWidth="1"/>
    <col min="11" max="11" width="8.5546875" style="23" customWidth="1"/>
    <col min="12" max="12" width="9.109375" style="23" customWidth="1"/>
    <col min="13" max="13" width="17" style="42" customWidth="1"/>
    <col min="14" max="14" width="10.109375" style="23" customWidth="1"/>
    <col min="15" max="15" width="9.109375" style="23" customWidth="1"/>
    <col min="16" max="16" width="8.77734375" style="23" customWidth="1"/>
    <col min="17" max="17" width="13.88671875" style="23" customWidth="1"/>
    <col min="18" max="18" width="9.21875" style="23" customWidth="1"/>
    <col min="19" max="19" width="8.77734375" style="23" customWidth="1"/>
    <col min="20" max="20" width="14.21875" style="23" customWidth="1"/>
    <col min="21" max="21" width="8.6640625" style="23" customWidth="1"/>
    <col min="22" max="22" width="8.77734375" style="23" customWidth="1"/>
    <col min="23" max="23" width="13.88671875" style="23" customWidth="1"/>
    <col min="24" max="24" width="8.5546875" style="23" customWidth="1"/>
    <col min="25" max="25" width="9.109375" style="23" customWidth="1"/>
    <col min="26" max="26" width="17" style="42" customWidth="1"/>
    <col min="27" max="27" width="10.109375" style="22" customWidth="1"/>
    <col min="28" max="36" width="10.109375" style="23" customWidth="1"/>
    <col min="37" max="37" width="14.44140625" style="37" customWidth="1"/>
    <col min="38" max="38" width="11.6640625" style="37" customWidth="1"/>
    <col min="39" max="39" width="10.109375" style="24" customWidth="1"/>
    <col min="40" max="16384" width="10.109375" style="23"/>
  </cols>
  <sheetData>
    <row r="1" spans="1:43" s="20" customFormat="1">
      <c r="A1" s="20" t="s">
        <v>30</v>
      </c>
      <c r="B1" s="20" t="s">
        <v>30</v>
      </c>
      <c r="C1" s="20" t="s">
        <v>31</v>
      </c>
      <c r="D1" s="20" t="s">
        <v>32</v>
      </c>
      <c r="E1" s="83" t="s">
        <v>33</v>
      </c>
      <c r="F1" s="83"/>
      <c r="G1" s="20" t="s">
        <v>32</v>
      </c>
      <c r="H1" s="83" t="s">
        <v>33</v>
      </c>
      <c r="I1" s="83"/>
      <c r="J1" s="20" t="s">
        <v>32</v>
      </c>
      <c r="K1" s="83" t="s">
        <v>33</v>
      </c>
      <c r="L1" s="83"/>
      <c r="M1" s="21"/>
      <c r="N1" s="20" t="s">
        <v>30</v>
      </c>
      <c r="O1" s="20" t="s">
        <v>30</v>
      </c>
      <c r="P1" s="20" t="s">
        <v>31</v>
      </c>
      <c r="Q1" s="20" t="s">
        <v>32</v>
      </c>
      <c r="R1" s="83" t="s">
        <v>33</v>
      </c>
      <c r="S1" s="83"/>
      <c r="T1" s="20" t="s">
        <v>32</v>
      </c>
      <c r="U1" s="83" t="s">
        <v>33</v>
      </c>
      <c r="V1" s="83"/>
      <c r="W1" s="20" t="s">
        <v>32</v>
      </c>
      <c r="X1" s="83" t="s">
        <v>33</v>
      </c>
      <c r="Y1" s="83"/>
      <c r="Z1" s="21"/>
      <c r="AA1" s="22"/>
      <c r="AH1" s="20" t="s">
        <v>34</v>
      </c>
      <c r="AJ1" s="23"/>
      <c r="AM1" s="24"/>
      <c r="AO1" s="23"/>
      <c r="AP1" s="23"/>
    </row>
    <row r="2" spans="1:43" ht="13.2">
      <c r="A2" s="20"/>
      <c r="B2" s="25" t="s">
        <v>35</v>
      </c>
      <c r="C2" s="20" t="s">
        <v>36</v>
      </c>
      <c r="D2" s="22">
        <v>1</v>
      </c>
      <c r="E2" s="22">
        <v>1</v>
      </c>
      <c r="F2" s="22">
        <v>1</v>
      </c>
      <c r="G2" s="22">
        <v>2</v>
      </c>
      <c r="H2" s="22">
        <v>2</v>
      </c>
      <c r="I2" s="22">
        <v>2</v>
      </c>
      <c r="J2" s="22">
        <v>3</v>
      </c>
      <c r="K2" s="22">
        <v>3</v>
      </c>
      <c r="L2" s="22">
        <v>3</v>
      </c>
      <c r="M2" s="26" t="s">
        <v>37</v>
      </c>
      <c r="N2" s="20"/>
      <c r="O2" s="25" t="s">
        <v>35</v>
      </c>
      <c r="P2" s="20" t="s">
        <v>36</v>
      </c>
      <c r="Q2" s="22">
        <v>1</v>
      </c>
      <c r="R2" s="22">
        <v>1</v>
      </c>
      <c r="S2" s="22">
        <v>1</v>
      </c>
      <c r="T2" s="22">
        <v>2</v>
      </c>
      <c r="U2" s="22">
        <v>2</v>
      </c>
      <c r="V2" s="22">
        <v>2</v>
      </c>
      <c r="W2" s="22">
        <v>3</v>
      </c>
      <c r="X2" s="22">
        <v>3</v>
      </c>
      <c r="Y2" s="22">
        <v>3</v>
      </c>
      <c r="Z2" s="26" t="s">
        <v>37</v>
      </c>
      <c r="AB2" s="27"/>
      <c r="AC2" s="27"/>
      <c r="AD2" s="27" t="s">
        <v>38</v>
      </c>
      <c r="AE2" s="27" t="s">
        <v>39</v>
      </c>
      <c r="AF2" s="27"/>
      <c r="AG2" s="27"/>
      <c r="AH2" s="27" t="s">
        <v>40</v>
      </c>
      <c r="AI2" s="27" t="s">
        <v>41</v>
      </c>
      <c r="AJ2" s="28" t="s">
        <v>42</v>
      </c>
      <c r="AK2" s="29" t="s">
        <v>43</v>
      </c>
      <c r="AL2" s="29" t="s">
        <v>44</v>
      </c>
      <c r="AM2" s="28" t="s">
        <v>45</v>
      </c>
      <c r="AN2" s="27" t="s">
        <v>46</v>
      </c>
    </row>
    <row r="3" spans="1:43" ht="13.2">
      <c r="A3" s="30">
        <v>1</v>
      </c>
      <c r="B3" s="30">
        <v>2</v>
      </c>
      <c r="C3" s="30">
        <v>3</v>
      </c>
      <c r="D3" s="30">
        <v>4</v>
      </c>
      <c r="E3" s="30">
        <v>5</v>
      </c>
      <c r="F3" s="30">
        <v>6</v>
      </c>
      <c r="G3" s="30">
        <v>7</v>
      </c>
      <c r="H3" s="30">
        <v>8</v>
      </c>
      <c r="I3" s="30">
        <v>9</v>
      </c>
      <c r="J3" s="30">
        <v>10</v>
      </c>
      <c r="K3" s="30">
        <v>11</v>
      </c>
      <c r="L3" s="30">
        <v>12</v>
      </c>
      <c r="M3" s="31" t="s">
        <v>47</v>
      </c>
      <c r="N3" s="30">
        <v>1</v>
      </c>
      <c r="O3" s="30">
        <v>2</v>
      </c>
      <c r="P3" s="30">
        <v>3</v>
      </c>
      <c r="Q3" s="30">
        <v>4</v>
      </c>
      <c r="R3" s="30">
        <v>5</v>
      </c>
      <c r="S3" s="30">
        <v>6</v>
      </c>
      <c r="T3" s="30">
        <v>7</v>
      </c>
      <c r="U3" s="30">
        <v>8</v>
      </c>
      <c r="V3" s="30">
        <v>9</v>
      </c>
      <c r="W3" s="30">
        <v>10</v>
      </c>
      <c r="X3" s="30">
        <v>11</v>
      </c>
      <c r="Y3" s="30">
        <v>12</v>
      </c>
      <c r="Z3" s="31" t="s">
        <v>47</v>
      </c>
      <c r="AA3" s="22" t="s">
        <v>48</v>
      </c>
      <c r="AB3" s="27" t="s">
        <v>49</v>
      </c>
      <c r="AC3" s="27" t="s">
        <v>50</v>
      </c>
      <c r="AD3" s="27" t="s">
        <v>51</v>
      </c>
      <c r="AE3" s="27" t="s">
        <v>52</v>
      </c>
      <c r="AF3" s="27" t="s">
        <v>41</v>
      </c>
      <c r="AG3" s="27" t="s">
        <v>53</v>
      </c>
      <c r="AH3" s="27" t="s">
        <v>54</v>
      </c>
      <c r="AI3" s="27" t="s">
        <v>54</v>
      </c>
      <c r="AJ3" s="32" t="s">
        <v>55</v>
      </c>
      <c r="AK3" s="33" t="s">
        <v>56</v>
      </c>
      <c r="AL3" s="33" t="s">
        <v>56</v>
      </c>
      <c r="AM3" s="32" t="s">
        <v>57</v>
      </c>
      <c r="AN3" s="27" t="s">
        <v>58</v>
      </c>
    </row>
    <row r="4" spans="1:43" ht="13.2">
      <c r="A4" s="4">
        <v>2</v>
      </c>
      <c r="B4" s="4">
        <v>17</v>
      </c>
      <c r="C4" s="4">
        <v>26</v>
      </c>
      <c r="D4" s="4">
        <v>38</v>
      </c>
      <c r="E4" s="7">
        <v>7774</v>
      </c>
      <c r="F4" s="14">
        <v>7890</v>
      </c>
      <c r="G4" s="4">
        <v>40</v>
      </c>
      <c r="H4" s="15">
        <v>6939</v>
      </c>
      <c r="I4" s="15">
        <v>6758</v>
      </c>
      <c r="J4" s="4">
        <v>36</v>
      </c>
      <c r="K4" s="9">
        <v>5553</v>
      </c>
      <c r="L4" s="15">
        <v>6735</v>
      </c>
      <c r="M4" s="21"/>
      <c r="N4" s="23">
        <f t="shared" ref="N4:Y4" si="0" xml:space="preserve"> IF(OR(A4&gt;A14, A4&lt;A13),".",A4)</f>
        <v>2</v>
      </c>
      <c r="O4" s="23">
        <f t="shared" si="0"/>
        <v>17</v>
      </c>
      <c r="P4" s="23">
        <f t="shared" si="0"/>
        <v>26</v>
      </c>
      <c r="Q4" s="23">
        <f t="shared" si="0"/>
        <v>38</v>
      </c>
      <c r="R4" s="23">
        <f t="shared" si="0"/>
        <v>7774</v>
      </c>
      <c r="S4" s="23" t="s">
        <v>59</v>
      </c>
      <c r="T4" s="23">
        <f t="shared" si="0"/>
        <v>40</v>
      </c>
      <c r="U4" s="23">
        <f t="shared" si="0"/>
        <v>6939</v>
      </c>
      <c r="V4" s="23">
        <f t="shared" si="0"/>
        <v>6758</v>
      </c>
      <c r="W4" s="23">
        <f t="shared" si="0"/>
        <v>36</v>
      </c>
      <c r="X4" s="23" t="str">
        <f t="shared" si="0"/>
        <v>.</v>
      </c>
      <c r="Y4" s="23">
        <f t="shared" si="0"/>
        <v>6735</v>
      </c>
      <c r="Z4" s="21"/>
      <c r="AA4" s="22">
        <v>1</v>
      </c>
      <c r="AB4" s="34">
        <f>AVERAGE($R4:$S11)</f>
        <v>8257.125</v>
      </c>
      <c r="AC4" s="34">
        <f>AVERAGE($P4:$P11)</f>
        <v>25</v>
      </c>
      <c r="AD4" s="34">
        <f>AVERAGE([3]buffer!C$3:C$10)</f>
        <v>22.75</v>
      </c>
      <c r="AE4" s="34">
        <f>((AB4-AD4)/AI4)-AC4</f>
        <v>3445.0927734375005</v>
      </c>
      <c r="AF4" s="34">
        <f>AVERAGE($Q4:$Q11)</f>
        <v>38.857142857142854</v>
      </c>
      <c r="AG4" s="34">
        <f>AVERAGE($O4:$O11)</f>
        <v>16.375</v>
      </c>
      <c r="AH4" s="34">
        <f>AG4/0.5</f>
        <v>32.75</v>
      </c>
      <c r="AI4" s="35">
        <f>AF4/AG4</f>
        <v>2.372955288985823</v>
      </c>
      <c r="AJ4" s="36">
        <f>1.1*(1-COMPLETE!P11)</f>
        <v>0.92758620689655191</v>
      </c>
      <c r="AK4" s="37">
        <v>0.58472222222222225</v>
      </c>
      <c r="AL4" s="37">
        <v>0.78680555555555554</v>
      </c>
      <c r="AM4" s="38">
        <f>24*(AL4-AK4)</f>
        <v>4.8499999999999988</v>
      </c>
      <c r="AN4" s="34">
        <f>(AE4*120)/(AH4*0.2*AM4*AJ4)</f>
        <v>14029.585720322757</v>
      </c>
      <c r="AQ4" s="36"/>
    </row>
    <row r="5" spans="1:43" ht="13.2">
      <c r="A5" s="4">
        <v>2</v>
      </c>
      <c r="B5" s="4">
        <v>17</v>
      </c>
      <c r="C5" s="4">
        <v>24</v>
      </c>
      <c r="D5" s="4">
        <v>39</v>
      </c>
      <c r="E5" s="13">
        <v>8682</v>
      </c>
      <c r="F5" s="13">
        <v>8593</v>
      </c>
      <c r="G5" s="4">
        <v>31</v>
      </c>
      <c r="H5" s="14">
        <v>8212</v>
      </c>
      <c r="I5" s="14">
        <v>7822</v>
      </c>
      <c r="J5" s="4">
        <v>33</v>
      </c>
      <c r="K5" s="15">
        <v>6669</v>
      </c>
      <c r="L5" s="12">
        <v>6098</v>
      </c>
      <c r="M5" s="21"/>
      <c r="N5" s="23">
        <f t="shared" ref="N5:Y5" si="1" xml:space="preserve"> IF(OR(A5&gt;A14, A5&lt;A13),".",A5)</f>
        <v>2</v>
      </c>
      <c r="O5" s="23">
        <f t="shared" si="1"/>
        <v>17</v>
      </c>
      <c r="P5" s="23">
        <f t="shared" si="1"/>
        <v>24</v>
      </c>
      <c r="Q5" s="23">
        <f t="shared" si="1"/>
        <v>39</v>
      </c>
      <c r="R5" s="23">
        <f t="shared" si="1"/>
        <v>8682</v>
      </c>
      <c r="S5" s="23" t="s">
        <v>59</v>
      </c>
      <c r="T5" s="23">
        <f t="shared" si="1"/>
        <v>31</v>
      </c>
      <c r="U5" s="23">
        <f t="shared" si="1"/>
        <v>8212</v>
      </c>
      <c r="V5" s="23">
        <f t="shared" si="1"/>
        <v>7822</v>
      </c>
      <c r="W5" s="23" t="str">
        <f t="shared" si="1"/>
        <v>.</v>
      </c>
      <c r="X5" s="23">
        <f t="shared" si="1"/>
        <v>6669</v>
      </c>
      <c r="Y5" s="23">
        <f t="shared" si="1"/>
        <v>6098</v>
      </c>
      <c r="Z5" s="21"/>
      <c r="AA5" s="22">
        <v>2</v>
      </c>
      <c r="AB5" s="34">
        <f>AVERAGE($U4:$V11)</f>
        <v>7894.6428571428569</v>
      </c>
      <c r="AC5" s="34">
        <f>AVERAGE($P4:$P11)</f>
        <v>25</v>
      </c>
      <c r="AD5" s="34">
        <f>AVERAGE([3]buffer!D$3:D$10)</f>
        <v>23.625</v>
      </c>
      <c r="AE5" s="34">
        <f>((AB5-AD5)/AI5)-AC5</f>
        <v>3527.0292199803152</v>
      </c>
      <c r="AF5" s="34">
        <f>AVERAGE($T4:$T11)</f>
        <v>36.285714285714285</v>
      </c>
      <c r="AG5" s="34">
        <f>AVERAGE($O4:$O11)</f>
        <v>16.375</v>
      </c>
      <c r="AH5" s="34">
        <f>AG5/0.5</f>
        <v>32.75</v>
      </c>
      <c r="AI5" s="35">
        <f>AF5/AG5</f>
        <v>2.2159214830970555</v>
      </c>
      <c r="AJ5" s="36">
        <f>1.1*(1-COMPLETE!P13)</f>
        <v>0.97388535031847145</v>
      </c>
      <c r="AK5" s="37">
        <v>0.58472222222222225</v>
      </c>
      <c r="AL5" s="37">
        <v>0.78680555555555554</v>
      </c>
      <c r="AM5" s="38">
        <f>24*(AL17-AK5)</f>
        <v>4.8833333333333346</v>
      </c>
      <c r="AN5" s="34">
        <f>(AE5*120)/(AH5*0.2*AM5*AJ5)</f>
        <v>13587.038334228711</v>
      </c>
      <c r="AQ5" s="36"/>
    </row>
    <row r="6" spans="1:43" ht="13.2">
      <c r="A6" s="4">
        <v>1</v>
      </c>
      <c r="B6" s="4">
        <v>16</v>
      </c>
      <c r="C6" s="4">
        <v>26</v>
      </c>
      <c r="D6" s="4">
        <v>39</v>
      </c>
      <c r="E6" s="13">
        <v>8808</v>
      </c>
      <c r="F6" s="13">
        <v>8903</v>
      </c>
      <c r="G6" s="4">
        <v>37</v>
      </c>
      <c r="H6" s="14">
        <v>8160</v>
      </c>
      <c r="I6" s="9">
        <v>5612</v>
      </c>
      <c r="J6" s="4">
        <v>36</v>
      </c>
      <c r="K6" s="7">
        <v>7153</v>
      </c>
      <c r="L6" s="9">
        <v>5528</v>
      </c>
      <c r="M6" s="21"/>
      <c r="N6" s="23">
        <f t="shared" ref="N6:Y6" si="2" xml:space="preserve"> IF(OR(A6&gt;A14, A6&lt;A13),".",A6)</f>
        <v>1</v>
      </c>
      <c r="O6" s="23">
        <f t="shared" si="2"/>
        <v>16</v>
      </c>
      <c r="P6" s="23">
        <f t="shared" si="2"/>
        <v>26</v>
      </c>
      <c r="Q6" s="23">
        <f t="shared" si="2"/>
        <v>39</v>
      </c>
      <c r="R6" s="23">
        <f t="shared" si="2"/>
        <v>8808</v>
      </c>
      <c r="S6" s="23" t="s">
        <v>59</v>
      </c>
      <c r="T6" s="23">
        <f t="shared" si="2"/>
        <v>37</v>
      </c>
      <c r="U6" s="23">
        <f t="shared" si="2"/>
        <v>8160</v>
      </c>
      <c r="V6" s="23" t="str">
        <f t="shared" si="2"/>
        <v>.</v>
      </c>
      <c r="W6" s="23">
        <f t="shared" si="2"/>
        <v>36</v>
      </c>
      <c r="X6" s="23">
        <f t="shared" si="2"/>
        <v>7153</v>
      </c>
      <c r="Y6" s="23">
        <f t="shared" si="2"/>
        <v>5528</v>
      </c>
      <c r="Z6" s="21"/>
      <c r="AA6" s="22">
        <v>3</v>
      </c>
      <c r="AB6" s="34">
        <f>AVERAGE($X4:$Y11)</f>
        <v>6754.1333333333332</v>
      </c>
      <c r="AC6" s="34">
        <f>AVERAGE($P4:$P11)</f>
        <v>25</v>
      </c>
      <c r="AD6" s="34">
        <f>AVERAGE([3]buffer!E$3:E$10)</f>
        <v>24.625</v>
      </c>
      <c r="AE6" s="34">
        <f>((AB6-AD6)/AI6)-AC6</f>
        <v>2976.4392712386511</v>
      </c>
      <c r="AF6" s="34">
        <f>AVERAGE($W4:$W11)</f>
        <v>36.714285714285715</v>
      </c>
      <c r="AG6" s="34">
        <f>AVERAGE($O4:$O11)</f>
        <v>16.375</v>
      </c>
      <c r="AH6" s="34">
        <f>AG6/0.5</f>
        <v>32.75</v>
      </c>
      <c r="AI6" s="35">
        <f>AF6/AG6</f>
        <v>2.2420937840785169</v>
      </c>
      <c r="AJ6" s="36">
        <f>1.1*(1-COMPLETE!P15)</f>
        <v>0.9267529665587918</v>
      </c>
      <c r="AK6" s="37">
        <v>0.58472222222222225</v>
      </c>
      <c r="AL6" s="37">
        <v>0.78680555555555554</v>
      </c>
      <c r="AM6" s="38">
        <f>24*(AL6-AK6)</f>
        <v>4.8499999999999988</v>
      </c>
      <c r="AN6" s="34">
        <f>(AE6*120)/(AH6*0.2*AM6*AJ6)</f>
        <v>12131.96778888207</v>
      </c>
      <c r="AQ6" s="36"/>
    </row>
    <row r="7" spans="1:43" ht="13.2">
      <c r="A7" s="4">
        <v>1</v>
      </c>
      <c r="B7" s="4">
        <v>17</v>
      </c>
      <c r="C7" s="4">
        <v>21</v>
      </c>
      <c r="D7" s="4">
        <v>39</v>
      </c>
      <c r="E7" s="13">
        <v>8989</v>
      </c>
      <c r="F7" s="14">
        <v>8394</v>
      </c>
      <c r="G7" s="4">
        <v>36</v>
      </c>
      <c r="H7" s="14">
        <v>8226</v>
      </c>
      <c r="I7" s="14">
        <v>7990</v>
      </c>
      <c r="J7" s="4">
        <v>37</v>
      </c>
      <c r="K7" s="7">
        <v>7161</v>
      </c>
      <c r="L7" s="12">
        <v>6148</v>
      </c>
      <c r="M7" s="21"/>
      <c r="N7" s="23">
        <f xml:space="preserve"> IF(OR(A7&gt;A14, A7&lt;A13),".",A7)</f>
        <v>1</v>
      </c>
      <c r="O7" s="23">
        <f xml:space="preserve"> IF(OR(B7&gt;B14, B7&lt;B13),".",B7)</f>
        <v>17</v>
      </c>
      <c r="P7" s="23">
        <f t="shared" ref="P7:Y7" si="3" xml:space="preserve"> IF(OR(C7&gt;C14, C7&lt;C13),".",C7)</f>
        <v>21</v>
      </c>
      <c r="Q7" s="23">
        <f t="shared" si="3"/>
        <v>39</v>
      </c>
      <c r="R7" s="23">
        <f t="shared" si="3"/>
        <v>8989</v>
      </c>
      <c r="S7" s="23" t="s">
        <v>59</v>
      </c>
      <c r="T7" s="23">
        <f t="shared" si="3"/>
        <v>36</v>
      </c>
      <c r="U7" s="23">
        <f t="shared" si="3"/>
        <v>8226</v>
      </c>
      <c r="V7" s="23">
        <f t="shared" si="3"/>
        <v>7990</v>
      </c>
      <c r="W7" s="23">
        <f t="shared" si="3"/>
        <v>37</v>
      </c>
      <c r="X7" s="23">
        <f t="shared" si="3"/>
        <v>7161</v>
      </c>
      <c r="Y7" s="23">
        <f t="shared" si="3"/>
        <v>6148</v>
      </c>
      <c r="Z7" s="21"/>
      <c r="AQ7" s="36"/>
    </row>
    <row r="8" spans="1:43" ht="13.2">
      <c r="A8" s="4">
        <v>2</v>
      </c>
      <c r="B8" s="4">
        <v>17</v>
      </c>
      <c r="C8" s="4">
        <v>27</v>
      </c>
      <c r="D8" s="4">
        <v>38</v>
      </c>
      <c r="E8" s="13">
        <v>9081</v>
      </c>
      <c r="F8" s="13">
        <v>8960</v>
      </c>
      <c r="G8" s="4">
        <v>37</v>
      </c>
      <c r="H8" s="14">
        <v>8225</v>
      </c>
      <c r="I8" s="14">
        <v>8193</v>
      </c>
      <c r="J8" s="4">
        <v>37</v>
      </c>
      <c r="K8" s="7">
        <v>7625</v>
      </c>
      <c r="L8" s="12">
        <v>6282</v>
      </c>
      <c r="M8" s="21"/>
      <c r="N8" s="23">
        <f t="shared" ref="N8:Y8" si="4" xml:space="preserve"> IF(OR(A8&gt;A14, A8&lt;A13),".",A8)</f>
        <v>2</v>
      </c>
      <c r="O8" s="23">
        <f t="shared" si="4"/>
        <v>17</v>
      </c>
      <c r="P8" s="23">
        <f t="shared" si="4"/>
        <v>27</v>
      </c>
      <c r="Q8" s="23">
        <f t="shared" si="4"/>
        <v>38</v>
      </c>
      <c r="R8" s="23">
        <f t="shared" si="4"/>
        <v>9081</v>
      </c>
      <c r="S8" s="23" t="s">
        <v>59</v>
      </c>
      <c r="T8" s="23">
        <f t="shared" si="4"/>
        <v>37</v>
      </c>
      <c r="U8" s="23">
        <f t="shared" si="4"/>
        <v>8225</v>
      </c>
      <c r="V8" s="23">
        <f t="shared" si="4"/>
        <v>8193</v>
      </c>
      <c r="W8" s="23">
        <f t="shared" si="4"/>
        <v>37</v>
      </c>
      <c r="X8" s="23">
        <f t="shared" si="4"/>
        <v>7625</v>
      </c>
      <c r="Y8" s="23">
        <f t="shared" si="4"/>
        <v>6282</v>
      </c>
      <c r="Z8" s="21"/>
      <c r="AQ8" s="36"/>
    </row>
    <row r="9" spans="1:43" ht="13.2">
      <c r="A9" s="4">
        <v>1</v>
      </c>
      <c r="B9" s="4">
        <v>16</v>
      </c>
      <c r="C9" s="4">
        <v>24</v>
      </c>
      <c r="D9" s="4">
        <v>40</v>
      </c>
      <c r="E9" s="13">
        <v>9056</v>
      </c>
      <c r="F9" s="13">
        <v>9095</v>
      </c>
      <c r="G9" s="4">
        <v>26</v>
      </c>
      <c r="H9" s="13">
        <v>8538</v>
      </c>
      <c r="I9" s="14">
        <v>8431</v>
      </c>
      <c r="J9" s="4">
        <v>38</v>
      </c>
      <c r="K9" s="7">
        <v>7513</v>
      </c>
      <c r="L9" s="12">
        <v>6308</v>
      </c>
      <c r="M9" s="21"/>
      <c r="N9" s="23">
        <f t="shared" ref="N9:Y9" si="5" xml:space="preserve"> IF(OR(A9&gt;A14, A9&lt;A13),".",A9)</f>
        <v>1</v>
      </c>
      <c r="O9" s="23">
        <f t="shared" si="5"/>
        <v>16</v>
      </c>
      <c r="P9" s="23">
        <f t="shared" si="5"/>
        <v>24</v>
      </c>
      <c r="Q9" s="23">
        <f t="shared" si="5"/>
        <v>40</v>
      </c>
      <c r="R9" s="23">
        <f t="shared" si="5"/>
        <v>9056</v>
      </c>
      <c r="S9" s="23" t="s">
        <v>59</v>
      </c>
      <c r="T9" s="23" t="str">
        <f t="shared" si="5"/>
        <v>.</v>
      </c>
      <c r="U9" s="23">
        <f t="shared" si="5"/>
        <v>8538</v>
      </c>
      <c r="V9" s="23">
        <f t="shared" si="5"/>
        <v>8431</v>
      </c>
      <c r="W9" s="23">
        <f t="shared" si="5"/>
        <v>38</v>
      </c>
      <c r="X9" s="23">
        <f t="shared" si="5"/>
        <v>7513</v>
      </c>
      <c r="Y9" s="23">
        <f t="shared" si="5"/>
        <v>6308</v>
      </c>
      <c r="Z9" s="21"/>
      <c r="AQ9" s="36"/>
    </row>
    <row r="10" spans="1:43" ht="13.2">
      <c r="A10" s="4">
        <v>3</v>
      </c>
      <c r="B10" s="4">
        <v>16</v>
      </c>
      <c r="C10" s="4">
        <v>25</v>
      </c>
      <c r="D10" s="4">
        <v>39</v>
      </c>
      <c r="E10" s="15">
        <v>6581</v>
      </c>
      <c r="F10" s="13">
        <v>9096</v>
      </c>
      <c r="G10" s="4">
        <v>37</v>
      </c>
      <c r="H10" s="9">
        <v>5468</v>
      </c>
      <c r="I10" s="14">
        <v>8090</v>
      </c>
      <c r="J10" s="4">
        <v>37</v>
      </c>
      <c r="K10" s="7">
        <v>7495</v>
      </c>
      <c r="L10" s="15">
        <v>7053</v>
      </c>
      <c r="M10" s="21"/>
      <c r="N10" s="23">
        <f t="shared" ref="N10:Y10" si="6" xml:space="preserve"> IF(OR(A10&gt;A14, A10&lt;A13),".",A10)</f>
        <v>3</v>
      </c>
      <c r="O10" s="23">
        <f t="shared" si="6"/>
        <v>16</v>
      </c>
      <c r="P10" s="23">
        <f t="shared" si="6"/>
        <v>25</v>
      </c>
      <c r="Q10" s="23">
        <f t="shared" si="6"/>
        <v>39</v>
      </c>
      <c r="R10" s="23">
        <f t="shared" si="6"/>
        <v>6581</v>
      </c>
      <c r="S10" s="23" t="s">
        <v>59</v>
      </c>
      <c r="T10" s="23">
        <f t="shared" si="6"/>
        <v>37</v>
      </c>
      <c r="U10" s="23" t="str">
        <f t="shared" si="6"/>
        <v>.</v>
      </c>
      <c r="V10" s="23">
        <f t="shared" si="6"/>
        <v>8090</v>
      </c>
      <c r="W10" s="23">
        <f t="shared" si="6"/>
        <v>37</v>
      </c>
      <c r="X10" s="23">
        <f t="shared" si="6"/>
        <v>7495</v>
      </c>
      <c r="Y10" s="23">
        <f t="shared" si="6"/>
        <v>7053</v>
      </c>
      <c r="Z10" s="21"/>
      <c r="AQ10" s="36"/>
    </row>
    <row r="11" spans="1:43" ht="13.2">
      <c r="A11" s="4">
        <v>2</v>
      </c>
      <c r="B11" s="4">
        <v>15</v>
      </c>
      <c r="C11" s="4">
        <v>27</v>
      </c>
      <c r="D11" s="4">
        <v>36</v>
      </c>
      <c r="E11" s="15">
        <v>7086</v>
      </c>
      <c r="F11" s="13">
        <v>8451</v>
      </c>
      <c r="G11" s="4">
        <v>36</v>
      </c>
      <c r="H11" s="7">
        <v>7175</v>
      </c>
      <c r="I11" s="7">
        <v>7766</v>
      </c>
      <c r="J11" s="4">
        <v>36</v>
      </c>
      <c r="K11" s="15">
        <v>6605</v>
      </c>
      <c r="L11" s="15">
        <v>6939</v>
      </c>
      <c r="M11" s="21"/>
      <c r="N11" s="23">
        <f t="shared" ref="N11:Y11" si="7" xml:space="preserve"> IF(OR(A11&gt;A14, A11&lt;A13),".",A11)</f>
        <v>2</v>
      </c>
      <c r="O11" s="23">
        <f t="shared" si="7"/>
        <v>15</v>
      </c>
      <c r="P11" s="23">
        <f t="shared" si="7"/>
        <v>27</v>
      </c>
      <c r="Q11" s="23" t="str">
        <f t="shared" si="7"/>
        <v>.</v>
      </c>
      <c r="R11" s="23">
        <f t="shared" si="7"/>
        <v>7086</v>
      </c>
      <c r="S11" s="23" t="s">
        <v>59</v>
      </c>
      <c r="T11" s="23">
        <f t="shared" si="7"/>
        <v>36</v>
      </c>
      <c r="U11" s="23">
        <f t="shared" si="7"/>
        <v>7175</v>
      </c>
      <c r="V11" s="23">
        <f t="shared" si="7"/>
        <v>7766</v>
      </c>
      <c r="W11" s="23">
        <f t="shared" si="7"/>
        <v>36</v>
      </c>
      <c r="X11" s="23">
        <f t="shared" si="7"/>
        <v>6605</v>
      </c>
      <c r="Y11" s="23">
        <f t="shared" si="7"/>
        <v>6939</v>
      </c>
      <c r="Z11" s="21"/>
      <c r="AQ11" s="36"/>
    </row>
    <row r="12" spans="1:43">
      <c r="A12" s="39">
        <f>AVERAGE(A4:A11)</f>
        <v>1.75</v>
      </c>
      <c r="B12" s="39">
        <f>AVERAGE(B4:B11)</f>
        <v>16.375</v>
      </c>
      <c r="C12" s="39">
        <f t="shared" ref="C12:L12" si="8">AVERAGE(C4:C11)</f>
        <v>25</v>
      </c>
      <c r="D12" s="39">
        <f t="shared" si="8"/>
        <v>38.5</v>
      </c>
      <c r="E12" s="39">
        <f t="shared" si="8"/>
        <v>8257.125</v>
      </c>
      <c r="F12" s="39">
        <f t="shared" si="8"/>
        <v>8672.75</v>
      </c>
      <c r="G12" s="39">
        <f t="shared" si="8"/>
        <v>35</v>
      </c>
      <c r="H12" s="39">
        <f t="shared" si="8"/>
        <v>7617.875</v>
      </c>
      <c r="I12" s="39">
        <f t="shared" si="8"/>
        <v>7582.75</v>
      </c>
      <c r="J12" s="39">
        <f t="shared" si="8"/>
        <v>36.25</v>
      </c>
      <c r="K12" s="39">
        <f t="shared" si="8"/>
        <v>6971.75</v>
      </c>
      <c r="L12" s="39">
        <f t="shared" si="8"/>
        <v>6386.375</v>
      </c>
      <c r="M12" s="26" t="s">
        <v>60</v>
      </c>
      <c r="N12" s="39">
        <f>AVERAGE(N4:N11)</f>
        <v>1.75</v>
      </c>
      <c r="O12" s="39">
        <f>AVERAGE(O4:O11)</f>
        <v>16.375</v>
      </c>
      <c r="P12" s="39">
        <f t="shared" ref="P12:Y12" si="9">AVERAGE(P4:P11)</f>
        <v>25</v>
      </c>
      <c r="Q12" s="39">
        <f t="shared" si="9"/>
        <v>38.857142857142854</v>
      </c>
      <c r="R12" s="39">
        <f t="shared" si="9"/>
        <v>8257.125</v>
      </c>
      <c r="S12" s="39" t="e">
        <f t="shared" si="9"/>
        <v>#DIV/0!</v>
      </c>
      <c r="T12" s="39">
        <f t="shared" si="9"/>
        <v>36.285714285714285</v>
      </c>
      <c r="U12" s="39">
        <f t="shared" si="9"/>
        <v>7925</v>
      </c>
      <c r="V12" s="39">
        <f t="shared" si="9"/>
        <v>7864.2857142857147</v>
      </c>
      <c r="W12" s="39">
        <f t="shared" si="9"/>
        <v>36.714285714285715</v>
      </c>
      <c r="X12" s="39">
        <f t="shared" si="9"/>
        <v>7174.4285714285716</v>
      </c>
      <c r="Y12" s="39">
        <f t="shared" si="9"/>
        <v>6386.375</v>
      </c>
      <c r="Z12" s="26" t="s">
        <v>60</v>
      </c>
      <c r="AQ12" s="36"/>
    </row>
    <row r="13" spans="1:43">
      <c r="A13" s="39">
        <f>A12-2*STDEV(A4:A11)</f>
        <v>0.33578643762690485</v>
      </c>
      <c r="B13" s="39">
        <f t="shared" ref="B13:L13" si="10">B12-2*STDEV(B4:B11)</f>
        <v>14.886952381714311</v>
      </c>
      <c r="C13" s="39">
        <f t="shared" si="10"/>
        <v>21</v>
      </c>
      <c r="D13" s="39">
        <f t="shared" si="10"/>
        <v>36.109542781331214</v>
      </c>
      <c r="E13" s="39">
        <f t="shared" si="10"/>
        <v>6293.0282792218641</v>
      </c>
      <c r="F13" s="39">
        <f t="shared" si="10"/>
        <v>7831.3581259518332</v>
      </c>
      <c r="G13" s="39">
        <f t="shared" si="10"/>
        <v>26.184429359690565</v>
      </c>
      <c r="H13" s="39">
        <f t="shared" si="10"/>
        <v>5546.1741287350387</v>
      </c>
      <c r="I13" s="39">
        <f t="shared" si="10"/>
        <v>5705.064875019928</v>
      </c>
      <c r="J13" s="39">
        <f t="shared" si="10"/>
        <v>33.273904763428618</v>
      </c>
      <c r="K13" s="39">
        <f t="shared" si="10"/>
        <v>5598.2956479580916</v>
      </c>
      <c r="L13" s="39">
        <f t="shared" si="10"/>
        <v>5382.0557920643105</v>
      </c>
      <c r="M13" s="26" t="s">
        <v>61</v>
      </c>
      <c r="N13" s="39">
        <f>N12-2*STDEV(N4:N11)</f>
        <v>0.33578643762690485</v>
      </c>
      <c r="O13" s="39">
        <f t="shared" ref="O13:Y13" si="11">O12-2*STDEV(O4:O11)</f>
        <v>14.886952381714311</v>
      </c>
      <c r="P13" s="39">
        <f t="shared" si="11"/>
        <v>21</v>
      </c>
      <c r="Q13" s="39">
        <f t="shared" si="11"/>
        <v>37.477011738458145</v>
      </c>
      <c r="R13" s="39">
        <f t="shared" si="11"/>
        <v>6293.0282792218641</v>
      </c>
      <c r="S13" s="39" t="e">
        <f t="shared" si="11"/>
        <v>#DIV/0!</v>
      </c>
      <c r="T13" s="39">
        <f t="shared" si="11"/>
        <v>30.904972612637891</v>
      </c>
      <c r="U13" s="39">
        <f t="shared" si="11"/>
        <v>6706.0769780936398</v>
      </c>
      <c r="V13" s="39">
        <f t="shared" si="11"/>
        <v>6789.9532305013481</v>
      </c>
      <c r="W13" s="39">
        <f t="shared" si="11"/>
        <v>35.202427822248808</v>
      </c>
      <c r="X13" s="39">
        <f t="shared" si="11"/>
        <v>6357.622713513847</v>
      </c>
      <c r="Y13" s="39">
        <f t="shared" si="11"/>
        <v>5382.0557920643105</v>
      </c>
      <c r="Z13" s="26" t="s">
        <v>61</v>
      </c>
      <c r="AQ13" s="36"/>
    </row>
    <row r="14" spans="1:43" ht="12.6" thickBot="1">
      <c r="A14" s="40">
        <f>A12+2*STDEV(A4:A11)</f>
        <v>3.1642135623730949</v>
      </c>
      <c r="B14" s="40">
        <f t="shared" ref="B14:L14" si="12">B12+2*STDEV(B4:B11)</f>
        <v>17.863047618285691</v>
      </c>
      <c r="C14" s="40">
        <f t="shared" si="12"/>
        <v>29</v>
      </c>
      <c r="D14" s="40">
        <f t="shared" si="12"/>
        <v>40.890457218668786</v>
      </c>
      <c r="E14" s="40">
        <f t="shared" si="12"/>
        <v>10221.221720778136</v>
      </c>
      <c r="F14" s="40">
        <f t="shared" si="12"/>
        <v>9514.1418740481658</v>
      </c>
      <c r="G14" s="40">
        <f t="shared" si="12"/>
        <v>43.815570640309431</v>
      </c>
      <c r="H14" s="40">
        <f t="shared" si="12"/>
        <v>9689.5758712649622</v>
      </c>
      <c r="I14" s="40">
        <f t="shared" si="12"/>
        <v>9460.4351249800711</v>
      </c>
      <c r="J14" s="40">
        <f t="shared" si="12"/>
        <v>39.226095236571382</v>
      </c>
      <c r="K14" s="40">
        <f t="shared" si="12"/>
        <v>8345.2043520419084</v>
      </c>
      <c r="L14" s="40">
        <f t="shared" si="12"/>
        <v>7390.6942079356895</v>
      </c>
      <c r="M14" s="41" t="s">
        <v>62</v>
      </c>
      <c r="N14" s="40">
        <f>N12+2*STDEV(N4:N11)</f>
        <v>3.1642135623730949</v>
      </c>
      <c r="O14" s="40">
        <f t="shared" ref="O14:Y14" si="13">O12+2*STDEV(O4:O11)</f>
        <v>17.863047618285691</v>
      </c>
      <c r="P14" s="40">
        <f t="shared" si="13"/>
        <v>29</v>
      </c>
      <c r="Q14" s="40">
        <f t="shared" si="13"/>
        <v>40.237273975827563</v>
      </c>
      <c r="R14" s="40">
        <f t="shared" si="13"/>
        <v>10221.221720778136</v>
      </c>
      <c r="S14" s="40" t="e">
        <f t="shared" si="13"/>
        <v>#DIV/0!</v>
      </c>
      <c r="T14" s="40">
        <f t="shared" si="13"/>
        <v>41.666455958790678</v>
      </c>
      <c r="U14" s="40">
        <f t="shared" si="13"/>
        <v>9143.9230219063611</v>
      </c>
      <c r="V14" s="40">
        <f t="shared" si="13"/>
        <v>8938.6181980700803</v>
      </c>
      <c r="W14" s="40">
        <f t="shared" si="13"/>
        <v>38.226143606322623</v>
      </c>
      <c r="X14" s="40">
        <f t="shared" si="13"/>
        <v>7991.2344293432961</v>
      </c>
      <c r="Y14" s="40">
        <f t="shared" si="13"/>
        <v>7390.6942079356895</v>
      </c>
      <c r="Z14" s="41" t="s">
        <v>62</v>
      </c>
      <c r="AQ14" s="36"/>
    </row>
    <row r="15" spans="1:43" ht="13.2">
      <c r="A15" s="20"/>
      <c r="B15" s="25"/>
      <c r="C15" s="20"/>
      <c r="D15" s="22">
        <v>4</v>
      </c>
      <c r="E15" s="22">
        <v>4</v>
      </c>
      <c r="F15" s="22">
        <v>4</v>
      </c>
      <c r="G15" s="22"/>
      <c r="H15" s="22">
        <v>5</v>
      </c>
      <c r="I15" s="22">
        <v>5</v>
      </c>
      <c r="J15" s="22">
        <v>6</v>
      </c>
      <c r="K15" s="22">
        <v>6</v>
      </c>
      <c r="L15" s="22">
        <v>6</v>
      </c>
      <c r="M15" s="26" t="s">
        <v>37</v>
      </c>
      <c r="N15" s="20"/>
      <c r="O15" s="25"/>
      <c r="P15" s="20"/>
      <c r="Q15" s="22">
        <v>4</v>
      </c>
      <c r="R15" s="22">
        <v>4</v>
      </c>
      <c r="S15" s="22">
        <v>4</v>
      </c>
      <c r="T15" s="22">
        <v>5</v>
      </c>
      <c r="U15" s="22">
        <v>5</v>
      </c>
      <c r="V15" s="22">
        <v>5</v>
      </c>
      <c r="W15" s="22">
        <v>6</v>
      </c>
      <c r="X15" s="22">
        <v>6</v>
      </c>
      <c r="Y15" s="22">
        <v>6</v>
      </c>
      <c r="Z15" s="26" t="s">
        <v>37</v>
      </c>
      <c r="AB15" s="27"/>
      <c r="AC15" s="27"/>
      <c r="AD15" s="27"/>
      <c r="AE15" s="27"/>
      <c r="AF15" s="27"/>
      <c r="AG15" s="27"/>
      <c r="AH15" s="27"/>
      <c r="AI15" s="27"/>
      <c r="AM15" s="28"/>
      <c r="AN15" s="27"/>
      <c r="AQ15" s="36"/>
    </row>
    <row r="16" spans="1:43" ht="13.2">
      <c r="A16" s="30">
        <v>1</v>
      </c>
      <c r="B16" s="30">
        <v>2</v>
      </c>
      <c r="C16" s="30">
        <v>3</v>
      </c>
      <c r="D16" s="30">
        <v>4</v>
      </c>
      <c r="E16" s="30">
        <v>5</v>
      </c>
      <c r="F16" s="30">
        <v>6</v>
      </c>
      <c r="G16" s="30">
        <v>7</v>
      </c>
      <c r="H16" s="30">
        <v>8</v>
      </c>
      <c r="I16" s="30">
        <v>9</v>
      </c>
      <c r="J16" s="30">
        <v>10</v>
      </c>
      <c r="K16" s="30">
        <v>11</v>
      </c>
      <c r="L16" s="30">
        <v>12</v>
      </c>
      <c r="M16" s="26" t="s">
        <v>47</v>
      </c>
      <c r="N16" s="30">
        <v>1</v>
      </c>
      <c r="O16" s="30">
        <v>2</v>
      </c>
      <c r="P16" s="30">
        <v>3</v>
      </c>
      <c r="Q16" s="30">
        <v>4</v>
      </c>
      <c r="R16" s="30">
        <v>5</v>
      </c>
      <c r="S16" s="30">
        <v>6</v>
      </c>
      <c r="T16" s="30">
        <v>7</v>
      </c>
      <c r="U16" s="30">
        <v>8</v>
      </c>
      <c r="V16" s="30">
        <v>9</v>
      </c>
      <c r="W16" s="30">
        <v>10</v>
      </c>
      <c r="X16" s="30">
        <v>11</v>
      </c>
      <c r="Y16" s="30">
        <v>12</v>
      </c>
      <c r="Z16" s="26" t="s">
        <v>47</v>
      </c>
      <c r="AB16" s="27"/>
      <c r="AC16" s="27"/>
      <c r="AD16" s="27"/>
      <c r="AE16" s="27"/>
      <c r="AF16" s="27"/>
      <c r="AG16" s="27"/>
      <c r="AH16" s="27"/>
      <c r="AI16" s="27"/>
      <c r="AM16" s="28"/>
      <c r="AN16" s="27"/>
      <c r="AQ16" s="36"/>
    </row>
    <row r="17" spans="1:43" ht="13.2">
      <c r="A17" s="4">
        <v>4</v>
      </c>
      <c r="B17" s="4">
        <v>19</v>
      </c>
      <c r="C17" s="4">
        <v>46</v>
      </c>
      <c r="D17" s="4">
        <v>48</v>
      </c>
      <c r="E17" s="6">
        <v>3739</v>
      </c>
      <c r="F17" s="15">
        <v>7286</v>
      </c>
      <c r="G17" s="4">
        <v>35</v>
      </c>
      <c r="H17" s="15">
        <v>6929</v>
      </c>
      <c r="I17" s="15">
        <v>6812</v>
      </c>
      <c r="J17" s="4">
        <v>50</v>
      </c>
      <c r="K17" s="7">
        <v>7726</v>
      </c>
      <c r="L17" s="7">
        <v>7923</v>
      </c>
      <c r="M17" s="21"/>
      <c r="N17" s="23">
        <f t="shared" ref="N17:Y17" si="14" xml:space="preserve"> IF(OR(A17&gt;A27, A17&lt;A26),".",A17)</f>
        <v>4</v>
      </c>
      <c r="O17" s="23">
        <f t="shared" si="14"/>
        <v>19</v>
      </c>
      <c r="P17" s="23">
        <f t="shared" si="14"/>
        <v>46</v>
      </c>
      <c r="Q17" s="23">
        <f t="shared" si="14"/>
        <v>48</v>
      </c>
      <c r="R17" s="23" t="str">
        <f t="shared" si="14"/>
        <v>.</v>
      </c>
      <c r="S17" s="23">
        <f t="shared" si="14"/>
        <v>7286</v>
      </c>
      <c r="T17" s="23">
        <f t="shared" si="14"/>
        <v>35</v>
      </c>
      <c r="U17" s="23">
        <f t="shared" si="14"/>
        <v>6929</v>
      </c>
      <c r="V17" s="23">
        <f t="shared" si="14"/>
        <v>6812</v>
      </c>
      <c r="W17" s="23">
        <f t="shared" si="14"/>
        <v>50</v>
      </c>
      <c r="X17" s="23">
        <f t="shared" si="14"/>
        <v>7726</v>
      </c>
      <c r="Y17" s="23">
        <f t="shared" si="14"/>
        <v>7923</v>
      </c>
      <c r="Z17" s="21"/>
      <c r="AA17" s="22">
        <f>AA4+3</f>
        <v>4</v>
      </c>
      <c r="AB17" s="34">
        <f>AVERAGE($R17:$S24)</f>
        <v>8612.1333333333332</v>
      </c>
      <c r="AC17" s="34">
        <f>AVERAGE($P17:$P24)</f>
        <v>111.75</v>
      </c>
      <c r="AD17" s="34">
        <f>AVERAGE([3]buffer!F$3:F$10)</f>
        <v>26.375</v>
      </c>
      <c r="AE17" s="34">
        <f>((AB17-AD17)/AI17)-AC17</f>
        <v>3304.3342175066314</v>
      </c>
      <c r="AF17" s="34">
        <f>AVERAGE($Q17:$Q24)</f>
        <v>47.125</v>
      </c>
      <c r="AG17" s="34">
        <f>AVERAGE($O17:$O24)</f>
        <v>18.75</v>
      </c>
      <c r="AH17" s="34">
        <f>AG17/0.5</f>
        <v>37.5</v>
      </c>
      <c r="AI17" s="35">
        <f>AF17/AG17</f>
        <v>2.5133333333333332</v>
      </c>
      <c r="AJ17" s="36">
        <f>1.1*(1-COMPLETE!P17)</f>
        <v>0.98801313628899845</v>
      </c>
      <c r="AK17" s="37">
        <v>0.58472222222222225</v>
      </c>
      <c r="AL17" s="37">
        <v>0.78819444444444453</v>
      </c>
      <c r="AM17" s="38">
        <f>24*(AL17-AK17)</f>
        <v>4.8833333333333346</v>
      </c>
      <c r="AN17" s="34">
        <f>(AE17*120)/(AH17*0.2*AM17*AJ17)</f>
        <v>10957.83764500625</v>
      </c>
      <c r="AQ17" s="36"/>
    </row>
    <row r="18" spans="1:43" ht="13.2">
      <c r="A18" s="4">
        <v>4</v>
      </c>
      <c r="B18" s="4">
        <v>18</v>
      </c>
      <c r="C18" s="4">
        <v>52</v>
      </c>
      <c r="D18" s="4">
        <v>47</v>
      </c>
      <c r="E18" s="14">
        <v>8065</v>
      </c>
      <c r="F18" s="13">
        <v>8804</v>
      </c>
      <c r="G18" s="4">
        <v>36</v>
      </c>
      <c r="H18" s="14">
        <v>7952</v>
      </c>
      <c r="I18" s="7">
        <v>7920</v>
      </c>
      <c r="J18" s="4">
        <v>49</v>
      </c>
      <c r="K18" s="7">
        <v>7582</v>
      </c>
      <c r="L18" s="7">
        <v>7572</v>
      </c>
      <c r="M18" s="21"/>
      <c r="N18" s="23">
        <f t="shared" ref="N18:Y18" si="15" xml:space="preserve"> IF(OR(A18&gt;A27, A18&lt;A26),".",A18)</f>
        <v>4</v>
      </c>
      <c r="O18" s="23">
        <f t="shared" si="15"/>
        <v>18</v>
      </c>
      <c r="P18" s="23">
        <f t="shared" si="15"/>
        <v>52</v>
      </c>
      <c r="Q18" s="23">
        <f t="shared" si="15"/>
        <v>47</v>
      </c>
      <c r="R18" s="23">
        <f t="shared" si="15"/>
        <v>8065</v>
      </c>
      <c r="S18" s="23">
        <f t="shared" si="15"/>
        <v>8804</v>
      </c>
      <c r="T18" s="23">
        <f t="shared" si="15"/>
        <v>36</v>
      </c>
      <c r="U18" s="23">
        <f t="shared" si="15"/>
        <v>7952</v>
      </c>
      <c r="V18" s="23">
        <f t="shared" si="15"/>
        <v>7920</v>
      </c>
      <c r="W18" s="23">
        <f t="shared" si="15"/>
        <v>49</v>
      </c>
      <c r="X18" s="23">
        <f t="shared" si="15"/>
        <v>7582</v>
      </c>
      <c r="Y18" s="23">
        <f t="shared" si="15"/>
        <v>7572</v>
      </c>
      <c r="Z18" s="21"/>
      <c r="AA18" s="22">
        <f>AA5+3</f>
        <v>5</v>
      </c>
      <c r="AB18" s="34">
        <f>AVERAGE($U17:$V24)</f>
        <v>8011.625</v>
      </c>
      <c r="AC18" s="34">
        <f>AVERAGE($P17:$P24)</f>
        <v>111.75</v>
      </c>
      <c r="AD18" s="34">
        <f>AVERAGE([3]buffer!G$3:G$10)</f>
        <v>24.625</v>
      </c>
      <c r="AE18" s="34">
        <f>((AB18-AD18)/AI18)-AC18</f>
        <v>3585.9351851851848</v>
      </c>
      <c r="AF18" s="34">
        <f>AVERAGE($T17:$T24)</f>
        <v>40.5</v>
      </c>
      <c r="AG18" s="34">
        <f>AVERAGE($O17:$O24)</f>
        <v>18.75</v>
      </c>
      <c r="AH18" s="34">
        <f>AG18/0.5</f>
        <v>37.5</v>
      </c>
      <c r="AI18" s="35">
        <f>AF18/AG18</f>
        <v>2.16</v>
      </c>
      <c r="AJ18" s="36">
        <f>1.1*(1-COMPLETE!P19)</f>
        <v>0.9692974848222029</v>
      </c>
      <c r="AK18" s="37">
        <v>0.58472222222222225</v>
      </c>
      <c r="AL18" s="37">
        <v>0.78819444444444453</v>
      </c>
      <c r="AM18" s="38">
        <f>24*(AL18-AK18)</f>
        <v>4.8833333333333346</v>
      </c>
      <c r="AN18" s="34">
        <f>(AE18*120)/(AH18*0.2*AM18*AJ18)</f>
        <v>12121.293366873973</v>
      </c>
      <c r="AQ18" s="36"/>
    </row>
    <row r="19" spans="1:43" ht="13.2">
      <c r="A19" s="4">
        <v>2</v>
      </c>
      <c r="B19" s="4">
        <v>19</v>
      </c>
      <c r="C19" s="4">
        <v>147</v>
      </c>
      <c r="D19" s="4">
        <v>47</v>
      </c>
      <c r="E19" s="13">
        <v>8637</v>
      </c>
      <c r="F19" s="13">
        <v>8653</v>
      </c>
      <c r="G19" s="4">
        <v>46</v>
      </c>
      <c r="H19" s="13">
        <v>8740</v>
      </c>
      <c r="I19" s="14">
        <v>8322</v>
      </c>
      <c r="J19" s="4">
        <v>51</v>
      </c>
      <c r="K19" s="14">
        <v>8600</v>
      </c>
      <c r="L19" s="7">
        <v>7514</v>
      </c>
      <c r="M19" s="21"/>
      <c r="N19" s="23">
        <f t="shared" ref="N19:Y19" si="16" xml:space="preserve"> IF(OR(A19&gt;A27, A19&lt;A26),".",A19)</f>
        <v>2</v>
      </c>
      <c r="O19" s="23">
        <f t="shared" si="16"/>
        <v>19</v>
      </c>
      <c r="P19" s="23">
        <f t="shared" si="16"/>
        <v>147</v>
      </c>
      <c r="Q19" s="23">
        <f t="shared" si="16"/>
        <v>47</v>
      </c>
      <c r="R19" s="23">
        <f t="shared" si="16"/>
        <v>8637</v>
      </c>
      <c r="S19" s="23">
        <f t="shared" si="16"/>
        <v>8653</v>
      </c>
      <c r="T19" s="23">
        <f t="shared" si="16"/>
        <v>46</v>
      </c>
      <c r="U19" s="23">
        <f t="shared" si="16"/>
        <v>8740</v>
      </c>
      <c r="V19" s="23">
        <f t="shared" si="16"/>
        <v>8322</v>
      </c>
      <c r="W19" s="23">
        <f t="shared" si="16"/>
        <v>51</v>
      </c>
      <c r="X19" s="23">
        <f t="shared" si="16"/>
        <v>8600</v>
      </c>
      <c r="Y19" s="23">
        <f t="shared" si="16"/>
        <v>7514</v>
      </c>
      <c r="Z19" s="21"/>
      <c r="AA19" s="22">
        <f>AA6+3</f>
        <v>6</v>
      </c>
      <c r="AB19" s="34">
        <f>AVERAGE($X17:$Y24)</f>
        <v>7975.125</v>
      </c>
      <c r="AC19" s="34">
        <f>AVERAGE($P17:$P24)</f>
        <v>111.75</v>
      </c>
      <c r="AD19" s="34">
        <f>AVERAGE([3]buffer!H$3:H$10)</f>
        <v>27.75</v>
      </c>
      <c r="AE19" s="34">
        <f>((AB19-AD19)/AI19)-AC19</f>
        <v>3000.7989556135772</v>
      </c>
      <c r="AF19" s="34">
        <f>AVERAGE($W17:$W24)</f>
        <v>47.875</v>
      </c>
      <c r="AG19" s="34">
        <f>AVERAGE($O17:$O24)</f>
        <v>18.75</v>
      </c>
      <c r="AH19" s="34">
        <f>AG19/0.5</f>
        <v>37.5</v>
      </c>
      <c r="AI19" s="35">
        <f>AF19/AG19</f>
        <v>2.5533333333333332</v>
      </c>
      <c r="AJ19" s="36">
        <f>1.1*(1-COMPLETE!P21)</f>
        <v>0.93583556747095631</v>
      </c>
      <c r="AK19" s="37">
        <v>0.58472222222222225</v>
      </c>
      <c r="AL19" s="37">
        <v>0.78819444444444453</v>
      </c>
      <c r="AM19" s="38">
        <f>24*(AL19-AK19)</f>
        <v>4.8833333333333346</v>
      </c>
      <c r="AN19" s="34">
        <f>(AE19*120)/(AH19*0.2*AM19*AJ19)</f>
        <v>10506.086342642066</v>
      </c>
      <c r="AQ19" s="36"/>
    </row>
    <row r="20" spans="1:43" ht="13.2">
      <c r="A20" s="4">
        <v>3</v>
      </c>
      <c r="B20" s="4">
        <v>18</v>
      </c>
      <c r="C20" s="4">
        <v>29</v>
      </c>
      <c r="D20" s="4">
        <v>49</v>
      </c>
      <c r="E20" s="13">
        <v>8938</v>
      </c>
      <c r="F20" s="13">
        <v>8874</v>
      </c>
      <c r="G20" s="4">
        <v>34</v>
      </c>
      <c r="H20" s="14">
        <v>8435</v>
      </c>
      <c r="I20" s="14">
        <v>8420</v>
      </c>
      <c r="J20" s="4">
        <v>46</v>
      </c>
      <c r="K20" s="13">
        <v>8631</v>
      </c>
      <c r="L20" s="15">
        <v>7250</v>
      </c>
      <c r="M20" s="21"/>
      <c r="N20" s="23">
        <f t="shared" ref="N20:Y20" si="17" xml:space="preserve"> IF(OR(A20&gt;A27, A20&lt;A26),".",A20)</f>
        <v>3</v>
      </c>
      <c r="O20" s="23">
        <f t="shared" si="17"/>
        <v>18</v>
      </c>
      <c r="P20" s="23">
        <f t="shared" si="17"/>
        <v>29</v>
      </c>
      <c r="Q20" s="23">
        <f t="shared" si="17"/>
        <v>49</v>
      </c>
      <c r="R20" s="23">
        <f t="shared" si="17"/>
        <v>8938</v>
      </c>
      <c r="S20" s="23">
        <f t="shared" si="17"/>
        <v>8874</v>
      </c>
      <c r="T20" s="23">
        <f t="shared" si="17"/>
        <v>34</v>
      </c>
      <c r="U20" s="23">
        <f t="shared" si="17"/>
        <v>8435</v>
      </c>
      <c r="V20" s="23">
        <f t="shared" si="17"/>
        <v>8420</v>
      </c>
      <c r="W20" s="23">
        <f t="shared" si="17"/>
        <v>46</v>
      </c>
      <c r="X20" s="23">
        <f t="shared" si="17"/>
        <v>8631</v>
      </c>
      <c r="Y20" s="23">
        <f t="shared" si="17"/>
        <v>7250</v>
      </c>
      <c r="Z20" s="21"/>
      <c r="AQ20" s="36"/>
    </row>
    <row r="21" spans="1:43" ht="13.2">
      <c r="A21" s="4">
        <v>3</v>
      </c>
      <c r="B21" s="4">
        <v>19</v>
      </c>
      <c r="C21" s="4">
        <v>178</v>
      </c>
      <c r="D21" s="4">
        <v>47</v>
      </c>
      <c r="E21" s="13">
        <v>9021</v>
      </c>
      <c r="F21" s="13">
        <v>9113</v>
      </c>
      <c r="G21" s="4">
        <v>46</v>
      </c>
      <c r="H21" s="13">
        <v>8993</v>
      </c>
      <c r="I21" s="14">
        <v>8570</v>
      </c>
      <c r="J21" s="4">
        <v>46</v>
      </c>
      <c r="K21" s="13">
        <v>8848</v>
      </c>
      <c r="L21" s="15">
        <v>7180</v>
      </c>
      <c r="M21" s="21"/>
      <c r="N21" s="23">
        <f t="shared" ref="N21:Y21" si="18" xml:space="preserve"> IF(OR(A21&gt;A27, A21&lt;A26),".",A21)</f>
        <v>3</v>
      </c>
      <c r="O21" s="23">
        <f t="shared" si="18"/>
        <v>19</v>
      </c>
      <c r="P21" s="23">
        <f t="shared" si="18"/>
        <v>178</v>
      </c>
      <c r="Q21" s="23">
        <f t="shared" si="18"/>
        <v>47</v>
      </c>
      <c r="R21" s="23">
        <f t="shared" si="18"/>
        <v>9021</v>
      </c>
      <c r="S21" s="23">
        <f t="shared" si="18"/>
        <v>9113</v>
      </c>
      <c r="T21" s="23">
        <f t="shared" si="18"/>
        <v>46</v>
      </c>
      <c r="U21" s="23">
        <f t="shared" si="18"/>
        <v>8993</v>
      </c>
      <c r="V21" s="23">
        <f t="shared" si="18"/>
        <v>8570</v>
      </c>
      <c r="W21" s="23">
        <f t="shared" si="18"/>
        <v>46</v>
      </c>
      <c r="X21" s="23">
        <f t="shared" si="18"/>
        <v>8848</v>
      </c>
      <c r="Y21" s="23">
        <f t="shared" si="18"/>
        <v>7180</v>
      </c>
      <c r="Z21" s="21"/>
      <c r="AQ21" s="36"/>
    </row>
    <row r="22" spans="1:43" ht="13.2">
      <c r="A22" s="4">
        <v>1</v>
      </c>
      <c r="B22" s="4">
        <v>18</v>
      </c>
      <c r="C22" s="4">
        <v>221</v>
      </c>
      <c r="D22" s="4">
        <v>46</v>
      </c>
      <c r="E22" s="13">
        <v>9273</v>
      </c>
      <c r="F22" s="13">
        <v>9075</v>
      </c>
      <c r="G22" s="4">
        <v>41</v>
      </c>
      <c r="H22" s="13">
        <v>8630</v>
      </c>
      <c r="I22" s="13">
        <v>8651</v>
      </c>
      <c r="J22" s="4">
        <v>47</v>
      </c>
      <c r="K22" s="13">
        <v>9211</v>
      </c>
      <c r="L22" s="7">
        <v>7329</v>
      </c>
      <c r="M22" s="21"/>
      <c r="N22" s="23">
        <f t="shared" ref="N22:Y22" si="19" xml:space="preserve"> IF(OR(A22&gt;A27, A22&lt;A26),".",A22)</f>
        <v>1</v>
      </c>
      <c r="O22" s="23">
        <f t="shared" si="19"/>
        <v>18</v>
      </c>
      <c r="P22" s="23">
        <f t="shared" si="19"/>
        <v>221</v>
      </c>
      <c r="Q22" s="23">
        <f t="shared" si="19"/>
        <v>46</v>
      </c>
      <c r="R22" s="23">
        <f t="shared" si="19"/>
        <v>9273</v>
      </c>
      <c r="S22" s="23">
        <f t="shared" si="19"/>
        <v>9075</v>
      </c>
      <c r="T22" s="23">
        <f t="shared" si="19"/>
        <v>41</v>
      </c>
      <c r="U22" s="23">
        <f t="shared" si="19"/>
        <v>8630</v>
      </c>
      <c r="V22" s="23">
        <f t="shared" si="19"/>
        <v>8651</v>
      </c>
      <c r="W22" s="23">
        <f t="shared" si="19"/>
        <v>47</v>
      </c>
      <c r="X22" s="23">
        <f t="shared" si="19"/>
        <v>9211</v>
      </c>
      <c r="Y22" s="23">
        <f t="shared" si="19"/>
        <v>7329</v>
      </c>
      <c r="Z22" s="21"/>
    </row>
    <row r="23" spans="1:43" ht="13.2">
      <c r="A23" s="4">
        <v>3</v>
      </c>
      <c r="B23" s="4">
        <v>20</v>
      </c>
      <c r="C23" s="4">
        <v>189</v>
      </c>
      <c r="D23" s="4">
        <v>48</v>
      </c>
      <c r="E23" s="13">
        <v>8821</v>
      </c>
      <c r="F23" s="13">
        <v>8778</v>
      </c>
      <c r="G23" s="4">
        <v>43</v>
      </c>
      <c r="H23" s="9">
        <v>5863</v>
      </c>
      <c r="I23" s="13">
        <v>8887</v>
      </c>
      <c r="J23" s="4">
        <v>47</v>
      </c>
      <c r="K23" s="13">
        <v>9155</v>
      </c>
      <c r="L23" s="7">
        <v>7360</v>
      </c>
      <c r="M23" s="21"/>
      <c r="N23" s="23">
        <f t="shared" ref="N23:Y23" si="20" xml:space="preserve"> IF(OR(A23&gt;A27, A23&lt;A26),".",A23)</f>
        <v>3</v>
      </c>
      <c r="O23" s="23">
        <f t="shared" si="20"/>
        <v>20</v>
      </c>
      <c r="P23" s="23">
        <f t="shared" si="20"/>
        <v>189</v>
      </c>
      <c r="Q23" s="23">
        <f t="shared" si="20"/>
        <v>48</v>
      </c>
      <c r="R23" s="23">
        <f t="shared" si="20"/>
        <v>8821</v>
      </c>
      <c r="S23" s="23">
        <f t="shared" si="20"/>
        <v>8778</v>
      </c>
      <c r="T23" s="23">
        <f t="shared" si="20"/>
        <v>43</v>
      </c>
      <c r="U23" s="23">
        <f t="shared" si="20"/>
        <v>5863</v>
      </c>
      <c r="V23" s="23">
        <f t="shared" si="20"/>
        <v>8887</v>
      </c>
      <c r="W23" s="23">
        <f t="shared" si="20"/>
        <v>47</v>
      </c>
      <c r="X23" s="23">
        <f t="shared" si="20"/>
        <v>9155</v>
      </c>
      <c r="Y23" s="23">
        <f t="shared" si="20"/>
        <v>7360</v>
      </c>
      <c r="Z23" s="21"/>
    </row>
    <row r="24" spans="1:43" ht="13.2">
      <c r="A24" s="4">
        <v>2</v>
      </c>
      <c r="B24" s="4">
        <v>19</v>
      </c>
      <c r="C24" s="4">
        <v>32</v>
      </c>
      <c r="D24" s="4">
        <v>45</v>
      </c>
      <c r="E24" s="14">
        <v>7962</v>
      </c>
      <c r="F24" s="7">
        <v>7882</v>
      </c>
      <c r="G24" s="4">
        <v>43</v>
      </c>
      <c r="H24" s="7">
        <v>7560</v>
      </c>
      <c r="I24" s="7">
        <v>7502</v>
      </c>
      <c r="J24" s="4">
        <v>47</v>
      </c>
      <c r="K24" s="7">
        <v>7799</v>
      </c>
      <c r="L24" s="7">
        <v>7922</v>
      </c>
      <c r="M24" s="21"/>
      <c r="N24" s="23">
        <f t="shared" ref="N24:Y24" si="21" xml:space="preserve"> IF(OR(A24&gt;A27, A24&lt;A26),".",A24)</f>
        <v>2</v>
      </c>
      <c r="O24" s="23">
        <f t="shared" si="21"/>
        <v>19</v>
      </c>
      <c r="P24" s="23">
        <f t="shared" si="21"/>
        <v>32</v>
      </c>
      <c r="Q24" s="23">
        <f t="shared" si="21"/>
        <v>45</v>
      </c>
      <c r="R24" s="23">
        <f t="shared" si="21"/>
        <v>7962</v>
      </c>
      <c r="S24" s="23">
        <f t="shared" si="21"/>
        <v>7882</v>
      </c>
      <c r="T24" s="23">
        <f t="shared" si="21"/>
        <v>43</v>
      </c>
      <c r="U24" s="23">
        <f t="shared" si="21"/>
        <v>7560</v>
      </c>
      <c r="V24" s="23">
        <f t="shared" si="21"/>
        <v>7502</v>
      </c>
      <c r="W24" s="23">
        <f t="shared" si="21"/>
        <v>47</v>
      </c>
      <c r="X24" s="23">
        <f t="shared" si="21"/>
        <v>7799</v>
      </c>
      <c r="Y24" s="23">
        <f t="shared" si="21"/>
        <v>7922</v>
      </c>
      <c r="Z24" s="21"/>
    </row>
    <row r="25" spans="1:43">
      <c r="A25" s="39">
        <f>AVERAGE(A17:A24)</f>
        <v>2.75</v>
      </c>
      <c r="B25" s="39">
        <f>AVERAGE(B17:B24)</f>
        <v>18.75</v>
      </c>
      <c r="C25" s="39">
        <f t="shared" ref="C25:L25" si="22">AVERAGE(C17:C24)</f>
        <v>111.75</v>
      </c>
      <c r="D25" s="39">
        <f t="shared" si="22"/>
        <v>47.125</v>
      </c>
      <c r="E25" s="39">
        <f t="shared" si="22"/>
        <v>8057</v>
      </c>
      <c r="F25" s="39">
        <f t="shared" si="22"/>
        <v>8558.125</v>
      </c>
      <c r="G25" s="39">
        <f t="shared" si="22"/>
        <v>40.5</v>
      </c>
      <c r="H25" s="39">
        <f t="shared" si="22"/>
        <v>7887.75</v>
      </c>
      <c r="I25" s="39">
        <f t="shared" si="22"/>
        <v>8135.5</v>
      </c>
      <c r="J25" s="39">
        <f t="shared" si="22"/>
        <v>47.875</v>
      </c>
      <c r="K25" s="39">
        <f t="shared" si="22"/>
        <v>8444</v>
      </c>
      <c r="L25" s="39">
        <f t="shared" si="22"/>
        <v>7506.25</v>
      </c>
      <c r="M25" s="26" t="s">
        <v>60</v>
      </c>
      <c r="N25" s="39">
        <f>AVERAGE(N17:N24)</f>
        <v>2.75</v>
      </c>
      <c r="O25" s="39">
        <f>AVERAGE(O17:O24)</f>
        <v>18.75</v>
      </c>
      <c r="P25" s="39">
        <f t="shared" ref="P25:Y25" si="23">AVERAGE(P17:P24)</f>
        <v>111.75</v>
      </c>
      <c r="Q25" s="39">
        <f t="shared" si="23"/>
        <v>47.125</v>
      </c>
      <c r="R25" s="39">
        <f t="shared" si="23"/>
        <v>8673.8571428571431</v>
      </c>
      <c r="S25" s="39">
        <f t="shared" si="23"/>
        <v>8558.125</v>
      </c>
      <c r="T25" s="39">
        <f t="shared" si="23"/>
        <v>40.5</v>
      </c>
      <c r="U25" s="39">
        <f t="shared" si="23"/>
        <v>7887.75</v>
      </c>
      <c r="V25" s="39">
        <f t="shared" si="23"/>
        <v>8135.5</v>
      </c>
      <c r="W25" s="39">
        <f t="shared" si="23"/>
        <v>47.875</v>
      </c>
      <c r="X25" s="39">
        <f t="shared" si="23"/>
        <v>8444</v>
      </c>
      <c r="Y25" s="39">
        <f t="shared" si="23"/>
        <v>7506.25</v>
      </c>
      <c r="Z25" s="26" t="s">
        <v>60</v>
      </c>
    </row>
    <row r="26" spans="1:43">
      <c r="A26" s="39">
        <f>A25-2*STDEV(A17:A24)</f>
        <v>0.67980332197293736</v>
      </c>
      <c r="B26" s="39">
        <f t="shared" ref="B26:L26" si="24">B25-2*STDEV(B17:B24)</f>
        <v>17.335786437626904</v>
      </c>
      <c r="C26" s="39">
        <f t="shared" si="24"/>
        <v>-47.955979850473966</v>
      </c>
      <c r="D26" s="39">
        <f t="shared" si="24"/>
        <v>44.632153090483548</v>
      </c>
      <c r="E26" s="39">
        <f t="shared" si="24"/>
        <v>4450.7814027116201</v>
      </c>
      <c r="F26" s="39">
        <f t="shared" si="24"/>
        <v>7277.9306230176826</v>
      </c>
      <c r="G26" s="39">
        <f t="shared" si="24"/>
        <v>30.760536829108965</v>
      </c>
      <c r="H26" s="39">
        <f t="shared" si="24"/>
        <v>5759.2109302555491</v>
      </c>
      <c r="I26" s="39">
        <f t="shared" si="24"/>
        <v>6755.1439382743101</v>
      </c>
      <c r="J26" s="39">
        <f t="shared" si="24"/>
        <v>44.104816222743814</v>
      </c>
      <c r="K26" s="39">
        <f t="shared" si="24"/>
        <v>7136.6747043786581</v>
      </c>
      <c r="L26" s="39">
        <f t="shared" si="24"/>
        <v>6932.6291695354348</v>
      </c>
      <c r="M26" s="26" t="s">
        <v>61</v>
      </c>
      <c r="N26" s="39">
        <f>N25-2*STDEV(N17:N24)</f>
        <v>0.67980332197293736</v>
      </c>
      <c r="O26" s="39">
        <f t="shared" ref="O26:Y26" si="25">O25-2*STDEV(O17:O24)</f>
        <v>17.335786437626904</v>
      </c>
      <c r="P26" s="39">
        <f t="shared" si="25"/>
        <v>-47.955979850473966</v>
      </c>
      <c r="Q26" s="39">
        <f t="shared" si="25"/>
        <v>44.632153090483548</v>
      </c>
      <c r="R26" s="39">
        <f t="shared" si="25"/>
        <v>7690.7637742351326</v>
      </c>
      <c r="S26" s="39">
        <f t="shared" si="25"/>
        <v>7277.9306230176826</v>
      </c>
      <c r="T26" s="39">
        <f t="shared" si="25"/>
        <v>30.760536829108965</v>
      </c>
      <c r="U26" s="39">
        <f t="shared" si="25"/>
        <v>5759.2109302555491</v>
      </c>
      <c r="V26" s="39">
        <f t="shared" si="25"/>
        <v>6755.1439382743101</v>
      </c>
      <c r="W26" s="39">
        <f t="shared" si="25"/>
        <v>44.104816222743814</v>
      </c>
      <c r="X26" s="39">
        <f t="shared" si="25"/>
        <v>7136.6747043786581</v>
      </c>
      <c r="Y26" s="39">
        <f t="shared" si="25"/>
        <v>6932.6291695354348</v>
      </c>
      <c r="Z26" s="26" t="s">
        <v>61</v>
      </c>
    </row>
    <row r="27" spans="1:43" ht="12.6" thickBot="1">
      <c r="A27" s="40">
        <f>A25+2*STDEV(A17:A24)</f>
        <v>4.8201966780270631</v>
      </c>
      <c r="B27" s="40">
        <f t="shared" ref="B27:L27" si="26">B25+2*STDEV(B17:B24)</f>
        <v>20.164213562373096</v>
      </c>
      <c r="C27" s="40">
        <f t="shared" si="26"/>
        <v>271.45597985047397</v>
      </c>
      <c r="D27" s="40">
        <f t="shared" si="26"/>
        <v>49.617846909516452</v>
      </c>
      <c r="E27" s="40">
        <f t="shared" si="26"/>
        <v>11663.21859728838</v>
      </c>
      <c r="F27" s="40">
        <f t="shared" si="26"/>
        <v>9838.3193769823174</v>
      </c>
      <c r="G27" s="40">
        <f t="shared" si="26"/>
        <v>50.239463170891035</v>
      </c>
      <c r="H27" s="40">
        <f t="shared" si="26"/>
        <v>10016.289069744451</v>
      </c>
      <c r="I27" s="40">
        <f t="shared" si="26"/>
        <v>9515.8560617256899</v>
      </c>
      <c r="J27" s="40">
        <f t="shared" si="26"/>
        <v>51.645183777256186</v>
      </c>
      <c r="K27" s="40">
        <f t="shared" si="26"/>
        <v>9751.3252956213419</v>
      </c>
      <c r="L27" s="40">
        <f t="shared" si="26"/>
        <v>8079.8708304645652</v>
      </c>
      <c r="M27" s="41" t="s">
        <v>62</v>
      </c>
      <c r="N27" s="40">
        <f>N25+2*STDEV(N17:N24)</f>
        <v>4.8201966780270631</v>
      </c>
      <c r="O27" s="40">
        <f t="shared" ref="O27:Y27" si="27">O25+2*STDEV(O17:O24)</f>
        <v>20.164213562373096</v>
      </c>
      <c r="P27" s="40">
        <f t="shared" si="27"/>
        <v>271.45597985047397</v>
      </c>
      <c r="Q27" s="40">
        <f t="shared" si="27"/>
        <v>49.617846909516452</v>
      </c>
      <c r="R27" s="40">
        <f t="shared" si="27"/>
        <v>9656.9505114791536</v>
      </c>
      <c r="S27" s="40">
        <f t="shared" si="27"/>
        <v>9838.3193769823174</v>
      </c>
      <c r="T27" s="40">
        <f t="shared" si="27"/>
        <v>50.239463170891035</v>
      </c>
      <c r="U27" s="40">
        <f t="shared" si="27"/>
        <v>10016.289069744451</v>
      </c>
      <c r="V27" s="40">
        <f t="shared" si="27"/>
        <v>9515.8560617256899</v>
      </c>
      <c r="W27" s="40">
        <f t="shared" si="27"/>
        <v>51.645183777256186</v>
      </c>
      <c r="X27" s="40">
        <f t="shared" si="27"/>
        <v>9751.3252956213419</v>
      </c>
      <c r="Y27" s="40">
        <f t="shared" si="27"/>
        <v>8079.8708304645652</v>
      </c>
      <c r="Z27" s="41" t="s">
        <v>62</v>
      </c>
    </row>
    <row r="28" spans="1:43" ht="13.2">
      <c r="A28" s="20"/>
      <c r="B28" s="25"/>
      <c r="C28" s="20"/>
      <c r="D28" s="22">
        <v>7</v>
      </c>
      <c r="E28" s="22">
        <v>7</v>
      </c>
      <c r="F28" s="22">
        <v>7</v>
      </c>
      <c r="G28" s="22">
        <v>8</v>
      </c>
      <c r="H28" s="22">
        <v>8</v>
      </c>
      <c r="I28" s="22">
        <v>8</v>
      </c>
      <c r="J28" s="22">
        <v>9</v>
      </c>
      <c r="K28" s="22">
        <v>9</v>
      </c>
      <c r="L28" s="22">
        <v>9</v>
      </c>
      <c r="M28" s="26" t="s">
        <v>37</v>
      </c>
      <c r="N28" s="20"/>
      <c r="O28" s="25"/>
      <c r="P28" s="20"/>
      <c r="Q28" s="22">
        <v>7</v>
      </c>
      <c r="R28" s="22">
        <v>7</v>
      </c>
      <c r="S28" s="22">
        <v>7</v>
      </c>
      <c r="T28" s="22">
        <v>8</v>
      </c>
      <c r="U28" s="22">
        <v>8</v>
      </c>
      <c r="V28" s="22">
        <v>8</v>
      </c>
      <c r="W28" s="22">
        <v>9</v>
      </c>
      <c r="X28" s="22">
        <v>9</v>
      </c>
      <c r="Y28" s="22">
        <v>9</v>
      </c>
      <c r="Z28" s="26" t="s">
        <v>37</v>
      </c>
      <c r="AB28" s="27"/>
      <c r="AC28" s="27"/>
      <c r="AD28" s="27"/>
      <c r="AE28" s="27"/>
      <c r="AF28" s="27"/>
      <c r="AG28" s="27"/>
      <c r="AH28" s="27"/>
      <c r="AI28" s="27"/>
      <c r="AM28" s="28"/>
      <c r="AN28" s="27"/>
    </row>
    <row r="29" spans="1:43" ht="13.2">
      <c r="A29" s="30">
        <v>1</v>
      </c>
      <c r="B29" s="30">
        <v>2</v>
      </c>
      <c r="C29" s="30">
        <v>3</v>
      </c>
      <c r="D29" s="30">
        <v>4</v>
      </c>
      <c r="E29" s="30">
        <v>5</v>
      </c>
      <c r="F29" s="30">
        <v>6</v>
      </c>
      <c r="G29" s="30">
        <v>7</v>
      </c>
      <c r="H29" s="30">
        <v>8</v>
      </c>
      <c r="I29" s="30">
        <v>9</v>
      </c>
      <c r="J29" s="30">
        <v>10</v>
      </c>
      <c r="K29" s="30">
        <v>11</v>
      </c>
      <c r="L29" s="30">
        <v>12</v>
      </c>
      <c r="M29" s="26" t="s">
        <v>47</v>
      </c>
      <c r="N29" s="30">
        <v>1</v>
      </c>
      <c r="O29" s="30">
        <v>2</v>
      </c>
      <c r="P29" s="30">
        <v>3</v>
      </c>
      <c r="Q29" s="30">
        <v>4</v>
      </c>
      <c r="R29" s="30">
        <v>5</v>
      </c>
      <c r="S29" s="30">
        <v>6</v>
      </c>
      <c r="T29" s="30">
        <v>7</v>
      </c>
      <c r="U29" s="30">
        <v>8</v>
      </c>
      <c r="V29" s="30">
        <v>9</v>
      </c>
      <c r="W29" s="30">
        <v>10</v>
      </c>
      <c r="X29" s="30">
        <v>11</v>
      </c>
      <c r="Y29" s="30">
        <v>12</v>
      </c>
      <c r="Z29" s="26" t="s">
        <v>47</v>
      </c>
      <c r="AB29" s="27"/>
      <c r="AC29" s="27"/>
      <c r="AD29" s="27"/>
      <c r="AE29" s="27"/>
      <c r="AF29" s="27"/>
      <c r="AG29" s="27"/>
      <c r="AH29" s="27"/>
      <c r="AI29" s="27"/>
      <c r="AM29" s="28"/>
      <c r="AN29" s="27"/>
    </row>
    <row r="30" spans="1:43" ht="13.2">
      <c r="A30" s="4">
        <v>4</v>
      </c>
      <c r="B30" s="4">
        <v>20</v>
      </c>
      <c r="C30" s="4">
        <v>29</v>
      </c>
      <c r="D30" s="4">
        <v>40</v>
      </c>
      <c r="E30" s="12">
        <v>7021</v>
      </c>
      <c r="F30" s="12">
        <v>7132</v>
      </c>
      <c r="G30" s="4">
        <v>35</v>
      </c>
      <c r="H30" s="15">
        <v>7882</v>
      </c>
      <c r="I30" s="15">
        <v>7798</v>
      </c>
      <c r="J30" s="4">
        <v>36</v>
      </c>
      <c r="K30" s="8">
        <v>5862</v>
      </c>
      <c r="L30" s="8">
        <v>5600</v>
      </c>
      <c r="M30" s="21"/>
      <c r="N30" s="23">
        <f t="shared" ref="N30:Y30" si="28" xml:space="preserve"> IF(OR(A30&gt;A40, A30&lt;A39),".",A30)</f>
        <v>4</v>
      </c>
      <c r="O30" s="23">
        <f t="shared" si="28"/>
        <v>20</v>
      </c>
      <c r="P30" s="23">
        <f t="shared" si="28"/>
        <v>29</v>
      </c>
      <c r="Q30" s="23">
        <f t="shared" si="28"/>
        <v>40</v>
      </c>
      <c r="R30" s="23">
        <f t="shared" si="28"/>
        <v>7021</v>
      </c>
      <c r="S30" s="23">
        <f t="shared" si="28"/>
        <v>7132</v>
      </c>
      <c r="T30" s="23">
        <f t="shared" si="28"/>
        <v>35</v>
      </c>
      <c r="U30" s="23">
        <f t="shared" si="28"/>
        <v>7882</v>
      </c>
      <c r="V30" s="23">
        <f t="shared" si="28"/>
        <v>7798</v>
      </c>
      <c r="W30" s="23">
        <f t="shared" si="28"/>
        <v>36</v>
      </c>
      <c r="X30" s="23">
        <f t="shared" si="28"/>
        <v>5862</v>
      </c>
      <c r="Y30" s="23">
        <f t="shared" si="28"/>
        <v>5600</v>
      </c>
      <c r="Z30" s="21"/>
      <c r="AA30" s="22">
        <f>AA17+3</f>
        <v>7</v>
      </c>
      <c r="AB30" s="34">
        <f>AVERAGE($R30:$S37)</f>
        <v>8568.5625</v>
      </c>
      <c r="AC30" s="34">
        <f>AVERAGE($P30:$P37)</f>
        <v>29.125</v>
      </c>
      <c r="AD30" s="34">
        <f>AVERAGE([3]buffer!I$3:I$10)</f>
        <v>19.375</v>
      </c>
      <c r="AE30" s="34">
        <f>((AB30-AD30)/AI30)-AC30</f>
        <v>4074.4849999999997</v>
      </c>
      <c r="AF30" s="34">
        <f>AVERAGE($Q30:$Q37)</f>
        <v>40.625</v>
      </c>
      <c r="AG30" s="34">
        <f>AVERAGE($O30:$O37)</f>
        <v>19.5</v>
      </c>
      <c r="AH30" s="34">
        <f>AG30/0.5</f>
        <v>39</v>
      </c>
      <c r="AI30" s="35">
        <f>AF30/AG30</f>
        <v>2.0833333333333335</v>
      </c>
      <c r="AJ30" s="36">
        <f>1.1*(1-COMPLETE!P23)</f>
        <v>0.95009208103130749</v>
      </c>
      <c r="AK30" s="37">
        <v>0.58472222222222225</v>
      </c>
      <c r="AL30" s="37">
        <v>0.78888888888888886</v>
      </c>
      <c r="AM30" s="38">
        <f>24*(AL30-AK30)</f>
        <v>4.8999999999999986</v>
      </c>
      <c r="AN30" s="34">
        <f>(AE30*120)/(AH30*0.2*AM30*AJ30)</f>
        <v>13464.728113799087</v>
      </c>
    </row>
    <row r="31" spans="1:43" ht="13.2">
      <c r="A31" s="4">
        <v>3</v>
      </c>
      <c r="B31" s="4">
        <v>22</v>
      </c>
      <c r="C31" s="4">
        <v>28</v>
      </c>
      <c r="D31" s="4">
        <v>42</v>
      </c>
      <c r="E31" s="7">
        <v>8551</v>
      </c>
      <c r="F31" s="7">
        <v>8721</v>
      </c>
      <c r="G31" s="4">
        <v>37</v>
      </c>
      <c r="H31" s="7">
        <v>9287</v>
      </c>
      <c r="I31" s="14">
        <v>9407</v>
      </c>
      <c r="J31" s="4">
        <v>38</v>
      </c>
      <c r="K31" s="9">
        <v>6793</v>
      </c>
      <c r="L31" s="8">
        <v>5562</v>
      </c>
      <c r="M31" s="21"/>
      <c r="N31" s="23">
        <f t="shared" ref="N31:Y31" si="29" xml:space="preserve"> IF(OR(A31&gt;A40, A31&lt;A39),".",A31)</f>
        <v>3</v>
      </c>
      <c r="O31" s="23">
        <f t="shared" si="29"/>
        <v>22</v>
      </c>
      <c r="P31" s="23">
        <f t="shared" si="29"/>
        <v>28</v>
      </c>
      <c r="Q31" s="23">
        <f t="shared" si="29"/>
        <v>42</v>
      </c>
      <c r="R31" s="23">
        <f t="shared" si="29"/>
        <v>8551</v>
      </c>
      <c r="S31" s="23">
        <f t="shared" si="29"/>
        <v>8721</v>
      </c>
      <c r="T31" s="23">
        <f t="shared" si="29"/>
        <v>37</v>
      </c>
      <c r="U31" s="23">
        <f t="shared" si="29"/>
        <v>9287</v>
      </c>
      <c r="V31" s="23">
        <f t="shared" si="29"/>
        <v>9407</v>
      </c>
      <c r="W31" s="23">
        <f t="shared" si="29"/>
        <v>38</v>
      </c>
      <c r="X31" s="23">
        <f t="shared" si="29"/>
        <v>6793</v>
      </c>
      <c r="Y31" s="23">
        <f t="shared" si="29"/>
        <v>5562</v>
      </c>
      <c r="Z31" s="21"/>
      <c r="AA31" s="22">
        <f>AA18+3</f>
        <v>8</v>
      </c>
      <c r="AB31" s="34">
        <f>AVERAGE($U30:$V37)</f>
        <v>9450.4375</v>
      </c>
      <c r="AC31" s="34">
        <f>AVERAGE($P30:$P37)</f>
        <v>29.125</v>
      </c>
      <c r="AD31" s="34">
        <f>AVERAGE([3]buffer!J$3:J$10)</f>
        <v>23.875</v>
      </c>
      <c r="AE31" s="34">
        <f>((AB31-AD31)/AI31)-AC31</f>
        <v>4580.7300156739811</v>
      </c>
      <c r="AF31" s="34">
        <f>AVERAGE($T30:$T37)</f>
        <v>39.875</v>
      </c>
      <c r="AG31" s="34">
        <f>AVERAGE($O30:$O37)</f>
        <v>19.5</v>
      </c>
      <c r="AH31" s="34">
        <f>AG31/0.5</f>
        <v>39</v>
      </c>
      <c r="AI31" s="35">
        <f>AF31/AG31</f>
        <v>2.0448717948717947</v>
      </c>
      <c r="AJ31" s="36">
        <f>1.1*(1-COMPLETE!P25)</f>
        <v>0.93333333333333357</v>
      </c>
      <c r="AK31" s="37">
        <v>0.58472222222222225</v>
      </c>
      <c r="AL31" s="37">
        <v>0.78888888888888886</v>
      </c>
      <c r="AM31" s="38">
        <f>24*(AL31-AK31)</f>
        <v>4.8999999999999986</v>
      </c>
      <c r="AN31" s="34">
        <f>(AE31*120)/(AH31*0.2*AM31*AJ31)</f>
        <v>15409.497697938934</v>
      </c>
    </row>
    <row r="32" spans="1:43" ht="13.2">
      <c r="A32" s="4">
        <v>2</v>
      </c>
      <c r="B32" s="4">
        <v>19</v>
      </c>
      <c r="C32" s="4">
        <v>28</v>
      </c>
      <c r="D32" s="4">
        <v>42</v>
      </c>
      <c r="E32" s="15">
        <v>8319</v>
      </c>
      <c r="F32" s="7">
        <v>8746</v>
      </c>
      <c r="G32" s="4">
        <v>43</v>
      </c>
      <c r="H32" s="7">
        <v>8956</v>
      </c>
      <c r="I32" s="14">
        <v>9684</v>
      </c>
      <c r="J32" s="4">
        <v>39</v>
      </c>
      <c r="K32" s="9">
        <v>6842</v>
      </c>
      <c r="L32" s="5">
        <v>5401</v>
      </c>
      <c r="M32" s="21"/>
      <c r="N32" s="23">
        <f t="shared" ref="N32:Y32" si="30" xml:space="preserve"> IF(OR(A32&gt;A40, A32&lt;A39),".",A32)</f>
        <v>2</v>
      </c>
      <c r="O32" s="23">
        <f t="shared" si="30"/>
        <v>19</v>
      </c>
      <c r="P32" s="23">
        <f t="shared" si="30"/>
        <v>28</v>
      </c>
      <c r="Q32" s="23">
        <f t="shared" si="30"/>
        <v>42</v>
      </c>
      <c r="R32" s="23">
        <f t="shared" si="30"/>
        <v>8319</v>
      </c>
      <c r="S32" s="23">
        <f t="shared" si="30"/>
        <v>8746</v>
      </c>
      <c r="T32" s="23">
        <f t="shared" si="30"/>
        <v>43</v>
      </c>
      <c r="U32" s="23">
        <f t="shared" si="30"/>
        <v>8956</v>
      </c>
      <c r="V32" s="23">
        <f t="shared" si="30"/>
        <v>9684</v>
      </c>
      <c r="W32" s="23">
        <f t="shared" si="30"/>
        <v>39</v>
      </c>
      <c r="X32" s="23">
        <f t="shared" si="30"/>
        <v>6842</v>
      </c>
      <c r="Y32" s="23">
        <f t="shared" si="30"/>
        <v>5401</v>
      </c>
      <c r="Z32" s="21"/>
      <c r="AA32" s="22">
        <f>AA19+3</f>
        <v>9</v>
      </c>
      <c r="AB32" s="34">
        <f>AVERAGE($X30:$Y37)</f>
        <v>6415</v>
      </c>
      <c r="AC32" s="34">
        <f>AVERAGE($P30:$P37)</f>
        <v>29.125</v>
      </c>
      <c r="AD32" s="34">
        <f>AVERAGE([3]buffer!K$3:K$10)</f>
        <v>16.625</v>
      </c>
      <c r="AE32" s="34">
        <f>((AB32-AD32)/AI32)-AC32</f>
        <v>3298.0299999999997</v>
      </c>
      <c r="AF32" s="34">
        <f>AVERAGE($W30:$W37)</f>
        <v>37.5</v>
      </c>
      <c r="AG32" s="34">
        <f>AVERAGE($O30:$O37)</f>
        <v>19.5</v>
      </c>
      <c r="AH32" s="34">
        <f>AG32/0.5</f>
        <v>39</v>
      </c>
      <c r="AI32" s="35">
        <f>AF32/AG32</f>
        <v>1.9230769230769231</v>
      </c>
      <c r="AJ32" s="36">
        <f>1.1*(1-COMPLETE!P27)</f>
        <v>0.97907801418439722</v>
      </c>
      <c r="AK32" s="37">
        <v>0.58472222222222225</v>
      </c>
      <c r="AL32" s="37">
        <v>0.78888888888888886</v>
      </c>
      <c r="AM32" s="38">
        <f>24*(AL32-AK32)</f>
        <v>4.8999999999999986</v>
      </c>
      <c r="AN32" s="34">
        <f>(AE32*120)/(AH32*0.2*AM32*AJ32)</f>
        <v>10576.156455951563</v>
      </c>
    </row>
    <row r="33" spans="1:40" ht="13.2">
      <c r="A33" s="4">
        <v>3</v>
      </c>
      <c r="B33" s="4">
        <v>20</v>
      </c>
      <c r="C33" s="4">
        <v>29</v>
      </c>
      <c r="D33" s="4">
        <v>38</v>
      </c>
      <c r="E33" s="7">
        <v>9057</v>
      </c>
      <c r="F33" s="7">
        <v>9048</v>
      </c>
      <c r="G33" s="4">
        <v>39</v>
      </c>
      <c r="H33" s="7">
        <v>9232</v>
      </c>
      <c r="I33" s="13">
        <v>10333</v>
      </c>
      <c r="J33" s="4">
        <v>37</v>
      </c>
      <c r="K33" s="15">
        <v>7854</v>
      </c>
      <c r="L33" s="8">
        <v>5700</v>
      </c>
      <c r="M33" s="21"/>
      <c r="N33" s="23">
        <f t="shared" ref="N33:Y33" si="31" xml:space="preserve"> IF(OR(A33&gt;A40, A33&lt;A39),".",A33)</f>
        <v>3</v>
      </c>
      <c r="O33" s="23">
        <f t="shared" si="31"/>
        <v>20</v>
      </c>
      <c r="P33" s="23">
        <f t="shared" si="31"/>
        <v>29</v>
      </c>
      <c r="Q33" s="23">
        <f t="shared" si="31"/>
        <v>38</v>
      </c>
      <c r="R33" s="23">
        <f t="shared" si="31"/>
        <v>9057</v>
      </c>
      <c r="S33" s="23">
        <f t="shared" si="31"/>
        <v>9048</v>
      </c>
      <c r="T33" s="23">
        <f t="shared" si="31"/>
        <v>39</v>
      </c>
      <c r="U33" s="23">
        <f t="shared" si="31"/>
        <v>9232</v>
      </c>
      <c r="V33" s="23">
        <f t="shared" si="31"/>
        <v>10333</v>
      </c>
      <c r="W33" s="23">
        <f t="shared" si="31"/>
        <v>37</v>
      </c>
      <c r="X33" s="23">
        <f t="shared" si="31"/>
        <v>7854</v>
      </c>
      <c r="Y33" s="23">
        <f t="shared" si="31"/>
        <v>5700</v>
      </c>
      <c r="Z33" s="21"/>
    </row>
    <row r="34" spans="1:40" ht="13.2">
      <c r="A34" s="4">
        <v>2</v>
      </c>
      <c r="B34" s="4">
        <v>20</v>
      </c>
      <c r="C34" s="4">
        <v>30</v>
      </c>
      <c r="D34" s="4">
        <v>42</v>
      </c>
      <c r="E34" s="14">
        <v>9490</v>
      </c>
      <c r="F34" s="14">
        <v>9344</v>
      </c>
      <c r="G34" s="4">
        <v>41</v>
      </c>
      <c r="H34" s="14">
        <v>9775</v>
      </c>
      <c r="I34" s="13">
        <v>10735</v>
      </c>
      <c r="J34" s="4">
        <v>38</v>
      </c>
      <c r="K34" s="15">
        <v>8326</v>
      </c>
      <c r="L34" s="8">
        <v>5826</v>
      </c>
      <c r="M34" s="21"/>
      <c r="N34" s="23">
        <f t="shared" ref="N34:Y34" si="32" xml:space="preserve"> IF(OR(A34&gt;A40, A34&lt;A39),".",A34)</f>
        <v>2</v>
      </c>
      <c r="O34" s="23">
        <f t="shared" si="32"/>
        <v>20</v>
      </c>
      <c r="P34" s="23">
        <f t="shared" si="32"/>
        <v>30</v>
      </c>
      <c r="Q34" s="23">
        <f t="shared" si="32"/>
        <v>42</v>
      </c>
      <c r="R34" s="23">
        <f t="shared" si="32"/>
        <v>9490</v>
      </c>
      <c r="S34" s="23">
        <f t="shared" si="32"/>
        <v>9344</v>
      </c>
      <c r="T34" s="23">
        <f t="shared" si="32"/>
        <v>41</v>
      </c>
      <c r="U34" s="23">
        <f t="shared" si="32"/>
        <v>9775</v>
      </c>
      <c r="V34" s="23">
        <f t="shared" si="32"/>
        <v>10735</v>
      </c>
      <c r="W34" s="23">
        <f t="shared" si="32"/>
        <v>38</v>
      </c>
      <c r="X34" s="23">
        <f t="shared" si="32"/>
        <v>8326</v>
      </c>
      <c r="Y34" s="23">
        <f t="shared" si="32"/>
        <v>5826</v>
      </c>
      <c r="Z34" s="21"/>
    </row>
    <row r="35" spans="1:40" ht="13.2">
      <c r="A35" s="4">
        <v>2</v>
      </c>
      <c r="B35" s="4">
        <v>19</v>
      </c>
      <c r="C35" s="4">
        <v>30</v>
      </c>
      <c r="D35" s="4">
        <v>43</v>
      </c>
      <c r="E35" s="14">
        <v>9401</v>
      </c>
      <c r="F35" s="7">
        <v>9279</v>
      </c>
      <c r="G35" s="4">
        <v>41</v>
      </c>
      <c r="H35" s="14">
        <v>10076</v>
      </c>
      <c r="I35" s="13">
        <v>10365</v>
      </c>
      <c r="J35" s="4">
        <v>38</v>
      </c>
      <c r="K35" s="15">
        <v>8089</v>
      </c>
      <c r="L35" s="8">
        <v>5708</v>
      </c>
      <c r="M35" s="21"/>
      <c r="N35" s="23">
        <f t="shared" ref="N35:Y35" si="33" xml:space="preserve"> IF(OR(A35&gt;A40, A35&lt;A39),".",A35)</f>
        <v>2</v>
      </c>
      <c r="O35" s="23">
        <f t="shared" si="33"/>
        <v>19</v>
      </c>
      <c r="P35" s="23">
        <f t="shared" si="33"/>
        <v>30</v>
      </c>
      <c r="Q35" s="23">
        <f t="shared" si="33"/>
        <v>43</v>
      </c>
      <c r="R35" s="23">
        <f t="shared" si="33"/>
        <v>9401</v>
      </c>
      <c r="S35" s="23">
        <f t="shared" si="33"/>
        <v>9279</v>
      </c>
      <c r="T35" s="23">
        <f t="shared" si="33"/>
        <v>41</v>
      </c>
      <c r="U35" s="23">
        <f t="shared" si="33"/>
        <v>10076</v>
      </c>
      <c r="V35" s="23">
        <f t="shared" si="33"/>
        <v>10365</v>
      </c>
      <c r="W35" s="23">
        <f t="shared" si="33"/>
        <v>38</v>
      </c>
      <c r="X35" s="23">
        <f t="shared" si="33"/>
        <v>8089</v>
      </c>
      <c r="Y35" s="23">
        <f t="shared" si="33"/>
        <v>5708</v>
      </c>
      <c r="Z35" s="21"/>
    </row>
    <row r="36" spans="1:40" ht="13.2">
      <c r="A36" s="4">
        <v>4</v>
      </c>
      <c r="B36" s="4">
        <v>18</v>
      </c>
      <c r="C36" s="4">
        <v>29</v>
      </c>
      <c r="D36" s="4">
        <v>40</v>
      </c>
      <c r="E36" s="7">
        <v>8853</v>
      </c>
      <c r="F36" s="7">
        <v>9271</v>
      </c>
      <c r="G36" s="4">
        <v>43</v>
      </c>
      <c r="H36" s="13">
        <v>10259</v>
      </c>
      <c r="I36" s="13">
        <v>10878</v>
      </c>
      <c r="J36" s="4">
        <v>38</v>
      </c>
      <c r="K36" s="15">
        <v>7967</v>
      </c>
      <c r="L36" s="8">
        <v>5453</v>
      </c>
      <c r="M36" s="21"/>
      <c r="N36" s="23">
        <f t="shared" ref="N36:Y36" si="34" xml:space="preserve"> IF(OR(A36&gt;A40, A36&lt;A39),".",A36)</f>
        <v>4</v>
      </c>
      <c r="O36" s="23">
        <f t="shared" si="34"/>
        <v>18</v>
      </c>
      <c r="P36" s="23">
        <f t="shared" si="34"/>
        <v>29</v>
      </c>
      <c r="Q36" s="23">
        <f t="shared" si="34"/>
        <v>40</v>
      </c>
      <c r="R36" s="23">
        <f t="shared" si="34"/>
        <v>8853</v>
      </c>
      <c r="S36" s="23">
        <f t="shared" si="34"/>
        <v>9271</v>
      </c>
      <c r="T36" s="23">
        <f t="shared" si="34"/>
        <v>43</v>
      </c>
      <c r="U36" s="23">
        <f t="shared" si="34"/>
        <v>10259</v>
      </c>
      <c r="V36" s="23">
        <f t="shared" si="34"/>
        <v>10878</v>
      </c>
      <c r="W36" s="23">
        <f t="shared" si="34"/>
        <v>38</v>
      </c>
      <c r="X36" s="23">
        <f t="shared" si="34"/>
        <v>7967</v>
      </c>
      <c r="Y36" s="23">
        <f t="shared" si="34"/>
        <v>5453</v>
      </c>
      <c r="Z36" s="21"/>
    </row>
    <row r="37" spans="1:40" ht="13.2">
      <c r="A37" s="4">
        <v>1</v>
      </c>
      <c r="B37" s="4">
        <v>18</v>
      </c>
      <c r="C37" s="4">
        <v>30</v>
      </c>
      <c r="D37" s="4">
        <v>38</v>
      </c>
      <c r="E37" s="12">
        <v>7148</v>
      </c>
      <c r="F37" s="12">
        <v>7716</v>
      </c>
      <c r="G37" s="4">
        <v>40</v>
      </c>
      <c r="H37" s="15">
        <v>8312</v>
      </c>
      <c r="I37" s="15">
        <v>8228</v>
      </c>
      <c r="J37" s="4">
        <v>36</v>
      </c>
      <c r="K37" s="8">
        <v>5968</v>
      </c>
      <c r="L37" s="8">
        <v>5689</v>
      </c>
      <c r="M37" s="21"/>
      <c r="N37" s="23">
        <f t="shared" ref="N37:Y37" si="35" xml:space="preserve"> IF(OR(A37&gt;A40, A37&lt;A39),".",A37)</f>
        <v>1</v>
      </c>
      <c r="O37" s="23">
        <f t="shared" si="35"/>
        <v>18</v>
      </c>
      <c r="P37" s="23">
        <f t="shared" si="35"/>
        <v>30</v>
      </c>
      <c r="Q37" s="23">
        <f t="shared" si="35"/>
        <v>38</v>
      </c>
      <c r="R37" s="23">
        <f t="shared" si="35"/>
        <v>7148</v>
      </c>
      <c r="S37" s="23">
        <f t="shared" si="35"/>
        <v>7716</v>
      </c>
      <c r="T37" s="23">
        <f t="shared" si="35"/>
        <v>40</v>
      </c>
      <c r="U37" s="23">
        <f t="shared" si="35"/>
        <v>8312</v>
      </c>
      <c r="V37" s="23">
        <f t="shared" si="35"/>
        <v>8228</v>
      </c>
      <c r="W37" s="23">
        <f t="shared" si="35"/>
        <v>36</v>
      </c>
      <c r="X37" s="23">
        <f t="shared" si="35"/>
        <v>5968</v>
      </c>
      <c r="Y37" s="23">
        <f t="shared" si="35"/>
        <v>5689</v>
      </c>
      <c r="Z37" s="21"/>
    </row>
    <row r="38" spans="1:40">
      <c r="A38" s="39">
        <f>AVERAGE(A30:A37)</f>
        <v>2.625</v>
      </c>
      <c r="B38" s="39">
        <f>AVERAGE(B30:B37)</f>
        <v>19.5</v>
      </c>
      <c r="C38" s="39">
        <f t="shared" ref="C38:L38" si="36">AVERAGE(C30:C37)</f>
        <v>29.125</v>
      </c>
      <c r="D38" s="39">
        <f t="shared" si="36"/>
        <v>40.625</v>
      </c>
      <c r="E38" s="39">
        <f t="shared" si="36"/>
        <v>8480</v>
      </c>
      <c r="F38" s="39">
        <f t="shared" si="36"/>
        <v>8657.125</v>
      </c>
      <c r="G38" s="39">
        <f t="shared" si="36"/>
        <v>39.875</v>
      </c>
      <c r="H38" s="39">
        <f t="shared" si="36"/>
        <v>9222.375</v>
      </c>
      <c r="I38" s="39">
        <f t="shared" si="36"/>
        <v>9678.5</v>
      </c>
      <c r="J38" s="39">
        <f t="shared" si="36"/>
        <v>37.5</v>
      </c>
      <c r="K38" s="39">
        <f t="shared" si="36"/>
        <v>7212.625</v>
      </c>
      <c r="L38" s="39">
        <f t="shared" si="36"/>
        <v>5617.375</v>
      </c>
      <c r="M38" s="26" t="s">
        <v>60</v>
      </c>
      <c r="N38" s="39">
        <f>AVERAGE(N30:N37)</f>
        <v>2.625</v>
      </c>
      <c r="O38" s="39">
        <f>AVERAGE(O30:O37)</f>
        <v>19.5</v>
      </c>
      <c r="P38" s="39">
        <f t="shared" ref="P38:Y38" si="37">AVERAGE(P30:P37)</f>
        <v>29.125</v>
      </c>
      <c r="Q38" s="39">
        <f t="shared" si="37"/>
        <v>40.625</v>
      </c>
      <c r="R38" s="39">
        <f t="shared" si="37"/>
        <v>8480</v>
      </c>
      <c r="S38" s="39">
        <f t="shared" si="37"/>
        <v>8657.125</v>
      </c>
      <c r="T38" s="39">
        <f t="shared" si="37"/>
        <v>39.875</v>
      </c>
      <c r="U38" s="39">
        <f t="shared" si="37"/>
        <v>9222.375</v>
      </c>
      <c r="V38" s="39">
        <f t="shared" si="37"/>
        <v>9678.5</v>
      </c>
      <c r="W38" s="39">
        <f t="shared" si="37"/>
        <v>37.5</v>
      </c>
      <c r="X38" s="39">
        <f t="shared" si="37"/>
        <v>7212.625</v>
      </c>
      <c r="Y38" s="39">
        <f t="shared" si="37"/>
        <v>5617.375</v>
      </c>
      <c r="Z38" s="26" t="s">
        <v>60</v>
      </c>
    </row>
    <row r="39" spans="1:40">
      <c r="A39" s="39">
        <f>A38-2*STDEV(A30:A37)</f>
        <v>0.50367965644035761</v>
      </c>
      <c r="B39" s="39">
        <f t="shared" ref="B39:L39" si="38">B38-2*STDEV(B30:B37)</f>
        <v>16.881385317168093</v>
      </c>
      <c r="C39" s="39">
        <f t="shared" si="38"/>
        <v>27.455954079207441</v>
      </c>
      <c r="D39" s="39">
        <f t="shared" si="38"/>
        <v>36.779780333230065</v>
      </c>
      <c r="E39" s="39">
        <f t="shared" si="38"/>
        <v>6586.5125146590335</v>
      </c>
      <c r="F39" s="39">
        <f t="shared" si="38"/>
        <v>7033.7505823131869</v>
      </c>
      <c r="G39" s="39">
        <f t="shared" si="38"/>
        <v>34.275255107851535</v>
      </c>
      <c r="H39" s="39">
        <f t="shared" si="38"/>
        <v>7564.6185341703531</v>
      </c>
      <c r="I39" s="39">
        <f t="shared" si="38"/>
        <v>7389.5678721914264</v>
      </c>
      <c r="J39" s="39">
        <f t="shared" si="38"/>
        <v>35.361910064700602</v>
      </c>
      <c r="K39" s="39">
        <f t="shared" si="38"/>
        <v>5259.633466845944</v>
      </c>
      <c r="L39" s="39">
        <f t="shared" si="38"/>
        <v>5333.624732536312</v>
      </c>
      <c r="M39" s="26" t="s">
        <v>61</v>
      </c>
      <c r="N39" s="39">
        <f>N38-2*STDEV(N30:N37)</f>
        <v>0.50367965644035761</v>
      </c>
      <c r="O39" s="39">
        <f t="shared" ref="O39:Y39" si="39">O38-2*STDEV(O30:O37)</f>
        <v>16.881385317168093</v>
      </c>
      <c r="P39" s="39">
        <f t="shared" si="39"/>
        <v>27.455954079207441</v>
      </c>
      <c r="Q39" s="39">
        <f t="shared" si="39"/>
        <v>36.779780333230065</v>
      </c>
      <c r="R39" s="39">
        <f t="shared" si="39"/>
        <v>6586.5125146590335</v>
      </c>
      <c r="S39" s="39">
        <f t="shared" si="39"/>
        <v>7033.7505823131869</v>
      </c>
      <c r="T39" s="39">
        <f t="shared" si="39"/>
        <v>34.275255107851535</v>
      </c>
      <c r="U39" s="39">
        <f t="shared" si="39"/>
        <v>7564.6185341703531</v>
      </c>
      <c r="V39" s="39">
        <f t="shared" si="39"/>
        <v>7389.5678721914264</v>
      </c>
      <c r="W39" s="39">
        <f t="shared" si="39"/>
        <v>35.361910064700602</v>
      </c>
      <c r="X39" s="39">
        <f t="shared" si="39"/>
        <v>5259.633466845944</v>
      </c>
      <c r="Y39" s="39">
        <f t="shared" si="39"/>
        <v>5333.624732536312</v>
      </c>
      <c r="Z39" s="26" t="s">
        <v>61</v>
      </c>
    </row>
    <row r="40" spans="1:40" ht="12.6" thickBot="1">
      <c r="A40" s="40">
        <f>A38+2*STDEV(A30:A37)</f>
        <v>4.7463203435596419</v>
      </c>
      <c r="B40" s="40">
        <f t="shared" ref="B40:L40" si="40">B38+2*STDEV(B30:B37)</f>
        <v>22.118614682831907</v>
      </c>
      <c r="C40" s="40">
        <f t="shared" si="40"/>
        <v>30.794045920792559</v>
      </c>
      <c r="D40" s="40">
        <f t="shared" si="40"/>
        <v>44.470219666769935</v>
      </c>
      <c r="E40" s="40">
        <f t="shared" si="40"/>
        <v>10373.487485340967</v>
      </c>
      <c r="F40" s="40">
        <f t="shared" si="40"/>
        <v>10280.499417686813</v>
      </c>
      <c r="G40" s="40">
        <f t="shared" si="40"/>
        <v>45.474744892148465</v>
      </c>
      <c r="H40" s="40">
        <f t="shared" si="40"/>
        <v>10880.131465829647</v>
      </c>
      <c r="I40" s="40">
        <f t="shared" si="40"/>
        <v>11967.432127808574</v>
      </c>
      <c r="J40" s="40">
        <f t="shared" si="40"/>
        <v>39.638089935299398</v>
      </c>
      <c r="K40" s="40">
        <f t="shared" si="40"/>
        <v>9165.616533154056</v>
      </c>
      <c r="L40" s="40">
        <f t="shared" si="40"/>
        <v>5901.125267463688</v>
      </c>
      <c r="M40" s="41" t="s">
        <v>62</v>
      </c>
      <c r="N40" s="40">
        <f>N38+2*STDEV(N30:N37)</f>
        <v>4.7463203435596419</v>
      </c>
      <c r="O40" s="40">
        <f t="shared" ref="O40:Y40" si="41">O38+2*STDEV(O30:O37)</f>
        <v>22.118614682831907</v>
      </c>
      <c r="P40" s="40">
        <f t="shared" si="41"/>
        <v>30.794045920792559</v>
      </c>
      <c r="Q40" s="40">
        <f t="shared" si="41"/>
        <v>44.470219666769935</v>
      </c>
      <c r="R40" s="40">
        <f t="shared" si="41"/>
        <v>10373.487485340967</v>
      </c>
      <c r="S40" s="40">
        <f t="shared" si="41"/>
        <v>10280.499417686813</v>
      </c>
      <c r="T40" s="40">
        <f t="shared" si="41"/>
        <v>45.474744892148465</v>
      </c>
      <c r="U40" s="40">
        <f t="shared" si="41"/>
        <v>10880.131465829647</v>
      </c>
      <c r="V40" s="40">
        <f t="shared" si="41"/>
        <v>11967.432127808574</v>
      </c>
      <c r="W40" s="40">
        <f t="shared" si="41"/>
        <v>39.638089935299398</v>
      </c>
      <c r="X40" s="40">
        <f t="shared" si="41"/>
        <v>9165.616533154056</v>
      </c>
      <c r="Y40" s="40">
        <f t="shared" si="41"/>
        <v>5901.125267463688</v>
      </c>
      <c r="Z40" s="41" t="s">
        <v>62</v>
      </c>
    </row>
    <row r="41" spans="1:40" ht="13.2">
      <c r="A41" s="20"/>
      <c r="B41" s="25"/>
      <c r="C41" s="20"/>
      <c r="D41" s="22">
        <v>10</v>
      </c>
      <c r="E41" s="22">
        <v>10</v>
      </c>
      <c r="F41" s="22">
        <v>10</v>
      </c>
      <c r="G41" s="22">
        <v>11</v>
      </c>
      <c r="H41" s="22">
        <v>11</v>
      </c>
      <c r="I41" s="22">
        <v>11</v>
      </c>
      <c r="J41" s="22">
        <v>12</v>
      </c>
      <c r="K41" s="22">
        <v>12</v>
      </c>
      <c r="L41" s="22">
        <v>12</v>
      </c>
      <c r="M41" s="26" t="s">
        <v>37</v>
      </c>
      <c r="N41" s="20"/>
      <c r="O41" s="25"/>
      <c r="P41" s="20"/>
      <c r="Q41" s="22">
        <v>10</v>
      </c>
      <c r="R41" s="22">
        <v>10</v>
      </c>
      <c r="S41" s="22">
        <v>10</v>
      </c>
      <c r="T41" s="22">
        <v>11</v>
      </c>
      <c r="U41" s="22">
        <v>11</v>
      </c>
      <c r="V41" s="22">
        <v>11</v>
      </c>
      <c r="W41" s="22">
        <v>12</v>
      </c>
      <c r="X41" s="22">
        <v>12</v>
      </c>
      <c r="Y41" s="22">
        <v>12</v>
      </c>
      <c r="Z41" s="26" t="s">
        <v>37</v>
      </c>
      <c r="AB41" s="27"/>
      <c r="AC41" s="27"/>
      <c r="AD41" s="27"/>
      <c r="AE41" s="27"/>
      <c r="AF41" s="27"/>
      <c r="AG41" s="27"/>
      <c r="AH41" s="27"/>
      <c r="AI41" s="27"/>
      <c r="AM41" s="28"/>
      <c r="AN41" s="27"/>
    </row>
    <row r="42" spans="1:40" ht="13.2">
      <c r="A42" s="30">
        <v>1</v>
      </c>
      <c r="B42" s="30">
        <v>2</v>
      </c>
      <c r="C42" s="30">
        <v>3</v>
      </c>
      <c r="D42" s="30">
        <v>4</v>
      </c>
      <c r="E42" s="30">
        <v>5</v>
      </c>
      <c r="F42" s="30">
        <v>6</v>
      </c>
      <c r="G42" s="30">
        <v>7</v>
      </c>
      <c r="H42" s="30">
        <v>8</v>
      </c>
      <c r="I42" s="30">
        <v>9</v>
      </c>
      <c r="J42" s="30">
        <v>10</v>
      </c>
      <c r="K42" s="30">
        <v>11</v>
      </c>
      <c r="L42" s="30">
        <v>12</v>
      </c>
      <c r="M42" s="26" t="s">
        <v>47</v>
      </c>
      <c r="N42" s="30">
        <v>1</v>
      </c>
      <c r="O42" s="30">
        <v>2</v>
      </c>
      <c r="P42" s="30">
        <v>3</v>
      </c>
      <c r="Q42" s="30">
        <v>4</v>
      </c>
      <c r="R42" s="30">
        <v>5</v>
      </c>
      <c r="S42" s="30">
        <v>6</v>
      </c>
      <c r="T42" s="30">
        <v>7</v>
      </c>
      <c r="U42" s="30">
        <v>8</v>
      </c>
      <c r="V42" s="30">
        <v>9</v>
      </c>
      <c r="W42" s="30">
        <v>10</v>
      </c>
      <c r="X42" s="30">
        <v>11</v>
      </c>
      <c r="Y42" s="30">
        <v>12</v>
      </c>
      <c r="Z42" s="26" t="s">
        <v>47</v>
      </c>
      <c r="AB42" s="27"/>
      <c r="AC42" s="27"/>
      <c r="AD42" s="27"/>
      <c r="AE42" s="27"/>
      <c r="AF42" s="27"/>
      <c r="AG42" s="27"/>
      <c r="AH42" s="27"/>
      <c r="AI42" s="27"/>
      <c r="AM42" s="28"/>
      <c r="AN42" s="27"/>
    </row>
    <row r="43" spans="1:40" ht="13.2">
      <c r="A43" s="4">
        <v>2</v>
      </c>
      <c r="B43" s="4">
        <v>19</v>
      </c>
      <c r="C43" s="4">
        <v>246</v>
      </c>
      <c r="D43" s="4">
        <v>44</v>
      </c>
      <c r="E43" s="12">
        <v>6849</v>
      </c>
      <c r="F43" s="15">
        <v>7034</v>
      </c>
      <c r="G43" s="4">
        <v>35</v>
      </c>
      <c r="H43" s="12">
        <v>6832</v>
      </c>
      <c r="I43" s="12">
        <v>6452</v>
      </c>
      <c r="J43" s="4">
        <v>39</v>
      </c>
      <c r="K43" s="14">
        <v>8272</v>
      </c>
      <c r="L43" s="14">
        <v>8540</v>
      </c>
      <c r="M43" s="21"/>
      <c r="N43" s="23">
        <f t="shared" ref="N43:Y43" si="42" xml:space="preserve"> IF(OR(A43&gt;A53, A43&lt;A52),".",A43)</f>
        <v>2</v>
      </c>
      <c r="O43" s="23">
        <f t="shared" si="42"/>
        <v>19</v>
      </c>
      <c r="P43" s="23">
        <f t="shared" si="42"/>
        <v>246</v>
      </c>
      <c r="Q43" s="23">
        <f t="shared" si="42"/>
        <v>44</v>
      </c>
      <c r="R43" s="23">
        <f t="shared" si="42"/>
        <v>6849</v>
      </c>
      <c r="S43" s="23">
        <f t="shared" si="42"/>
        <v>7034</v>
      </c>
      <c r="T43" s="23">
        <f t="shared" si="42"/>
        <v>35</v>
      </c>
      <c r="U43" s="23">
        <f t="shared" si="42"/>
        <v>6832</v>
      </c>
      <c r="V43" s="23">
        <f t="shared" si="42"/>
        <v>6452</v>
      </c>
      <c r="W43" s="23">
        <f t="shared" si="42"/>
        <v>39</v>
      </c>
      <c r="X43" s="23">
        <f t="shared" si="42"/>
        <v>8272</v>
      </c>
      <c r="Y43" s="23">
        <f t="shared" si="42"/>
        <v>8540</v>
      </c>
      <c r="Z43" s="21"/>
      <c r="AA43" s="22">
        <f>AA30+3</f>
        <v>10</v>
      </c>
      <c r="AB43" s="34">
        <f>AVERAGE($R43:$S50)</f>
        <v>7359.8125</v>
      </c>
      <c r="AC43" s="34">
        <f>AVERAGE($P43:$P50)</f>
        <v>89.125</v>
      </c>
      <c r="AD43" s="34">
        <f>AVERAGE([3]buffer!L$3:L$10)</f>
        <v>25.875</v>
      </c>
      <c r="AE43" s="34">
        <f>((AB43-AD43)/AI43)-AC43</f>
        <v>2748.8425639438947</v>
      </c>
      <c r="AF43" s="34">
        <f>AVERAGE($Q43:$Q50)</f>
        <v>43.285714285714285</v>
      </c>
      <c r="AG43" s="34">
        <f>AVERAGE($O43:$O50)</f>
        <v>16.75</v>
      </c>
      <c r="AH43" s="34">
        <f>AG43/0.5</f>
        <v>33.5</v>
      </c>
      <c r="AI43" s="35">
        <f>AF43/AG43</f>
        <v>2.5842217484008527</v>
      </c>
      <c r="AJ43" s="36">
        <f>1.1*(1-COMPLETE!P29)</f>
        <v>0.97880571909167369</v>
      </c>
      <c r="AK43" s="37">
        <v>0.58472222222222225</v>
      </c>
      <c r="AL43" s="37">
        <v>0.79027777777777775</v>
      </c>
      <c r="AM43" s="38">
        <f>24*(AL43-AK43)</f>
        <v>4.9333333333333318</v>
      </c>
      <c r="AN43" s="34">
        <f>(AE43*120)/(AH43*0.2*AM43*AJ43)</f>
        <v>10195.754070145096</v>
      </c>
    </row>
    <row r="44" spans="1:40" ht="13.2">
      <c r="A44" s="4">
        <v>2</v>
      </c>
      <c r="B44" s="4">
        <v>19</v>
      </c>
      <c r="C44" s="4">
        <v>207</v>
      </c>
      <c r="D44" s="4">
        <v>45</v>
      </c>
      <c r="E44" s="9">
        <v>5928</v>
      </c>
      <c r="F44" s="9">
        <v>6168</v>
      </c>
      <c r="G44" s="4">
        <v>29</v>
      </c>
      <c r="H44" s="9">
        <v>5513</v>
      </c>
      <c r="I44" s="9">
        <v>5732</v>
      </c>
      <c r="J44" s="4">
        <v>27</v>
      </c>
      <c r="K44" s="7">
        <v>7605</v>
      </c>
      <c r="L44" s="14">
        <v>8282</v>
      </c>
      <c r="M44" s="21"/>
      <c r="N44" s="23">
        <f t="shared" ref="N44:Y44" si="43" xml:space="preserve"> IF(OR(A44&gt;A53, A44&lt;A52),".",A44)</f>
        <v>2</v>
      </c>
      <c r="O44" s="23">
        <f t="shared" si="43"/>
        <v>19</v>
      </c>
      <c r="P44" s="23">
        <f t="shared" si="43"/>
        <v>207</v>
      </c>
      <c r="Q44" s="23">
        <f t="shared" si="43"/>
        <v>45</v>
      </c>
      <c r="R44" s="23">
        <f t="shared" si="43"/>
        <v>5928</v>
      </c>
      <c r="S44" s="23">
        <f t="shared" si="43"/>
        <v>6168</v>
      </c>
      <c r="T44" s="23">
        <f t="shared" si="43"/>
        <v>29</v>
      </c>
      <c r="U44" s="23">
        <f t="shared" si="43"/>
        <v>5513</v>
      </c>
      <c r="V44" s="23">
        <f t="shared" si="43"/>
        <v>5732</v>
      </c>
      <c r="W44" s="23" t="str">
        <f t="shared" si="43"/>
        <v>.</v>
      </c>
      <c r="X44" s="23">
        <f t="shared" si="43"/>
        <v>7605</v>
      </c>
      <c r="Y44" s="23">
        <f t="shared" si="43"/>
        <v>8282</v>
      </c>
      <c r="Z44" s="21"/>
      <c r="AA44" s="22">
        <f>AA31+3</f>
        <v>11</v>
      </c>
      <c r="AB44" s="34">
        <f>AVERAGE($U43:$V50)</f>
        <v>7107.6875</v>
      </c>
      <c r="AC44" s="34">
        <f>AVERAGE($P43:$P50)</f>
        <v>89.125</v>
      </c>
      <c r="AD44" s="34">
        <f>AVERAGE([3]buffer!M$3:M$10)</f>
        <v>16</v>
      </c>
      <c r="AE44" s="34">
        <f>((AB44-AD44)/AI44)-AC44</f>
        <v>3712.0194999999999</v>
      </c>
      <c r="AF44" s="34">
        <f>AVERAGE($T43:$T50)</f>
        <v>31.25</v>
      </c>
      <c r="AG44" s="34">
        <f>AVERAGE($O43:$O50)</f>
        <v>16.75</v>
      </c>
      <c r="AH44" s="34">
        <f>AG44/0.5</f>
        <v>33.5</v>
      </c>
      <c r="AI44" s="35">
        <f>AF44/AG44</f>
        <v>1.8656716417910448</v>
      </c>
      <c r="AJ44" s="36">
        <f>1.1*(1-COMPLETE!P31)</f>
        <v>0.91390284757118934</v>
      </c>
      <c r="AK44" s="37">
        <v>0.58472222222222225</v>
      </c>
      <c r="AL44" s="37">
        <v>0.79027777777777775</v>
      </c>
      <c r="AM44" s="38">
        <f>24*(AL44-AK44)</f>
        <v>4.9333333333333318</v>
      </c>
      <c r="AN44" s="34">
        <f>(AE44*120)/(AH44*0.2*AM44*AJ44)</f>
        <v>14746.066942892145</v>
      </c>
    </row>
    <row r="45" spans="1:40" ht="13.2">
      <c r="A45" s="4">
        <v>2</v>
      </c>
      <c r="B45" s="4">
        <v>18</v>
      </c>
      <c r="C45" s="4">
        <v>117</v>
      </c>
      <c r="D45" s="4">
        <v>70</v>
      </c>
      <c r="E45" s="15">
        <v>7320</v>
      </c>
      <c r="F45" s="7">
        <v>7694</v>
      </c>
      <c r="G45" s="4">
        <v>31</v>
      </c>
      <c r="H45" s="15">
        <v>7210</v>
      </c>
      <c r="I45" s="15">
        <v>7208</v>
      </c>
      <c r="J45" s="4">
        <v>46</v>
      </c>
      <c r="K45" s="13">
        <v>8994</v>
      </c>
      <c r="L45" s="7">
        <v>7675</v>
      </c>
      <c r="M45" s="21"/>
      <c r="N45" s="23">
        <f t="shared" ref="N45:Y45" si="44" xml:space="preserve"> IF(OR(A45&gt;A53, A45&lt;A52),".",A45)</f>
        <v>2</v>
      </c>
      <c r="O45" s="23">
        <f t="shared" si="44"/>
        <v>18</v>
      </c>
      <c r="P45" s="23">
        <f t="shared" si="44"/>
        <v>117</v>
      </c>
      <c r="Q45" s="23" t="str">
        <f t="shared" si="44"/>
        <v>.</v>
      </c>
      <c r="R45" s="23">
        <f t="shared" si="44"/>
        <v>7320</v>
      </c>
      <c r="S45" s="23">
        <f t="shared" si="44"/>
        <v>7694</v>
      </c>
      <c r="T45" s="23">
        <f t="shared" si="44"/>
        <v>31</v>
      </c>
      <c r="U45" s="23">
        <f t="shared" si="44"/>
        <v>7210</v>
      </c>
      <c r="V45" s="23">
        <f t="shared" si="44"/>
        <v>7208</v>
      </c>
      <c r="W45" s="23">
        <f t="shared" si="44"/>
        <v>46</v>
      </c>
      <c r="X45" s="23">
        <f t="shared" si="44"/>
        <v>8994</v>
      </c>
      <c r="Y45" s="23">
        <f t="shared" si="44"/>
        <v>7675</v>
      </c>
      <c r="Z45" s="21"/>
      <c r="AA45" s="22">
        <f>AA32+3</f>
        <v>12</v>
      </c>
      <c r="AB45" s="34">
        <f>AVERAGE($X43:$Y50)</f>
        <v>8528.8125</v>
      </c>
      <c r="AC45" s="34">
        <f>AVERAGE($P43:$P50)</f>
        <v>89.125</v>
      </c>
      <c r="AD45" s="34">
        <f>AVERAGE([3]buffer!N$3:N$10)</f>
        <v>22.25</v>
      </c>
      <c r="AE45" s="34">
        <f>((AB45-AD45)/AI45)-AC45</f>
        <v>3269.1054819023566</v>
      </c>
      <c r="AF45" s="34">
        <f>AVERAGE($W43:$W50)</f>
        <v>42.428571428571431</v>
      </c>
      <c r="AG45" s="34">
        <f>AVERAGE($O43:$O50)</f>
        <v>16.75</v>
      </c>
      <c r="AH45" s="34">
        <f>AG45/0.5</f>
        <v>33.5</v>
      </c>
      <c r="AI45" s="35">
        <f>AF45/AG45</f>
        <v>2.5330490405117274</v>
      </c>
      <c r="AJ45" s="36">
        <f>1.1*(1-COMPLETE!P33)</f>
        <v>0.97641597028783655</v>
      </c>
      <c r="AK45" s="37">
        <v>0.58472222222222225</v>
      </c>
      <c r="AL45" s="37">
        <v>0.79027777777777775</v>
      </c>
      <c r="AM45" s="38">
        <f>24*(AL45-AK45)</f>
        <v>4.9333333333333318</v>
      </c>
      <c r="AN45" s="34">
        <f>(AE45*120)/(AH45*0.2*AM45*AJ45)</f>
        <v>12155.142158022236</v>
      </c>
    </row>
    <row r="46" spans="1:40" ht="13.2">
      <c r="A46" s="4">
        <v>2</v>
      </c>
      <c r="B46" s="4">
        <v>17</v>
      </c>
      <c r="C46" s="4">
        <v>28</v>
      </c>
      <c r="D46" s="4">
        <v>45</v>
      </c>
      <c r="E46" s="7">
        <v>7771</v>
      </c>
      <c r="F46" s="7">
        <v>7812</v>
      </c>
      <c r="G46" s="4">
        <v>30</v>
      </c>
      <c r="H46" s="7">
        <v>7656</v>
      </c>
      <c r="I46" s="15">
        <v>7503</v>
      </c>
      <c r="J46" s="4">
        <v>44</v>
      </c>
      <c r="K46" s="13">
        <v>9175</v>
      </c>
      <c r="L46" s="7">
        <v>7864</v>
      </c>
      <c r="M46" s="21"/>
      <c r="N46" s="23">
        <f t="shared" ref="N46:Y46" si="45" xml:space="preserve"> IF(OR(A46&gt;A53, A46&lt;A52),".",A46)</f>
        <v>2</v>
      </c>
      <c r="O46" s="23">
        <f t="shared" si="45"/>
        <v>17</v>
      </c>
      <c r="P46" s="23">
        <f t="shared" si="45"/>
        <v>28</v>
      </c>
      <c r="Q46" s="23">
        <f t="shared" si="45"/>
        <v>45</v>
      </c>
      <c r="R46" s="23">
        <f t="shared" si="45"/>
        <v>7771</v>
      </c>
      <c r="S46" s="23">
        <f t="shared" si="45"/>
        <v>7812</v>
      </c>
      <c r="T46" s="23">
        <f t="shared" si="45"/>
        <v>30</v>
      </c>
      <c r="U46" s="23">
        <f t="shared" si="45"/>
        <v>7656</v>
      </c>
      <c r="V46" s="23">
        <f t="shared" si="45"/>
        <v>7503</v>
      </c>
      <c r="W46" s="23">
        <f t="shared" si="45"/>
        <v>44</v>
      </c>
      <c r="X46" s="23">
        <f t="shared" si="45"/>
        <v>9175</v>
      </c>
      <c r="Y46" s="23">
        <f t="shared" si="45"/>
        <v>7864</v>
      </c>
      <c r="Z46" s="21"/>
    </row>
    <row r="47" spans="1:40" ht="13.2">
      <c r="A47" s="4">
        <v>3</v>
      </c>
      <c r="B47" s="4">
        <v>15</v>
      </c>
      <c r="C47" s="4">
        <v>29</v>
      </c>
      <c r="D47" s="4">
        <v>44</v>
      </c>
      <c r="E47" s="14">
        <v>8259</v>
      </c>
      <c r="F47" s="14">
        <v>8263</v>
      </c>
      <c r="G47" s="4">
        <v>31</v>
      </c>
      <c r="H47" s="14">
        <v>8416</v>
      </c>
      <c r="I47" s="7">
        <v>7826</v>
      </c>
      <c r="J47" s="4">
        <v>43</v>
      </c>
      <c r="K47" s="13">
        <v>9631</v>
      </c>
      <c r="L47" s="7">
        <v>8037</v>
      </c>
      <c r="M47" s="21"/>
      <c r="N47" s="23">
        <f t="shared" ref="N47:Y47" si="46" xml:space="preserve"> IF(OR(A47&gt;A53, A47&lt;A52),".",A47)</f>
        <v>3</v>
      </c>
      <c r="O47" s="23">
        <f t="shared" si="46"/>
        <v>15</v>
      </c>
      <c r="P47" s="23">
        <f t="shared" si="46"/>
        <v>29</v>
      </c>
      <c r="Q47" s="23">
        <f t="shared" si="46"/>
        <v>44</v>
      </c>
      <c r="R47" s="23">
        <f t="shared" si="46"/>
        <v>8259</v>
      </c>
      <c r="S47" s="23">
        <f t="shared" si="46"/>
        <v>8263</v>
      </c>
      <c r="T47" s="23">
        <f t="shared" si="46"/>
        <v>31</v>
      </c>
      <c r="U47" s="23">
        <f t="shared" si="46"/>
        <v>8416</v>
      </c>
      <c r="V47" s="23">
        <f t="shared" si="46"/>
        <v>7826</v>
      </c>
      <c r="W47" s="23">
        <f t="shared" si="46"/>
        <v>43</v>
      </c>
      <c r="X47" s="23">
        <f t="shared" si="46"/>
        <v>9631</v>
      </c>
      <c r="Y47" s="23">
        <f t="shared" si="46"/>
        <v>8037</v>
      </c>
      <c r="Z47" s="21"/>
    </row>
    <row r="48" spans="1:40" ht="13.2">
      <c r="A48" s="4">
        <v>2</v>
      </c>
      <c r="B48" s="4">
        <v>15</v>
      </c>
      <c r="C48" s="4">
        <v>28</v>
      </c>
      <c r="D48" s="4">
        <v>44</v>
      </c>
      <c r="E48" s="7">
        <v>8193</v>
      </c>
      <c r="F48" s="14">
        <v>8309</v>
      </c>
      <c r="G48" s="4">
        <v>32</v>
      </c>
      <c r="H48" s="7">
        <v>7914</v>
      </c>
      <c r="I48" s="7">
        <v>7622</v>
      </c>
      <c r="J48" s="4">
        <v>41</v>
      </c>
      <c r="K48" s="13">
        <v>9359</v>
      </c>
      <c r="L48" s="7">
        <v>8076</v>
      </c>
      <c r="M48" s="21"/>
      <c r="N48" s="23">
        <f t="shared" ref="N48:Y48" si="47" xml:space="preserve"> IF(OR(A48&gt;A53, A48&lt;A52),".",A48)</f>
        <v>2</v>
      </c>
      <c r="O48" s="23">
        <f t="shared" si="47"/>
        <v>15</v>
      </c>
      <c r="P48" s="23">
        <f t="shared" si="47"/>
        <v>28</v>
      </c>
      <c r="Q48" s="23">
        <f t="shared" si="47"/>
        <v>44</v>
      </c>
      <c r="R48" s="23">
        <f t="shared" si="47"/>
        <v>8193</v>
      </c>
      <c r="S48" s="23">
        <f t="shared" si="47"/>
        <v>8309</v>
      </c>
      <c r="T48" s="23">
        <f t="shared" si="47"/>
        <v>32</v>
      </c>
      <c r="U48" s="23">
        <f t="shared" si="47"/>
        <v>7914</v>
      </c>
      <c r="V48" s="23">
        <f t="shared" si="47"/>
        <v>7622</v>
      </c>
      <c r="W48" s="23">
        <f t="shared" si="47"/>
        <v>41</v>
      </c>
      <c r="X48" s="23">
        <f t="shared" si="47"/>
        <v>9359</v>
      </c>
      <c r="Y48" s="23">
        <f t="shared" si="47"/>
        <v>8076</v>
      </c>
      <c r="Z48" s="21"/>
    </row>
    <row r="49" spans="1:40" ht="13.2">
      <c r="A49" s="4">
        <v>2</v>
      </c>
      <c r="B49" s="4">
        <v>12</v>
      </c>
      <c r="C49" s="4">
        <v>29</v>
      </c>
      <c r="D49" s="4">
        <v>42</v>
      </c>
      <c r="E49" s="7">
        <v>7828</v>
      </c>
      <c r="F49" s="15">
        <v>7271</v>
      </c>
      <c r="G49" s="4">
        <v>33</v>
      </c>
      <c r="H49" s="7">
        <v>7730</v>
      </c>
      <c r="I49" s="7">
        <v>7690</v>
      </c>
      <c r="J49" s="4">
        <v>42</v>
      </c>
      <c r="K49" s="13">
        <v>9460</v>
      </c>
      <c r="L49" s="14">
        <v>8544</v>
      </c>
      <c r="M49" s="21"/>
      <c r="N49" s="23">
        <f t="shared" ref="N49:Y49" si="48" xml:space="preserve"> IF(OR(A49&gt;A53, A49&lt;A52),".",A49)</f>
        <v>2</v>
      </c>
      <c r="O49" s="23">
        <f t="shared" si="48"/>
        <v>12</v>
      </c>
      <c r="P49" s="23">
        <f t="shared" si="48"/>
        <v>29</v>
      </c>
      <c r="Q49" s="23">
        <f t="shared" si="48"/>
        <v>42</v>
      </c>
      <c r="R49" s="23">
        <f t="shared" si="48"/>
        <v>7828</v>
      </c>
      <c r="S49" s="23">
        <f t="shared" si="48"/>
        <v>7271</v>
      </c>
      <c r="T49" s="23">
        <f t="shared" si="48"/>
        <v>33</v>
      </c>
      <c r="U49" s="23">
        <f t="shared" si="48"/>
        <v>7730</v>
      </c>
      <c r="V49" s="23">
        <f t="shared" si="48"/>
        <v>7690</v>
      </c>
      <c r="W49" s="23">
        <f t="shared" si="48"/>
        <v>42</v>
      </c>
      <c r="X49" s="23">
        <f t="shared" si="48"/>
        <v>9460</v>
      </c>
      <c r="Y49" s="23">
        <f t="shared" si="48"/>
        <v>8544</v>
      </c>
      <c r="Z49" s="21"/>
    </row>
    <row r="50" spans="1:40" ht="13.2">
      <c r="A50" s="4">
        <v>0</v>
      </c>
      <c r="B50" s="4">
        <v>19</v>
      </c>
      <c r="C50" s="4">
        <v>29</v>
      </c>
      <c r="D50" s="4">
        <v>39</v>
      </c>
      <c r="E50" s="12">
        <v>6486</v>
      </c>
      <c r="F50" s="12">
        <v>6572</v>
      </c>
      <c r="G50" s="4">
        <v>29</v>
      </c>
      <c r="H50" s="12">
        <v>6362</v>
      </c>
      <c r="I50" s="9">
        <v>6057</v>
      </c>
      <c r="J50" s="4">
        <v>42</v>
      </c>
      <c r="K50" s="14">
        <v>8433</v>
      </c>
      <c r="L50" s="14">
        <v>8514</v>
      </c>
      <c r="M50" s="21"/>
      <c r="N50" s="23" t="str">
        <f t="shared" ref="N50:Y50" si="49" xml:space="preserve"> IF(OR(A50&gt;A53, A50&lt;A52),".",A50)</f>
        <v>.</v>
      </c>
      <c r="O50" s="23">
        <f t="shared" si="49"/>
        <v>19</v>
      </c>
      <c r="P50" s="23">
        <f t="shared" si="49"/>
        <v>29</v>
      </c>
      <c r="Q50" s="23">
        <f t="shared" si="49"/>
        <v>39</v>
      </c>
      <c r="R50" s="23">
        <f t="shared" si="49"/>
        <v>6486</v>
      </c>
      <c r="S50" s="23">
        <f t="shared" si="49"/>
        <v>6572</v>
      </c>
      <c r="T50" s="23">
        <f t="shared" si="49"/>
        <v>29</v>
      </c>
      <c r="U50" s="23">
        <f t="shared" si="49"/>
        <v>6362</v>
      </c>
      <c r="V50" s="23">
        <f t="shared" si="49"/>
        <v>6057</v>
      </c>
      <c r="W50" s="23">
        <f t="shared" si="49"/>
        <v>42</v>
      </c>
      <c r="X50" s="23">
        <f t="shared" si="49"/>
        <v>8433</v>
      </c>
      <c r="Y50" s="23">
        <f t="shared" si="49"/>
        <v>8514</v>
      </c>
      <c r="Z50" s="21"/>
    </row>
    <row r="51" spans="1:40">
      <c r="A51" s="39">
        <f>AVERAGE(A43:A50)</f>
        <v>1.875</v>
      </c>
      <c r="B51" s="39">
        <f>AVERAGE(B43:B50)</f>
        <v>16.75</v>
      </c>
      <c r="C51" s="39">
        <f t="shared" ref="C51:L51" si="50">AVERAGE(C43:C50)</f>
        <v>89.125</v>
      </c>
      <c r="D51" s="39">
        <f t="shared" si="50"/>
        <v>46.625</v>
      </c>
      <c r="E51" s="39">
        <f t="shared" si="50"/>
        <v>7329.25</v>
      </c>
      <c r="F51" s="39">
        <f t="shared" si="50"/>
        <v>7390.375</v>
      </c>
      <c r="G51" s="39">
        <f t="shared" si="50"/>
        <v>31.25</v>
      </c>
      <c r="H51" s="39">
        <f t="shared" si="50"/>
        <v>7204.125</v>
      </c>
      <c r="I51" s="39">
        <f t="shared" si="50"/>
        <v>7011.25</v>
      </c>
      <c r="J51" s="39">
        <f t="shared" si="50"/>
        <v>40.5</v>
      </c>
      <c r="K51" s="39">
        <f t="shared" si="50"/>
        <v>8866.125</v>
      </c>
      <c r="L51" s="39">
        <f t="shared" si="50"/>
        <v>8191.5</v>
      </c>
      <c r="M51" s="26" t="s">
        <v>60</v>
      </c>
      <c r="N51" s="39">
        <f>AVERAGE(N43:N50)</f>
        <v>2.1428571428571428</v>
      </c>
      <c r="O51" s="39">
        <f>AVERAGE(O43:O50)</f>
        <v>16.75</v>
      </c>
      <c r="P51" s="39">
        <f t="shared" ref="P51:Y51" si="51">AVERAGE(P43:P50)</f>
        <v>89.125</v>
      </c>
      <c r="Q51" s="39">
        <f t="shared" si="51"/>
        <v>43.285714285714285</v>
      </c>
      <c r="R51" s="39">
        <f t="shared" si="51"/>
        <v>7329.25</v>
      </c>
      <c r="S51" s="39">
        <f t="shared" si="51"/>
        <v>7390.375</v>
      </c>
      <c r="T51" s="39">
        <f t="shared" si="51"/>
        <v>31.25</v>
      </c>
      <c r="U51" s="39">
        <f t="shared" si="51"/>
        <v>7204.125</v>
      </c>
      <c r="V51" s="39">
        <f t="shared" si="51"/>
        <v>7011.25</v>
      </c>
      <c r="W51" s="39">
        <f t="shared" si="51"/>
        <v>42.428571428571431</v>
      </c>
      <c r="X51" s="39">
        <f t="shared" si="51"/>
        <v>8866.125</v>
      </c>
      <c r="Y51" s="39">
        <f t="shared" si="51"/>
        <v>8191.5</v>
      </c>
      <c r="Z51" s="26" t="s">
        <v>60</v>
      </c>
    </row>
    <row r="52" spans="1:40">
      <c r="A52" s="39">
        <f>A51-2*STDEV(A43:A50)</f>
        <v>0.20595407920743969</v>
      </c>
      <c r="B52" s="39">
        <f t="shared" ref="B52:L52" si="52">B51-2*STDEV(B43:B50)</f>
        <v>11.650980486407216</v>
      </c>
      <c r="C52" s="39">
        <f t="shared" si="52"/>
        <v>-92.296175327310834</v>
      </c>
      <c r="D52" s="39">
        <f t="shared" si="52"/>
        <v>27.324740934381218</v>
      </c>
      <c r="E52" s="39">
        <f t="shared" si="52"/>
        <v>5645.7686580863365</v>
      </c>
      <c r="F52" s="39">
        <f t="shared" si="52"/>
        <v>5844.7833194914829</v>
      </c>
      <c r="G52" s="39">
        <f t="shared" si="52"/>
        <v>27.144254896228595</v>
      </c>
      <c r="H52" s="39">
        <f t="shared" si="52"/>
        <v>5327.8233375343325</v>
      </c>
      <c r="I52" s="39">
        <f t="shared" si="52"/>
        <v>5383.2981755109759</v>
      </c>
      <c r="J52" s="39">
        <f t="shared" si="52"/>
        <v>28.838096210309399</v>
      </c>
      <c r="K52" s="39">
        <f t="shared" si="52"/>
        <v>7467.4683230417122</v>
      </c>
      <c r="L52" s="39">
        <f t="shared" si="52"/>
        <v>7528.543849758631</v>
      </c>
      <c r="M52" s="26" t="s">
        <v>61</v>
      </c>
      <c r="N52" s="39">
        <f>N51-2*STDEV(N43:N50)</f>
        <v>1.3869281968386897</v>
      </c>
      <c r="O52" s="39">
        <f t="shared" ref="O52:Y52" si="53">O51-2*STDEV(O43:O50)</f>
        <v>11.650980486407216</v>
      </c>
      <c r="P52" s="39">
        <f t="shared" si="53"/>
        <v>-92.296175327310834</v>
      </c>
      <c r="Q52" s="39">
        <f t="shared" si="53"/>
        <v>39.009534415115496</v>
      </c>
      <c r="R52" s="39">
        <f t="shared" si="53"/>
        <v>5645.7686580863365</v>
      </c>
      <c r="S52" s="39">
        <f t="shared" si="53"/>
        <v>5844.7833194914829</v>
      </c>
      <c r="T52" s="39">
        <f t="shared" si="53"/>
        <v>27.144254896228595</v>
      </c>
      <c r="U52" s="39">
        <f t="shared" si="53"/>
        <v>5327.8233375343325</v>
      </c>
      <c r="V52" s="39">
        <f t="shared" si="53"/>
        <v>5383.2981755109759</v>
      </c>
      <c r="W52" s="39">
        <f t="shared" si="53"/>
        <v>37.977782306457939</v>
      </c>
      <c r="X52" s="39">
        <f t="shared" si="53"/>
        <v>7467.4683230417122</v>
      </c>
      <c r="Y52" s="39">
        <f t="shared" si="53"/>
        <v>7528.543849758631</v>
      </c>
      <c r="Z52" s="26" t="s">
        <v>61</v>
      </c>
    </row>
    <row r="53" spans="1:40" ht="12.6" thickBot="1">
      <c r="A53" s="40">
        <f>A51+2*STDEV(A43:A50)</f>
        <v>3.5440459207925601</v>
      </c>
      <c r="B53" s="40">
        <f t="shared" ref="B53:L53" si="54">B51+2*STDEV(B43:B50)</f>
        <v>21.849019513592786</v>
      </c>
      <c r="C53" s="40">
        <f t="shared" si="54"/>
        <v>270.54617532731083</v>
      </c>
      <c r="D53" s="40">
        <f t="shared" si="54"/>
        <v>65.925259065618775</v>
      </c>
      <c r="E53" s="40">
        <f t="shared" si="54"/>
        <v>9012.7313419136626</v>
      </c>
      <c r="F53" s="40">
        <f t="shared" si="54"/>
        <v>8935.966680508518</v>
      </c>
      <c r="G53" s="40">
        <f t="shared" si="54"/>
        <v>35.355745103771405</v>
      </c>
      <c r="H53" s="40">
        <f t="shared" si="54"/>
        <v>9080.4266624656684</v>
      </c>
      <c r="I53" s="40">
        <f t="shared" si="54"/>
        <v>8639.2018244890241</v>
      </c>
      <c r="J53" s="40">
        <f t="shared" si="54"/>
        <v>52.161903789690598</v>
      </c>
      <c r="K53" s="40">
        <f t="shared" si="54"/>
        <v>10264.781676958288</v>
      </c>
      <c r="L53" s="40">
        <f t="shared" si="54"/>
        <v>8854.456150241369</v>
      </c>
      <c r="M53" s="41" t="s">
        <v>62</v>
      </c>
      <c r="N53" s="40">
        <f>N51+2*STDEV(N43:N50)</f>
        <v>2.8987860888755961</v>
      </c>
      <c r="O53" s="40">
        <f t="shared" ref="O53:Y53" si="55">O51+2*STDEV(O43:O50)</f>
        <v>21.849019513592786</v>
      </c>
      <c r="P53" s="40">
        <f t="shared" si="55"/>
        <v>270.54617532731083</v>
      </c>
      <c r="Q53" s="40">
        <f t="shared" si="55"/>
        <v>47.561894156313073</v>
      </c>
      <c r="R53" s="40">
        <f t="shared" si="55"/>
        <v>9012.7313419136626</v>
      </c>
      <c r="S53" s="40">
        <f t="shared" si="55"/>
        <v>8935.966680508518</v>
      </c>
      <c r="T53" s="40">
        <f t="shared" si="55"/>
        <v>35.355745103771405</v>
      </c>
      <c r="U53" s="40">
        <f t="shared" si="55"/>
        <v>9080.4266624656684</v>
      </c>
      <c r="V53" s="40">
        <f t="shared" si="55"/>
        <v>8639.2018244890241</v>
      </c>
      <c r="W53" s="40">
        <f t="shared" si="55"/>
        <v>46.879360550684922</v>
      </c>
      <c r="X53" s="40">
        <f t="shared" si="55"/>
        <v>10264.781676958288</v>
      </c>
      <c r="Y53" s="40">
        <f t="shared" si="55"/>
        <v>8854.456150241369</v>
      </c>
      <c r="Z53" s="41" t="s">
        <v>62</v>
      </c>
    </row>
    <row r="54" spans="1:40" ht="13.2">
      <c r="A54" s="20"/>
      <c r="B54" s="25"/>
      <c r="C54" s="20"/>
      <c r="D54" s="22">
        <v>13</v>
      </c>
      <c r="E54" s="22">
        <v>13</v>
      </c>
      <c r="F54" s="22">
        <v>13</v>
      </c>
      <c r="G54" s="22">
        <v>14</v>
      </c>
      <c r="H54" s="22">
        <v>14</v>
      </c>
      <c r="I54" s="22">
        <v>14</v>
      </c>
      <c r="J54" s="22">
        <v>15</v>
      </c>
      <c r="K54" s="22">
        <v>15</v>
      </c>
      <c r="L54" s="22">
        <v>15</v>
      </c>
      <c r="M54" s="26" t="s">
        <v>37</v>
      </c>
      <c r="N54" s="20"/>
      <c r="O54" s="25"/>
      <c r="P54" s="20"/>
      <c r="Q54" s="22">
        <v>13</v>
      </c>
      <c r="R54" s="22">
        <v>13</v>
      </c>
      <c r="S54" s="22">
        <v>13</v>
      </c>
      <c r="T54" s="22">
        <v>14</v>
      </c>
      <c r="U54" s="22">
        <v>14</v>
      </c>
      <c r="V54" s="22">
        <v>14</v>
      </c>
      <c r="W54" s="22">
        <v>15</v>
      </c>
      <c r="X54" s="22">
        <v>15</v>
      </c>
      <c r="Y54" s="22">
        <v>15</v>
      </c>
      <c r="Z54" s="26" t="s">
        <v>37</v>
      </c>
      <c r="AB54" s="27"/>
      <c r="AC54" s="27"/>
      <c r="AD54" s="27"/>
      <c r="AE54" s="27"/>
      <c r="AF54" s="27"/>
      <c r="AG54" s="27"/>
      <c r="AH54" s="27"/>
      <c r="AI54" s="27"/>
      <c r="AM54" s="28"/>
      <c r="AN54" s="27"/>
    </row>
    <row r="55" spans="1:40" ht="13.8" thickBot="1">
      <c r="A55" s="30">
        <v>1</v>
      </c>
      <c r="B55" s="30">
        <v>2</v>
      </c>
      <c r="C55" s="30">
        <v>3</v>
      </c>
      <c r="D55" s="30">
        <v>4</v>
      </c>
      <c r="E55" s="30">
        <v>5</v>
      </c>
      <c r="F55" s="30">
        <v>6</v>
      </c>
      <c r="G55" s="30">
        <v>7</v>
      </c>
      <c r="H55" s="30">
        <v>8</v>
      </c>
      <c r="I55" s="30">
        <v>9</v>
      </c>
      <c r="J55" s="30">
        <v>10</v>
      </c>
      <c r="K55" s="30">
        <v>11</v>
      </c>
      <c r="L55" s="30">
        <v>12</v>
      </c>
      <c r="M55" s="26" t="s">
        <v>47</v>
      </c>
      <c r="N55" s="30">
        <v>1</v>
      </c>
      <c r="O55" s="30">
        <v>2</v>
      </c>
      <c r="P55" s="30">
        <v>3</v>
      </c>
      <c r="Q55" s="30">
        <v>4</v>
      </c>
      <c r="R55" s="30">
        <v>5</v>
      </c>
      <c r="S55" s="30">
        <v>6</v>
      </c>
      <c r="T55" s="30">
        <v>7</v>
      </c>
      <c r="U55" s="30">
        <v>8</v>
      </c>
      <c r="V55" s="30">
        <v>9</v>
      </c>
      <c r="W55" s="30">
        <v>10</v>
      </c>
      <c r="X55" s="30">
        <v>11</v>
      </c>
      <c r="Y55" s="30">
        <v>12</v>
      </c>
      <c r="Z55" s="26" t="s">
        <v>47</v>
      </c>
      <c r="AB55" s="27"/>
      <c r="AC55" s="27"/>
      <c r="AD55" s="27"/>
      <c r="AE55" s="27"/>
      <c r="AF55" s="27"/>
      <c r="AG55" s="27"/>
      <c r="AH55" s="27"/>
      <c r="AI55" s="27"/>
      <c r="AM55" s="28"/>
      <c r="AN55" s="27"/>
    </row>
    <row r="56" spans="1:40" ht="13.8" thickBot="1">
      <c r="A56" s="4">
        <v>3</v>
      </c>
      <c r="B56" s="4">
        <v>20</v>
      </c>
      <c r="C56" s="4">
        <v>30</v>
      </c>
      <c r="D56" s="4">
        <v>40</v>
      </c>
      <c r="E56" s="9">
        <v>6658</v>
      </c>
      <c r="F56" s="9">
        <v>6786</v>
      </c>
      <c r="G56" s="4">
        <v>47</v>
      </c>
      <c r="H56" s="9">
        <v>7160</v>
      </c>
      <c r="I56" s="9">
        <v>6924</v>
      </c>
      <c r="J56" s="4">
        <v>43</v>
      </c>
      <c r="K56" s="9">
        <v>6568</v>
      </c>
      <c r="L56" s="9">
        <v>6639</v>
      </c>
      <c r="M56" s="21"/>
      <c r="N56" s="23">
        <f t="shared" ref="N56:Y56" si="56" xml:space="preserve"> IF(OR(A56&gt;A66, A56&lt;A65),".",A56)</f>
        <v>3</v>
      </c>
      <c r="O56" s="23">
        <f t="shared" si="56"/>
        <v>20</v>
      </c>
      <c r="P56" s="23">
        <f t="shared" si="56"/>
        <v>30</v>
      </c>
      <c r="Q56" s="23">
        <f t="shared" si="56"/>
        <v>40</v>
      </c>
      <c r="R56" s="23">
        <f t="shared" si="56"/>
        <v>6658</v>
      </c>
      <c r="S56" s="23">
        <f t="shared" si="56"/>
        <v>6786</v>
      </c>
      <c r="T56" s="23">
        <f t="shared" si="56"/>
        <v>47</v>
      </c>
      <c r="U56" s="23">
        <f t="shared" si="56"/>
        <v>7160</v>
      </c>
      <c r="V56" s="23">
        <f t="shared" si="56"/>
        <v>6924</v>
      </c>
      <c r="W56" s="23">
        <f t="shared" si="56"/>
        <v>43</v>
      </c>
      <c r="X56" s="23">
        <f t="shared" si="56"/>
        <v>6568</v>
      </c>
      <c r="Y56" s="23">
        <f t="shared" si="56"/>
        <v>6639</v>
      </c>
      <c r="Z56" s="21"/>
      <c r="AA56" s="22">
        <f>AA43+3</f>
        <v>13</v>
      </c>
      <c r="AB56" s="34">
        <f>AVERAGE($R56:$S63)</f>
        <v>7751.4</v>
      </c>
      <c r="AC56" s="34">
        <f>AVERAGE($P56:$P63)</f>
        <v>31.125</v>
      </c>
      <c r="AD56" s="34">
        <f>AVERAGE([3]buffer!C$14:C$21)</f>
        <v>29.5</v>
      </c>
      <c r="AE56" s="34">
        <f>((AB56-AD56)/AI56)-AC56</f>
        <v>3805.6940624999997</v>
      </c>
      <c r="AF56" s="34">
        <f>AVERAGE($Q56:$Q63)</f>
        <v>40</v>
      </c>
      <c r="AG56" s="34">
        <f>AVERAGE($O56:$O63)</f>
        <v>19.875</v>
      </c>
      <c r="AH56" s="34">
        <f>AG56/0.5</f>
        <v>39.75</v>
      </c>
      <c r="AI56" s="35">
        <f>AF56/AG56</f>
        <v>2.0125786163522013</v>
      </c>
      <c r="AJ56" s="54">
        <f>1.2*(1-COMPLETE!P35)</f>
        <v>1.0233766233766235</v>
      </c>
      <c r="AK56" s="37">
        <v>0.58472222222222225</v>
      </c>
      <c r="AL56" s="37">
        <v>0.7909722222222223</v>
      </c>
      <c r="AM56" s="38">
        <f>24*(AL56-AK56)</f>
        <v>4.9500000000000011</v>
      </c>
      <c r="AN56" s="34">
        <f>(AE56*120)/(AH56*0.2*AM56*AJ56)</f>
        <v>11339.849711074925</v>
      </c>
    </row>
    <row r="57" spans="1:40" ht="13.8" thickBot="1">
      <c r="A57" s="4">
        <v>2</v>
      </c>
      <c r="B57" s="4">
        <v>20</v>
      </c>
      <c r="C57" s="4">
        <v>30</v>
      </c>
      <c r="D57" s="4">
        <v>38</v>
      </c>
      <c r="E57" s="8">
        <v>6282</v>
      </c>
      <c r="F57" s="9">
        <v>6835</v>
      </c>
      <c r="G57" s="4">
        <v>47</v>
      </c>
      <c r="H57" s="12">
        <v>7355</v>
      </c>
      <c r="I57" s="12">
        <v>7348</v>
      </c>
      <c r="J57" s="4">
        <v>42</v>
      </c>
      <c r="K57" s="9">
        <v>7156</v>
      </c>
      <c r="L57" s="9">
        <v>7002</v>
      </c>
      <c r="M57" s="21"/>
      <c r="N57" s="23">
        <f t="shared" ref="N57:Y57" si="57" xml:space="preserve"> IF(OR(A57&gt;A66, A57&lt;A65),".",A57)</f>
        <v>2</v>
      </c>
      <c r="O57" s="23">
        <f t="shared" si="57"/>
        <v>20</v>
      </c>
      <c r="P57" s="23">
        <f t="shared" si="57"/>
        <v>30</v>
      </c>
      <c r="Q57" s="23">
        <f t="shared" si="57"/>
        <v>38</v>
      </c>
      <c r="R57" s="23">
        <f t="shared" si="57"/>
        <v>6282</v>
      </c>
      <c r="S57" s="23">
        <f t="shared" si="57"/>
        <v>6835</v>
      </c>
      <c r="T57" s="23">
        <f t="shared" si="57"/>
        <v>47</v>
      </c>
      <c r="U57" s="23">
        <f t="shared" si="57"/>
        <v>7355</v>
      </c>
      <c r="V57" s="23">
        <f t="shared" si="57"/>
        <v>7348</v>
      </c>
      <c r="W57" s="23">
        <f t="shared" si="57"/>
        <v>42</v>
      </c>
      <c r="X57" s="23">
        <f t="shared" si="57"/>
        <v>7156</v>
      </c>
      <c r="Y57" s="23">
        <f t="shared" si="57"/>
        <v>7002</v>
      </c>
      <c r="Z57" s="21"/>
      <c r="AA57" s="22">
        <f>AA44+3</f>
        <v>14</v>
      </c>
      <c r="AB57" s="34">
        <f>AVERAGE($U56:$V63)</f>
        <v>8701.0625</v>
      </c>
      <c r="AC57" s="34">
        <f>AVERAGE($P56:$P63)</f>
        <v>31.125</v>
      </c>
      <c r="AD57" s="34">
        <f>AVERAGE([3]buffer!D$14:D$21)</f>
        <v>31.375</v>
      </c>
      <c r="AE57" s="34">
        <f>((AB57-AD57)/AI57)-AC57</f>
        <v>3635.0460438829787</v>
      </c>
      <c r="AF57" s="34">
        <f>AVERAGE($T56:$T63)</f>
        <v>47</v>
      </c>
      <c r="AG57" s="34">
        <f>AVERAGE($O56:$O63)</f>
        <v>19.875</v>
      </c>
      <c r="AH57" s="34">
        <f>AG57/0.5</f>
        <v>39.75</v>
      </c>
      <c r="AI57" s="35">
        <f>AF57/AG57</f>
        <v>2.3647798742138364</v>
      </c>
      <c r="AJ57" s="55">
        <f>1.21*(1-COMPLETE!P37)</f>
        <v>1.0862383770076078</v>
      </c>
      <c r="AK57" s="37">
        <v>0.58472222222222225</v>
      </c>
      <c r="AL57" s="37">
        <v>0.7909722222222223</v>
      </c>
      <c r="AM57" s="38">
        <f>24*(AL57-AK57)</f>
        <v>4.9500000000000011</v>
      </c>
      <c r="AN57" s="34">
        <f>(AE57*120)/(AH57*0.2*AM57*AJ57)</f>
        <v>10204.546107658847</v>
      </c>
    </row>
    <row r="58" spans="1:40" ht="13.8" thickBot="1">
      <c r="A58" s="4">
        <v>4</v>
      </c>
      <c r="B58" s="4">
        <v>19</v>
      </c>
      <c r="C58" s="4">
        <v>30</v>
      </c>
      <c r="D58" s="4">
        <v>40</v>
      </c>
      <c r="E58" s="9">
        <v>6703</v>
      </c>
      <c r="F58" s="8">
        <v>6464</v>
      </c>
      <c r="G58" s="4">
        <v>49</v>
      </c>
      <c r="H58" s="15">
        <v>8362</v>
      </c>
      <c r="I58" s="15">
        <v>8800</v>
      </c>
      <c r="J58" s="4">
        <v>43</v>
      </c>
      <c r="K58" s="12">
        <v>7819</v>
      </c>
      <c r="L58" s="9">
        <v>7139</v>
      </c>
      <c r="M58" s="21"/>
      <c r="N58" s="23">
        <f t="shared" ref="N58:Y58" si="58" xml:space="preserve"> IF(OR(A58&gt;A66, A58&lt;A65),".",A58)</f>
        <v>4</v>
      </c>
      <c r="O58" s="23">
        <f t="shared" si="58"/>
        <v>19</v>
      </c>
      <c r="P58" s="23">
        <f t="shared" si="58"/>
        <v>30</v>
      </c>
      <c r="Q58" s="23">
        <f t="shared" si="58"/>
        <v>40</v>
      </c>
      <c r="R58" s="23">
        <f t="shared" si="58"/>
        <v>6703</v>
      </c>
      <c r="S58" s="23">
        <f t="shared" si="58"/>
        <v>6464</v>
      </c>
      <c r="T58" s="23">
        <f t="shared" si="58"/>
        <v>49</v>
      </c>
      <c r="U58" s="23">
        <f t="shared" si="58"/>
        <v>8362</v>
      </c>
      <c r="V58" s="23">
        <f t="shared" si="58"/>
        <v>8800</v>
      </c>
      <c r="W58" s="23">
        <f t="shared" si="58"/>
        <v>43</v>
      </c>
      <c r="X58" s="23">
        <f t="shared" si="58"/>
        <v>7819</v>
      </c>
      <c r="Y58" s="23">
        <f t="shared" si="58"/>
        <v>7139</v>
      </c>
      <c r="Z58" s="21"/>
      <c r="AA58" s="22">
        <f>AA45+3</f>
        <v>15</v>
      </c>
      <c r="AB58" s="34">
        <f>AVERAGE($X56:$Y63)</f>
        <v>7708.375</v>
      </c>
      <c r="AC58" s="34">
        <f>AVERAGE($P56:$P63)</f>
        <v>31.125</v>
      </c>
      <c r="AD58" s="34">
        <f>AVERAGE([3]buffer!E$14:E$21)</f>
        <v>27.125</v>
      </c>
      <c r="AE58" s="34">
        <f>((AB58-AD58)/AI58)-AC58</f>
        <v>3579.192250844595</v>
      </c>
      <c r="AF58" s="34">
        <f>AVERAGE($W56:$W63)</f>
        <v>42.285714285714285</v>
      </c>
      <c r="AG58" s="34">
        <f>AVERAGE($O56:$O63)</f>
        <v>19.875</v>
      </c>
      <c r="AH58" s="34">
        <f>AG58/0.5</f>
        <v>39.75</v>
      </c>
      <c r="AI58" s="35">
        <f>AF58/AG58</f>
        <v>2.127583108715184</v>
      </c>
      <c r="AJ58" s="55">
        <f>1.17*(1-COMPLETE!P39)</f>
        <v>1.0261021759697257</v>
      </c>
      <c r="AK58" s="37">
        <v>0.58472222222222225</v>
      </c>
      <c r="AL58" s="37">
        <v>0.7909722222222223</v>
      </c>
      <c r="AM58" s="38">
        <f>24*(AL58-AK58)</f>
        <v>4.9500000000000011</v>
      </c>
      <c r="AN58" s="34">
        <f>(AE58*120)/(AH58*0.2*AM58*AJ58)</f>
        <v>10636.612463488569</v>
      </c>
    </row>
    <row r="59" spans="1:40" ht="13.2">
      <c r="A59" s="4">
        <v>3</v>
      </c>
      <c r="B59" s="4">
        <v>21</v>
      </c>
      <c r="C59" s="4">
        <v>32</v>
      </c>
      <c r="D59" s="4">
        <v>42</v>
      </c>
      <c r="E59" s="15">
        <v>8208</v>
      </c>
      <c r="F59" s="9">
        <v>7213</v>
      </c>
      <c r="G59" s="4">
        <v>46</v>
      </c>
      <c r="H59" s="7">
        <v>9566</v>
      </c>
      <c r="I59" s="15">
        <v>8823</v>
      </c>
      <c r="J59" s="4">
        <v>42</v>
      </c>
      <c r="K59" s="15">
        <v>8343</v>
      </c>
      <c r="L59" s="12">
        <v>7423</v>
      </c>
      <c r="M59" s="21"/>
      <c r="N59" s="23">
        <f t="shared" ref="N59:Y59" si="59" xml:space="preserve"> IF(OR(A59&gt;A66, A59&lt;A65),".",A59)</f>
        <v>3</v>
      </c>
      <c r="O59" s="23">
        <f t="shared" si="59"/>
        <v>21</v>
      </c>
      <c r="P59" s="23">
        <f t="shared" si="59"/>
        <v>32</v>
      </c>
      <c r="Q59" s="23">
        <f t="shared" si="59"/>
        <v>42</v>
      </c>
      <c r="R59" s="23">
        <f t="shared" si="59"/>
        <v>8208</v>
      </c>
      <c r="S59" s="23">
        <f t="shared" si="59"/>
        <v>7213</v>
      </c>
      <c r="T59" s="23">
        <f t="shared" si="59"/>
        <v>46</v>
      </c>
      <c r="U59" s="23">
        <f t="shared" si="59"/>
        <v>9566</v>
      </c>
      <c r="V59" s="23">
        <f t="shared" si="59"/>
        <v>8823</v>
      </c>
      <c r="W59" s="23">
        <f t="shared" si="59"/>
        <v>42</v>
      </c>
      <c r="X59" s="23">
        <f t="shared" si="59"/>
        <v>8343</v>
      </c>
      <c r="Y59" s="23">
        <f t="shared" si="59"/>
        <v>7423</v>
      </c>
      <c r="Z59" s="21"/>
      <c r="AJ59" s="24"/>
    </row>
    <row r="60" spans="1:40" ht="13.2">
      <c r="A60" s="4">
        <v>3</v>
      </c>
      <c r="B60" s="4">
        <v>20</v>
      </c>
      <c r="C60" s="4">
        <v>32</v>
      </c>
      <c r="D60" s="4">
        <v>41</v>
      </c>
      <c r="E60" s="7">
        <v>9380</v>
      </c>
      <c r="F60" s="15">
        <v>8914</v>
      </c>
      <c r="G60" s="4">
        <v>47</v>
      </c>
      <c r="H60" s="8">
        <v>5875</v>
      </c>
      <c r="I60" s="13">
        <v>10794</v>
      </c>
      <c r="J60" s="4">
        <v>42</v>
      </c>
      <c r="K60" s="14">
        <v>9885</v>
      </c>
      <c r="L60" s="15">
        <v>8165</v>
      </c>
      <c r="M60" s="21"/>
      <c r="N60" s="23">
        <f t="shared" ref="N60:Y60" si="60" xml:space="preserve"> IF(OR(A60&gt;A66, A60&lt;A65),".",A60)</f>
        <v>3</v>
      </c>
      <c r="O60" s="23">
        <f t="shared" si="60"/>
        <v>20</v>
      </c>
      <c r="P60" s="23">
        <f t="shared" si="60"/>
        <v>32</v>
      </c>
      <c r="Q60" s="23">
        <f t="shared" si="60"/>
        <v>41</v>
      </c>
      <c r="R60" s="23">
        <f t="shared" si="60"/>
        <v>9380</v>
      </c>
      <c r="S60" s="23">
        <f t="shared" si="60"/>
        <v>8914</v>
      </c>
      <c r="T60" s="23">
        <f t="shared" si="60"/>
        <v>47</v>
      </c>
      <c r="U60" s="23">
        <f t="shared" si="60"/>
        <v>5875</v>
      </c>
      <c r="V60" s="23">
        <f t="shared" si="60"/>
        <v>10794</v>
      </c>
      <c r="W60" s="23">
        <f t="shared" si="60"/>
        <v>42</v>
      </c>
      <c r="X60" s="23">
        <f t="shared" si="60"/>
        <v>9885</v>
      </c>
      <c r="Y60" s="23">
        <f t="shared" si="60"/>
        <v>8165</v>
      </c>
      <c r="Z60" s="21"/>
      <c r="AJ60" s="24"/>
    </row>
    <row r="61" spans="1:40" ht="13.2">
      <c r="A61" s="4">
        <v>2</v>
      </c>
      <c r="B61" s="4">
        <v>19</v>
      </c>
      <c r="C61" s="4">
        <v>33</v>
      </c>
      <c r="D61" s="4">
        <v>40</v>
      </c>
      <c r="E61" s="7">
        <v>9507</v>
      </c>
      <c r="F61" s="7">
        <v>9311</v>
      </c>
      <c r="G61" s="4">
        <v>47</v>
      </c>
      <c r="H61" s="13">
        <v>10842</v>
      </c>
      <c r="I61" s="13">
        <v>11387</v>
      </c>
      <c r="J61" s="4">
        <v>41</v>
      </c>
      <c r="K61" s="7">
        <v>9241</v>
      </c>
      <c r="L61" s="9">
        <v>7260</v>
      </c>
      <c r="M61" s="21"/>
      <c r="N61" s="23">
        <f t="shared" ref="N61:Y61" si="61" xml:space="preserve"> IF(OR(A61&gt;A66, A61&lt;A65),".",A61)</f>
        <v>2</v>
      </c>
      <c r="O61" s="23">
        <f t="shared" si="61"/>
        <v>19</v>
      </c>
      <c r="P61" s="23">
        <f t="shared" si="61"/>
        <v>33</v>
      </c>
      <c r="Q61" s="23">
        <f t="shared" si="61"/>
        <v>40</v>
      </c>
      <c r="R61" s="23">
        <f t="shared" si="61"/>
        <v>9507</v>
      </c>
      <c r="S61" s="23">
        <f t="shared" si="61"/>
        <v>9311</v>
      </c>
      <c r="T61" s="23">
        <f t="shared" si="61"/>
        <v>47</v>
      </c>
      <c r="U61" s="23">
        <f t="shared" si="61"/>
        <v>10842</v>
      </c>
      <c r="V61" s="23">
        <f t="shared" si="61"/>
        <v>11387</v>
      </c>
      <c r="W61" s="23">
        <f t="shared" si="61"/>
        <v>41</v>
      </c>
      <c r="X61" s="23">
        <f t="shared" si="61"/>
        <v>9241</v>
      </c>
      <c r="Y61" s="23">
        <f t="shared" si="61"/>
        <v>7260</v>
      </c>
      <c r="Z61" s="21"/>
      <c r="AJ61" s="24"/>
    </row>
    <row r="62" spans="1:40" ht="13.2">
      <c r="A62" s="4">
        <v>3</v>
      </c>
      <c r="B62" s="4">
        <v>19</v>
      </c>
      <c r="C62" s="4">
        <v>31</v>
      </c>
      <c r="D62" s="4">
        <v>42</v>
      </c>
      <c r="E62" s="15">
        <v>8419</v>
      </c>
      <c r="F62" s="15">
        <v>8628</v>
      </c>
      <c r="G62" s="4">
        <v>48</v>
      </c>
      <c r="H62" s="14">
        <v>10098</v>
      </c>
      <c r="I62" s="14">
        <v>10214</v>
      </c>
      <c r="J62" s="4">
        <v>43</v>
      </c>
      <c r="K62" s="15">
        <v>8637</v>
      </c>
      <c r="L62" s="12">
        <v>7414</v>
      </c>
      <c r="M62" s="21"/>
      <c r="N62" s="23">
        <f t="shared" ref="N62:Y62" si="62" xml:space="preserve"> IF(OR(A62&gt;A66, A62&lt;A65),".",A62)</f>
        <v>3</v>
      </c>
      <c r="O62" s="23">
        <f t="shared" si="62"/>
        <v>19</v>
      </c>
      <c r="P62" s="23">
        <f t="shared" si="62"/>
        <v>31</v>
      </c>
      <c r="Q62" s="23">
        <f t="shared" si="62"/>
        <v>42</v>
      </c>
      <c r="R62" s="23">
        <f t="shared" si="62"/>
        <v>8419</v>
      </c>
      <c r="S62" s="23">
        <f t="shared" si="62"/>
        <v>8628</v>
      </c>
      <c r="T62" s="23">
        <f t="shared" si="62"/>
        <v>48</v>
      </c>
      <c r="U62" s="23">
        <f t="shared" si="62"/>
        <v>10098</v>
      </c>
      <c r="V62" s="23">
        <f t="shared" si="62"/>
        <v>10214</v>
      </c>
      <c r="W62" s="23">
        <f t="shared" si="62"/>
        <v>43</v>
      </c>
      <c r="X62" s="23">
        <f t="shared" si="62"/>
        <v>8637</v>
      </c>
      <c r="Y62" s="23">
        <f t="shared" si="62"/>
        <v>7414</v>
      </c>
      <c r="Z62" s="21"/>
      <c r="AJ62" s="24"/>
    </row>
    <row r="63" spans="1:40" ht="13.2">
      <c r="A63" s="4">
        <v>1</v>
      </c>
      <c r="B63" s="4">
        <v>21</v>
      </c>
      <c r="C63" s="4">
        <v>31</v>
      </c>
      <c r="D63" s="4">
        <v>37</v>
      </c>
      <c r="E63" s="9">
        <v>6963</v>
      </c>
      <c r="F63" s="11">
        <v>2604</v>
      </c>
      <c r="G63" s="4">
        <v>45</v>
      </c>
      <c r="H63" s="12">
        <v>7859</v>
      </c>
      <c r="I63" s="12">
        <v>7810</v>
      </c>
      <c r="J63" s="4">
        <v>38</v>
      </c>
      <c r="K63" s="9">
        <v>7169</v>
      </c>
      <c r="L63" s="12">
        <v>7474</v>
      </c>
      <c r="M63" s="21"/>
      <c r="N63" s="23">
        <f t="shared" ref="N63:Y63" si="63" xml:space="preserve"> IF(OR(A63&gt;A66, A63&lt;A65),".",A63)</f>
        <v>1</v>
      </c>
      <c r="O63" s="23">
        <f t="shared" si="63"/>
        <v>21</v>
      </c>
      <c r="P63" s="23">
        <f t="shared" si="63"/>
        <v>31</v>
      </c>
      <c r="Q63" s="23">
        <f t="shared" si="63"/>
        <v>37</v>
      </c>
      <c r="R63" s="23">
        <f t="shared" si="63"/>
        <v>6963</v>
      </c>
      <c r="S63" s="23" t="str">
        <f t="shared" si="63"/>
        <v>.</v>
      </c>
      <c r="T63" s="23">
        <f t="shared" si="63"/>
        <v>45</v>
      </c>
      <c r="U63" s="23">
        <f t="shared" si="63"/>
        <v>7859</v>
      </c>
      <c r="V63" s="23">
        <f t="shared" si="63"/>
        <v>7810</v>
      </c>
      <c r="W63" s="23" t="str">
        <f t="shared" si="63"/>
        <v>.</v>
      </c>
      <c r="X63" s="23">
        <f t="shared" si="63"/>
        <v>7169</v>
      </c>
      <c r="Y63" s="23">
        <f t="shared" si="63"/>
        <v>7474</v>
      </c>
      <c r="Z63" s="21"/>
      <c r="AJ63" s="24"/>
    </row>
    <row r="64" spans="1:40">
      <c r="A64" s="39">
        <f>AVERAGE(A56:A63)</f>
        <v>2.625</v>
      </c>
      <c r="B64" s="39">
        <f>AVERAGE(B56:B63)</f>
        <v>19.875</v>
      </c>
      <c r="C64" s="39">
        <f t="shared" ref="C64:L64" si="64">AVERAGE(C56:C63)</f>
        <v>31.125</v>
      </c>
      <c r="D64" s="39">
        <f t="shared" si="64"/>
        <v>40</v>
      </c>
      <c r="E64" s="39">
        <f t="shared" si="64"/>
        <v>7765</v>
      </c>
      <c r="F64" s="39">
        <f t="shared" si="64"/>
        <v>7094.375</v>
      </c>
      <c r="G64" s="39">
        <f t="shared" si="64"/>
        <v>47</v>
      </c>
      <c r="H64" s="39">
        <f t="shared" si="64"/>
        <v>8389.625</v>
      </c>
      <c r="I64" s="39">
        <f t="shared" si="64"/>
        <v>9012.5</v>
      </c>
      <c r="J64" s="39">
        <f t="shared" si="64"/>
        <v>41.75</v>
      </c>
      <c r="K64" s="39">
        <f t="shared" si="64"/>
        <v>8102.25</v>
      </c>
      <c r="L64" s="39">
        <f t="shared" si="64"/>
        <v>7314.5</v>
      </c>
      <c r="M64" s="26" t="s">
        <v>60</v>
      </c>
      <c r="N64" s="39">
        <f>AVERAGE(N56:N63)</f>
        <v>2.625</v>
      </c>
      <c r="O64" s="39">
        <f>AVERAGE(O56:O63)</f>
        <v>19.875</v>
      </c>
      <c r="P64" s="39">
        <f t="shared" ref="P64:Y64" si="65">AVERAGE(P56:P63)</f>
        <v>31.125</v>
      </c>
      <c r="Q64" s="39">
        <f t="shared" si="65"/>
        <v>40</v>
      </c>
      <c r="R64" s="39">
        <f t="shared" si="65"/>
        <v>7765</v>
      </c>
      <c r="S64" s="39">
        <f t="shared" si="65"/>
        <v>7735.8571428571431</v>
      </c>
      <c r="T64" s="39">
        <f t="shared" si="65"/>
        <v>47</v>
      </c>
      <c r="U64" s="39">
        <f t="shared" si="65"/>
        <v>8389.625</v>
      </c>
      <c r="V64" s="39">
        <f t="shared" si="65"/>
        <v>9012.5</v>
      </c>
      <c r="W64" s="39">
        <f t="shared" si="65"/>
        <v>42.285714285714285</v>
      </c>
      <c r="X64" s="39">
        <f t="shared" si="65"/>
        <v>8102.25</v>
      </c>
      <c r="Y64" s="39">
        <f t="shared" si="65"/>
        <v>7314.5</v>
      </c>
      <c r="Z64" s="26" t="s">
        <v>60</v>
      </c>
      <c r="AJ64" s="24"/>
    </row>
    <row r="65" spans="1:40">
      <c r="A65" s="39">
        <f>A64-2*STDEV(A56:A63)</f>
        <v>0.79274923737419134</v>
      </c>
      <c r="B65" s="39">
        <f t="shared" ref="B65:L65" si="66">B64-2*STDEV(B56:B63)</f>
        <v>18.205954079207441</v>
      </c>
      <c r="C65" s="39">
        <f t="shared" si="66"/>
        <v>28.873016747080793</v>
      </c>
      <c r="D65" s="39">
        <f t="shared" si="66"/>
        <v>36.454378958288324</v>
      </c>
      <c r="E65" s="39">
        <f t="shared" si="66"/>
        <v>5205.6987560775779</v>
      </c>
      <c r="F65" s="39">
        <f t="shared" si="66"/>
        <v>2864.2956441080969</v>
      </c>
      <c r="G65" s="39">
        <f t="shared" si="66"/>
        <v>44.609542781331214</v>
      </c>
      <c r="H65" s="39">
        <f t="shared" si="66"/>
        <v>5051.136216561772</v>
      </c>
      <c r="I65" s="39">
        <f t="shared" si="66"/>
        <v>5724.8555979568418</v>
      </c>
      <c r="J65" s="39">
        <f t="shared" si="66"/>
        <v>38.411908158414882</v>
      </c>
      <c r="K65" s="39">
        <f t="shared" si="66"/>
        <v>5832.0246493228606</v>
      </c>
      <c r="L65" s="39">
        <f t="shared" si="66"/>
        <v>6433.5297556508667</v>
      </c>
      <c r="M65" s="26" t="s">
        <v>61</v>
      </c>
      <c r="N65" s="39">
        <f>N64-2*STDEV(N56:N63)</f>
        <v>0.79274923737419134</v>
      </c>
      <c r="O65" s="39">
        <f t="shared" ref="O65:Y65" si="67">O64-2*STDEV(O56:O63)</f>
        <v>18.205954079207441</v>
      </c>
      <c r="P65" s="39">
        <f t="shared" si="67"/>
        <v>28.873016747080793</v>
      </c>
      <c r="Q65" s="39">
        <f t="shared" si="67"/>
        <v>36.454378958288324</v>
      </c>
      <c r="R65" s="39">
        <f t="shared" si="67"/>
        <v>5205.6987560775779</v>
      </c>
      <c r="S65" s="39">
        <f t="shared" si="67"/>
        <v>5387.8385658234683</v>
      </c>
      <c r="T65" s="39">
        <f t="shared" si="67"/>
        <v>44.609542781331214</v>
      </c>
      <c r="U65" s="39">
        <f t="shared" si="67"/>
        <v>5051.136216561772</v>
      </c>
      <c r="V65" s="39">
        <f t="shared" si="67"/>
        <v>5724.8555979568418</v>
      </c>
      <c r="W65" s="39">
        <f t="shared" si="67"/>
        <v>40.773856393677377</v>
      </c>
      <c r="X65" s="39">
        <f t="shared" si="67"/>
        <v>5832.0246493228606</v>
      </c>
      <c r="Y65" s="39">
        <f t="shared" si="67"/>
        <v>6433.5297556508667</v>
      </c>
      <c r="Z65" s="26" t="s">
        <v>61</v>
      </c>
      <c r="AJ65" s="24"/>
    </row>
    <row r="66" spans="1:40" ht="12.6" thickBot="1">
      <c r="A66" s="40">
        <f>A64+2*STDEV(A56:A63)</f>
        <v>4.4572507626258089</v>
      </c>
      <c r="B66" s="40">
        <f t="shared" ref="B66:L66" si="68">B64+2*STDEV(B56:B63)</f>
        <v>21.544045920792559</v>
      </c>
      <c r="C66" s="40">
        <f t="shared" si="68"/>
        <v>33.376983252919203</v>
      </c>
      <c r="D66" s="40">
        <f t="shared" si="68"/>
        <v>43.545621041711676</v>
      </c>
      <c r="E66" s="40">
        <f t="shared" si="68"/>
        <v>10324.301243922422</v>
      </c>
      <c r="F66" s="40">
        <f t="shared" si="68"/>
        <v>11324.454355891903</v>
      </c>
      <c r="G66" s="40">
        <f t="shared" si="68"/>
        <v>49.390457218668786</v>
      </c>
      <c r="H66" s="40">
        <f t="shared" si="68"/>
        <v>11728.113783438228</v>
      </c>
      <c r="I66" s="40">
        <f t="shared" si="68"/>
        <v>12300.144402043159</v>
      </c>
      <c r="J66" s="40">
        <f t="shared" si="68"/>
        <v>45.088091841585118</v>
      </c>
      <c r="K66" s="40">
        <f t="shared" si="68"/>
        <v>10372.475350677139</v>
      </c>
      <c r="L66" s="40">
        <f t="shared" si="68"/>
        <v>8195.4702443491333</v>
      </c>
      <c r="M66" s="41" t="s">
        <v>62</v>
      </c>
      <c r="N66" s="40">
        <f>N64+2*STDEV(N56:N63)</f>
        <v>4.4572507626258089</v>
      </c>
      <c r="O66" s="40">
        <f t="shared" ref="O66:Y66" si="69">O64+2*STDEV(O56:O63)</f>
        <v>21.544045920792559</v>
      </c>
      <c r="P66" s="40">
        <f t="shared" si="69"/>
        <v>33.376983252919203</v>
      </c>
      <c r="Q66" s="40">
        <f t="shared" si="69"/>
        <v>43.545621041711676</v>
      </c>
      <c r="R66" s="40">
        <f t="shared" si="69"/>
        <v>10324.301243922422</v>
      </c>
      <c r="S66" s="40">
        <f t="shared" si="69"/>
        <v>10083.875719890817</v>
      </c>
      <c r="T66" s="40">
        <f t="shared" si="69"/>
        <v>49.390457218668786</v>
      </c>
      <c r="U66" s="40">
        <f t="shared" si="69"/>
        <v>11728.113783438228</v>
      </c>
      <c r="V66" s="40">
        <f t="shared" si="69"/>
        <v>12300.144402043159</v>
      </c>
      <c r="W66" s="40">
        <f t="shared" si="69"/>
        <v>43.797572177751192</v>
      </c>
      <c r="X66" s="40">
        <f t="shared" si="69"/>
        <v>10372.475350677139</v>
      </c>
      <c r="Y66" s="40">
        <f t="shared" si="69"/>
        <v>8195.4702443491333</v>
      </c>
      <c r="Z66" s="41" t="s">
        <v>62</v>
      </c>
      <c r="AJ66" s="24"/>
    </row>
    <row r="67" spans="1:40" ht="13.2">
      <c r="A67" s="20"/>
      <c r="B67" s="25"/>
      <c r="C67" s="20"/>
      <c r="D67" s="22">
        <v>16</v>
      </c>
      <c r="E67" s="22">
        <v>16</v>
      </c>
      <c r="F67" s="22">
        <v>16</v>
      </c>
      <c r="G67" s="22">
        <v>17</v>
      </c>
      <c r="H67" s="22">
        <v>17</v>
      </c>
      <c r="I67" s="22">
        <v>17</v>
      </c>
      <c r="J67" s="22">
        <v>18</v>
      </c>
      <c r="K67" s="22">
        <v>18</v>
      </c>
      <c r="L67" s="22">
        <v>18</v>
      </c>
      <c r="M67" s="26" t="s">
        <v>37</v>
      </c>
      <c r="N67" s="20"/>
      <c r="O67" s="25"/>
      <c r="P67" s="20"/>
      <c r="Q67" s="22">
        <v>16</v>
      </c>
      <c r="R67" s="22">
        <v>16</v>
      </c>
      <c r="S67" s="22">
        <v>16</v>
      </c>
      <c r="T67" s="22">
        <v>17</v>
      </c>
      <c r="U67" s="22">
        <v>17</v>
      </c>
      <c r="V67" s="22">
        <v>17</v>
      </c>
      <c r="W67" s="22">
        <v>18</v>
      </c>
      <c r="X67" s="22">
        <v>18</v>
      </c>
      <c r="Y67" s="22">
        <v>18</v>
      </c>
      <c r="Z67" s="26" t="s">
        <v>37</v>
      </c>
      <c r="AB67" s="27"/>
      <c r="AC67" s="27"/>
      <c r="AD67" s="27"/>
      <c r="AE67" s="27"/>
      <c r="AF67" s="27"/>
      <c r="AG67" s="27"/>
      <c r="AH67" s="27"/>
      <c r="AI67" s="27"/>
      <c r="AJ67" s="28"/>
      <c r="AM67" s="28"/>
      <c r="AN67" s="27"/>
    </row>
    <row r="68" spans="1:40" ht="13.8" thickBot="1">
      <c r="A68" s="30">
        <v>1</v>
      </c>
      <c r="B68" s="30">
        <v>2</v>
      </c>
      <c r="C68" s="30">
        <v>3</v>
      </c>
      <c r="D68" s="30">
        <v>4</v>
      </c>
      <c r="E68" s="30">
        <v>5</v>
      </c>
      <c r="F68" s="30">
        <v>6</v>
      </c>
      <c r="G68" s="30">
        <v>7</v>
      </c>
      <c r="H68" s="30">
        <v>8</v>
      </c>
      <c r="I68" s="30">
        <v>9</v>
      </c>
      <c r="J68" s="30">
        <v>10</v>
      </c>
      <c r="K68" s="30">
        <v>11</v>
      </c>
      <c r="L68" s="30">
        <v>12</v>
      </c>
      <c r="M68" s="26" t="s">
        <v>47</v>
      </c>
      <c r="N68" s="30">
        <v>1</v>
      </c>
      <c r="O68" s="30">
        <v>2</v>
      </c>
      <c r="P68" s="30">
        <v>3</v>
      </c>
      <c r="Q68" s="30">
        <v>4</v>
      </c>
      <c r="R68" s="30">
        <v>5</v>
      </c>
      <c r="S68" s="30">
        <v>6</v>
      </c>
      <c r="T68" s="30">
        <v>7</v>
      </c>
      <c r="U68" s="30">
        <v>8</v>
      </c>
      <c r="V68" s="30">
        <v>9</v>
      </c>
      <c r="W68" s="30">
        <v>10</v>
      </c>
      <c r="X68" s="30">
        <v>11</v>
      </c>
      <c r="Y68" s="30">
        <v>12</v>
      </c>
      <c r="Z68" s="26" t="s">
        <v>47</v>
      </c>
      <c r="AB68" s="27"/>
      <c r="AC68" s="27"/>
      <c r="AD68" s="27"/>
      <c r="AE68" s="27"/>
      <c r="AF68" s="27"/>
      <c r="AG68" s="27"/>
      <c r="AH68" s="27"/>
      <c r="AI68" s="27"/>
      <c r="AJ68" s="28"/>
      <c r="AM68" s="28"/>
      <c r="AN68" s="27"/>
    </row>
    <row r="69" spans="1:40" ht="13.8" thickBot="1">
      <c r="A69" s="4">
        <v>2</v>
      </c>
      <c r="B69" s="4">
        <v>22</v>
      </c>
      <c r="C69" s="4">
        <v>32</v>
      </c>
      <c r="D69" s="4">
        <v>46</v>
      </c>
      <c r="E69" s="15">
        <v>8054</v>
      </c>
      <c r="F69" s="15">
        <v>7733</v>
      </c>
      <c r="G69" s="4">
        <v>45</v>
      </c>
      <c r="H69" s="12">
        <v>7035</v>
      </c>
      <c r="I69" s="15">
        <v>7561</v>
      </c>
      <c r="J69" s="4">
        <v>45</v>
      </c>
      <c r="K69" s="7">
        <v>8156</v>
      </c>
      <c r="L69" s="15">
        <v>8064</v>
      </c>
      <c r="M69" s="21"/>
      <c r="N69" s="23">
        <f t="shared" ref="N69:Y69" si="70" xml:space="preserve"> IF(OR(A69&gt;A79, A69&lt;A78),".",A69)</f>
        <v>2</v>
      </c>
      <c r="O69" s="23">
        <f t="shared" si="70"/>
        <v>22</v>
      </c>
      <c r="P69" s="23">
        <f t="shared" si="70"/>
        <v>32</v>
      </c>
      <c r="Q69" s="23">
        <f t="shared" si="70"/>
        <v>46</v>
      </c>
      <c r="R69" s="23">
        <f t="shared" si="70"/>
        <v>8054</v>
      </c>
      <c r="S69" s="23">
        <f t="shared" si="70"/>
        <v>7733</v>
      </c>
      <c r="T69" s="23">
        <f t="shared" si="70"/>
        <v>45</v>
      </c>
      <c r="U69" s="23">
        <f t="shared" si="70"/>
        <v>7035</v>
      </c>
      <c r="V69" s="23">
        <f t="shared" si="70"/>
        <v>7561</v>
      </c>
      <c r="W69" s="23">
        <f t="shared" si="70"/>
        <v>45</v>
      </c>
      <c r="X69" s="23">
        <f t="shared" si="70"/>
        <v>8156</v>
      </c>
      <c r="Y69" s="23">
        <f t="shared" si="70"/>
        <v>8064</v>
      </c>
      <c r="Z69" s="21"/>
      <c r="AA69" s="22">
        <f>AA56+3</f>
        <v>16</v>
      </c>
      <c r="AB69" s="34">
        <f>AVERAGE($R69:$S76)</f>
        <v>8318.3125</v>
      </c>
      <c r="AC69" s="34">
        <f>AVERAGE($P69:$P76)</f>
        <v>33</v>
      </c>
      <c r="AD69" s="34">
        <f>AVERAGE([3]buffer!F$14:F$21)</f>
        <v>33</v>
      </c>
      <c r="AE69" s="34">
        <f>((AB69-AD69)/AI69)-AC69</f>
        <v>3479.252038043478</v>
      </c>
      <c r="AF69" s="34">
        <f>AVERAGE($Q69:$Q76)</f>
        <v>46</v>
      </c>
      <c r="AG69" s="34">
        <f>AVERAGE($O69:$O76)</f>
        <v>19.5</v>
      </c>
      <c r="AH69" s="34">
        <f>AG69/0.5</f>
        <v>39</v>
      </c>
      <c r="AI69" s="35">
        <f>AF69/AG69</f>
        <v>2.358974358974359</v>
      </c>
      <c r="AJ69" s="55">
        <f>1.2*(1-COMPLETE!P41)</f>
        <v>1.0561251086012162</v>
      </c>
      <c r="AK69" s="37">
        <v>0.58472222222222225</v>
      </c>
      <c r="AL69" s="37">
        <v>0.79236111111111107</v>
      </c>
      <c r="AM69" s="38">
        <f>24*(AL69-AK69)</f>
        <v>4.9833333333333316</v>
      </c>
      <c r="AN69" s="34">
        <f>(AE69*120)/(AH69*0.2*AM69*AJ69)</f>
        <v>10170.381124080151</v>
      </c>
    </row>
    <row r="70" spans="1:40" ht="13.8" thickBot="1">
      <c r="A70" s="4">
        <v>2</v>
      </c>
      <c r="B70" s="4">
        <v>19</v>
      </c>
      <c r="C70" s="4">
        <v>73</v>
      </c>
      <c r="D70" s="4">
        <v>43</v>
      </c>
      <c r="E70" s="15">
        <v>7626</v>
      </c>
      <c r="F70" s="12">
        <v>7298</v>
      </c>
      <c r="G70" s="4">
        <v>48</v>
      </c>
      <c r="H70" s="12">
        <v>6780</v>
      </c>
      <c r="I70" s="7">
        <v>8442</v>
      </c>
      <c r="J70" s="4">
        <v>46</v>
      </c>
      <c r="K70" s="15">
        <v>7602</v>
      </c>
      <c r="L70" s="15">
        <v>7978</v>
      </c>
      <c r="M70" s="21"/>
      <c r="N70" s="23">
        <f t="shared" ref="N70:Y70" si="71" xml:space="preserve"> IF(OR(A70&gt;A79, A70&lt;A78),".",A70)</f>
        <v>2</v>
      </c>
      <c r="O70" s="23">
        <f t="shared" si="71"/>
        <v>19</v>
      </c>
      <c r="P70" s="23" t="str">
        <f t="shared" si="71"/>
        <v>.</v>
      </c>
      <c r="Q70" s="23">
        <f t="shared" si="71"/>
        <v>43</v>
      </c>
      <c r="R70" s="23">
        <f t="shared" si="71"/>
        <v>7626</v>
      </c>
      <c r="S70" s="23">
        <f t="shared" si="71"/>
        <v>7298</v>
      </c>
      <c r="T70" s="23">
        <f t="shared" si="71"/>
        <v>48</v>
      </c>
      <c r="U70" s="23">
        <f t="shared" si="71"/>
        <v>6780</v>
      </c>
      <c r="V70" s="23">
        <f t="shared" si="71"/>
        <v>8442</v>
      </c>
      <c r="W70" s="23">
        <f t="shared" si="71"/>
        <v>46</v>
      </c>
      <c r="X70" s="23">
        <f t="shared" si="71"/>
        <v>7602</v>
      </c>
      <c r="Y70" s="23">
        <f t="shared" si="71"/>
        <v>7978</v>
      </c>
      <c r="Z70" s="21"/>
      <c r="AA70" s="22">
        <f>AA57+3</f>
        <v>17</v>
      </c>
      <c r="AB70" s="34">
        <f>AVERAGE($U69:$V76)</f>
        <v>7901.1333333333332</v>
      </c>
      <c r="AC70" s="34">
        <f>AVERAGE($P69:$P76)</f>
        <v>33</v>
      </c>
      <c r="AD70" s="34">
        <f>AVERAGE([3]buffer!G$14:G$21)</f>
        <v>30.625</v>
      </c>
      <c r="AE70" s="34">
        <f>((AB70-AD70)/AI70)-AC70</f>
        <v>3285.3764864864866</v>
      </c>
      <c r="AF70" s="34">
        <f>AVERAGE($T69:$T76)</f>
        <v>46.25</v>
      </c>
      <c r="AG70" s="34">
        <f>AVERAGE($O69:$O76)</f>
        <v>19.5</v>
      </c>
      <c r="AH70" s="34">
        <f>AG70/0.5</f>
        <v>39</v>
      </c>
      <c r="AI70" s="35">
        <f>AF70/AG70</f>
        <v>2.3717948717948718</v>
      </c>
      <c r="AJ70" s="55">
        <f>1.2*(1-COMPLETE!P43)</f>
        <v>1.0265709156193894</v>
      </c>
      <c r="AK70" s="37">
        <v>0.58472222222222225</v>
      </c>
      <c r="AL70" s="37">
        <v>0.79236111111111107</v>
      </c>
      <c r="AM70" s="38">
        <f>24*(AL70-AK70)</f>
        <v>4.9833333333333316</v>
      </c>
      <c r="AN70" s="34">
        <f>(AE70*120)/(AH70*0.2*AM70*AJ70)</f>
        <v>9880.1353502606762</v>
      </c>
    </row>
    <row r="71" spans="1:40" ht="13.8" thickBot="1">
      <c r="A71" s="4">
        <v>3</v>
      </c>
      <c r="B71" s="4">
        <v>19</v>
      </c>
      <c r="C71" s="4">
        <v>30</v>
      </c>
      <c r="D71" s="4">
        <v>46</v>
      </c>
      <c r="E71" s="15">
        <v>7524</v>
      </c>
      <c r="F71" s="12">
        <v>7373</v>
      </c>
      <c r="G71" s="4">
        <v>45</v>
      </c>
      <c r="H71" s="15">
        <v>7652</v>
      </c>
      <c r="I71" s="15">
        <v>7719</v>
      </c>
      <c r="J71" s="4">
        <v>46</v>
      </c>
      <c r="K71" s="15">
        <v>7509</v>
      </c>
      <c r="L71" s="7">
        <v>8409</v>
      </c>
      <c r="M71" s="21"/>
      <c r="N71" s="23">
        <f t="shared" ref="N71:Y71" si="72" xml:space="preserve"> IF(OR(A71&gt;A79, A71&lt;A78),".",A71)</f>
        <v>3</v>
      </c>
      <c r="O71" s="23">
        <f t="shared" si="72"/>
        <v>19</v>
      </c>
      <c r="P71" s="23">
        <f t="shared" si="72"/>
        <v>30</v>
      </c>
      <c r="Q71" s="23">
        <f t="shared" si="72"/>
        <v>46</v>
      </c>
      <c r="R71" s="23">
        <f t="shared" si="72"/>
        <v>7524</v>
      </c>
      <c r="S71" s="23">
        <f t="shared" si="72"/>
        <v>7373</v>
      </c>
      <c r="T71" s="23">
        <f t="shared" si="72"/>
        <v>45</v>
      </c>
      <c r="U71" s="23">
        <f t="shared" si="72"/>
        <v>7652</v>
      </c>
      <c r="V71" s="23">
        <f t="shared" si="72"/>
        <v>7719</v>
      </c>
      <c r="W71" s="23">
        <f t="shared" si="72"/>
        <v>46</v>
      </c>
      <c r="X71" s="23">
        <f t="shared" si="72"/>
        <v>7509</v>
      </c>
      <c r="Y71" s="23">
        <f t="shared" si="72"/>
        <v>8409</v>
      </c>
      <c r="Z71" s="21"/>
      <c r="AA71" s="22">
        <f>AA58+3</f>
        <v>18</v>
      </c>
      <c r="AB71" s="34">
        <f>AVERAGE($X69:$Y76)</f>
        <v>8296.9333333333325</v>
      </c>
      <c r="AC71" s="34">
        <f>AVERAGE($P69:$P76)</f>
        <v>33</v>
      </c>
      <c r="AD71" s="34">
        <f>AVERAGE([3]buffer!H$14:H$21)</f>
        <v>31.5</v>
      </c>
      <c r="AE71" s="34">
        <f>((AB71-AD71)/AI71)-AC71</f>
        <v>3459.9772445820431</v>
      </c>
      <c r="AF71" s="34">
        <f>AVERAGE($W69:$W76)</f>
        <v>46.142857142857146</v>
      </c>
      <c r="AG71" s="34">
        <f>AVERAGE($O69:$O76)</f>
        <v>19.5</v>
      </c>
      <c r="AH71" s="34">
        <f>AG71/0.5</f>
        <v>39</v>
      </c>
      <c r="AI71" s="35">
        <f>AF71/AG71</f>
        <v>2.3663003663003663</v>
      </c>
      <c r="AJ71" s="55">
        <f xml:space="preserve"> 1.18*(1-COMPLETE!P45)</f>
        <v>1.03722</v>
      </c>
      <c r="AK71" s="37">
        <v>0.58472222222222225</v>
      </c>
      <c r="AL71" s="37">
        <v>0.79236111111111107</v>
      </c>
      <c r="AM71" s="38">
        <f>24*(AL71-AK71)</f>
        <v>4.9833333333333316</v>
      </c>
      <c r="AN71" s="34">
        <f>(AE71*120)/(AH71*0.2*AM71*AJ71)</f>
        <v>10298.383622587247</v>
      </c>
    </row>
    <row r="72" spans="1:40" ht="13.2">
      <c r="A72" s="4">
        <v>2</v>
      </c>
      <c r="B72" s="4">
        <v>18</v>
      </c>
      <c r="C72" s="4">
        <v>34</v>
      </c>
      <c r="D72" s="4">
        <v>48</v>
      </c>
      <c r="E72" s="14">
        <v>8982</v>
      </c>
      <c r="F72" s="12">
        <v>7255</v>
      </c>
      <c r="G72" s="4">
        <v>49</v>
      </c>
      <c r="H72" s="12">
        <v>6819</v>
      </c>
      <c r="I72" s="6">
        <v>4264</v>
      </c>
      <c r="J72" s="4">
        <v>46</v>
      </c>
      <c r="K72" s="15">
        <v>8000</v>
      </c>
      <c r="L72" s="7">
        <v>8385</v>
      </c>
      <c r="M72" s="21"/>
      <c r="N72" s="23">
        <f t="shared" ref="N72:Y72" si="73" xml:space="preserve"> IF(OR(A72&gt;A79, A72&lt;A78),".",A72)</f>
        <v>2</v>
      </c>
      <c r="O72" s="23">
        <f t="shared" si="73"/>
        <v>18</v>
      </c>
      <c r="P72" s="23">
        <f t="shared" si="73"/>
        <v>34</v>
      </c>
      <c r="Q72" s="23">
        <f t="shared" si="73"/>
        <v>48</v>
      </c>
      <c r="R72" s="23">
        <f t="shared" si="73"/>
        <v>8982</v>
      </c>
      <c r="S72" s="23">
        <f t="shared" si="73"/>
        <v>7255</v>
      </c>
      <c r="T72" s="23">
        <f t="shared" si="73"/>
        <v>49</v>
      </c>
      <c r="U72" s="23">
        <f t="shared" si="73"/>
        <v>6819</v>
      </c>
      <c r="V72" s="23" t="str">
        <f t="shared" si="73"/>
        <v>.</v>
      </c>
      <c r="W72" s="23">
        <f t="shared" si="73"/>
        <v>46</v>
      </c>
      <c r="X72" s="23">
        <f t="shared" si="73"/>
        <v>8000</v>
      </c>
      <c r="Y72" s="23">
        <f t="shared" si="73"/>
        <v>8385</v>
      </c>
      <c r="Z72" s="21"/>
    </row>
    <row r="73" spans="1:40" ht="13.2">
      <c r="A73" s="4">
        <v>3</v>
      </c>
      <c r="B73" s="4">
        <v>18</v>
      </c>
      <c r="C73" s="4">
        <v>32</v>
      </c>
      <c r="D73" s="4">
        <v>48</v>
      </c>
      <c r="E73" s="14">
        <v>9335</v>
      </c>
      <c r="F73" s="7">
        <v>8652</v>
      </c>
      <c r="G73" s="4">
        <v>45</v>
      </c>
      <c r="H73" s="15">
        <v>7582</v>
      </c>
      <c r="I73" s="14">
        <v>9407</v>
      </c>
      <c r="J73" s="4">
        <v>53</v>
      </c>
      <c r="K73" s="15">
        <v>8055</v>
      </c>
      <c r="L73" s="7">
        <v>8455</v>
      </c>
      <c r="M73" s="21"/>
      <c r="N73" s="23">
        <f t="shared" ref="N73:Y73" si="74" xml:space="preserve"> IF(OR(A73&gt;A79, A73&lt;A78),".",A73)</f>
        <v>3</v>
      </c>
      <c r="O73" s="23">
        <f t="shared" si="74"/>
        <v>18</v>
      </c>
      <c r="P73" s="23">
        <f t="shared" si="74"/>
        <v>32</v>
      </c>
      <c r="Q73" s="23">
        <f t="shared" si="74"/>
        <v>48</v>
      </c>
      <c r="R73" s="23">
        <f t="shared" si="74"/>
        <v>9335</v>
      </c>
      <c r="S73" s="23">
        <f t="shared" si="74"/>
        <v>8652</v>
      </c>
      <c r="T73" s="23">
        <f t="shared" si="74"/>
        <v>45</v>
      </c>
      <c r="U73" s="23">
        <f t="shared" si="74"/>
        <v>7582</v>
      </c>
      <c r="V73" s="23">
        <f t="shared" si="74"/>
        <v>9407</v>
      </c>
      <c r="W73" s="23" t="str">
        <f t="shared" si="74"/>
        <v>.</v>
      </c>
      <c r="X73" s="23">
        <f t="shared" si="74"/>
        <v>8055</v>
      </c>
      <c r="Y73" s="23">
        <f t="shared" si="74"/>
        <v>8455</v>
      </c>
      <c r="Z73" s="21"/>
    </row>
    <row r="74" spans="1:40" ht="13.2">
      <c r="A74" s="4">
        <v>2</v>
      </c>
      <c r="B74" s="4">
        <v>20</v>
      </c>
      <c r="C74" s="4">
        <v>36</v>
      </c>
      <c r="D74" s="4">
        <v>46</v>
      </c>
      <c r="E74" s="13">
        <v>10377</v>
      </c>
      <c r="F74" s="9">
        <v>6420</v>
      </c>
      <c r="G74" s="4">
        <v>44</v>
      </c>
      <c r="H74" s="15">
        <v>7968</v>
      </c>
      <c r="I74" s="14">
        <v>9489</v>
      </c>
      <c r="J74" s="4">
        <v>48</v>
      </c>
      <c r="K74" s="7">
        <v>8222</v>
      </c>
      <c r="L74" s="14">
        <v>8973</v>
      </c>
      <c r="M74" s="21"/>
      <c r="N74" s="23">
        <f t="shared" ref="N74:Y74" si="75" xml:space="preserve"> IF(OR(A74&gt;A79, A74&lt;A78),".",A74)</f>
        <v>2</v>
      </c>
      <c r="O74" s="23">
        <f t="shared" si="75"/>
        <v>20</v>
      </c>
      <c r="P74" s="23">
        <f t="shared" si="75"/>
        <v>36</v>
      </c>
      <c r="Q74" s="23">
        <f t="shared" si="75"/>
        <v>46</v>
      </c>
      <c r="R74" s="23">
        <f t="shared" si="75"/>
        <v>10377</v>
      </c>
      <c r="S74" s="23">
        <f t="shared" si="75"/>
        <v>6420</v>
      </c>
      <c r="T74" s="23">
        <f t="shared" si="75"/>
        <v>44</v>
      </c>
      <c r="U74" s="23">
        <f t="shared" si="75"/>
        <v>7968</v>
      </c>
      <c r="V74" s="23">
        <f t="shared" si="75"/>
        <v>9489</v>
      </c>
      <c r="W74" s="23">
        <f t="shared" si="75"/>
        <v>48</v>
      </c>
      <c r="X74" s="23">
        <f t="shared" si="75"/>
        <v>8222</v>
      </c>
      <c r="Y74" s="23">
        <f t="shared" si="75"/>
        <v>8973</v>
      </c>
      <c r="Z74" s="21"/>
    </row>
    <row r="75" spans="1:40" ht="13.2">
      <c r="A75" s="4">
        <v>3</v>
      </c>
      <c r="B75" s="4">
        <v>19</v>
      </c>
      <c r="C75" s="4">
        <v>33</v>
      </c>
      <c r="D75" s="4">
        <v>46</v>
      </c>
      <c r="E75" s="14">
        <v>9490</v>
      </c>
      <c r="F75" s="15">
        <v>7917</v>
      </c>
      <c r="G75" s="4">
        <v>47</v>
      </c>
      <c r="H75" s="7">
        <v>8165</v>
      </c>
      <c r="I75" s="7">
        <v>8350</v>
      </c>
      <c r="J75" s="4">
        <v>46</v>
      </c>
      <c r="K75" s="7">
        <v>8331</v>
      </c>
      <c r="L75" s="7">
        <v>8874</v>
      </c>
      <c r="M75" s="21"/>
      <c r="N75" s="23">
        <f t="shared" ref="N75:Y75" si="76" xml:space="preserve"> IF(OR(A75&gt;A79, A75&lt;A78),".",A75)</f>
        <v>3</v>
      </c>
      <c r="O75" s="23">
        <f t="shared" si="76"/>
        <v>19</v>
      </c>
      <c r="P75" s="23">
        <f t="shared" si="76"/>
        <v>33</v>
      </c>
      <c r="Q75" s="23">
        <f t="shared" si="76"/>
        <v>46</v>
      </c>
      <c r="R75" s="23">
        <f t="shared" si="76"/>
        <v>9490</v>
      </c>
      <c r="S75" s="23">
        <f t="shared" si="76"/>
        <v>7917</v>
      </c>
      <c r="T75" s="23">
        <f t="shared" si="76"/>
        <v>47</v>
      </c>
      <c r="U75" s="23">
        <f t="shared" si="76"/>
        <v>8165</v>
      </c>
      <c r="V75" s="23">
        <f t="shared" si="76"/>
        <v>8350</v>
      </c>
      <c r="W75" s="23">
        <f t="shared" si="76"/>
        <v>46</v>
      </c>
      <c r="X75" s="23">
        <f t="shared" si="76"/>
        <v>8331</v>
      </c>
      <c r="Y75" s="23">
        <f t="shared" si="76"/>
        <v>8874</v>
      </c>
      <c r="Z75" s="21"/>
    </row>
    <row r="76" spans="1:40" ht="13.2">
      <c r="A76" s="4">
        <v>3</v>
      </c>
      <c r="B76" s="4">
        <v>21</v>
      </c>
      <c r="C76" s="4">
        <v>34</v>
      </c>
      <c r="D76" s="4">
        <v>45</v>
      </c>
      <c r="E76" s="14">
        <v>9392</v>
      </c>
      <c r="F76" s="13">
        <v>9665</v>
      </c>
      <c r="G76" s="4">
        <v>47</v>
      </c>
      <c r="H76" s="12">
        <v>7129</v>
      </c>
      <c r="I76" s="7">
        <v>8419</v>
      </c>
      <c r="J76" s="4">
        <v>46</v>
      </c>
      <c r="K76" s="14">
        <v>9520</v>
      </c>
      <c r="L76" s="14">
        <v>9441</v>
      </c>
      <c r="M76" s="21"/>
      <c r="N76" s="23">
        <f t="shared" ref="N76:Y76" si="77" xml:space="preserve"> IF(OR(A76&gt;A79, A76&lt;A78),".",A76)</f>
        <v>3</v>
      </c>
      <c r="O76" s="23">
        <f t="shared" si="77"/>
        <v>21</v>
      </c>
      <c r="P76" s="23">
        <f t="shared" si="77"/>
        <v>34</v>
      </c>
      <c r="Q76" s="23">
        <f t="shared" si="77"/>
        <v>45</v>
      </c>
      <c r="R76" s="23">
        <f t="shared" si="77"/>
        <v>9392</v>
      </c>
      <c r="S76" s="23">
        <f t="shared" si="77"/>
        <v>9665</v>
      </c>
      <c r="T76" s="23">
        <f t="shared" si="77"/>
        <v>47</v>
      </c>
      <c r="U76" s="23">
        <f t="shared" si="77"/>
        <v>7129</v>
      </c>
      <c r="V76" s="23">
        <f t="shared" si="77"/>
        <v>8419</v>
      </c>
      <c r="W76" s="23">
        <f t="shared" si="77"/>
        <v>46</v>
      </c>
      <c r="X76" s="23" t="str">
        <f t="shared" si="77"/>
        <v>.</v>
      </c>
      <c r="Y76" s="23">
        <f t="shared" si="77"/>
        <v>9441</v>
      </c>
      <c r="Z76" s="21"/>
    </row>
    <row r="77" spans="1:40">
      <c r="A77" s="39">
        <f>AVERAGE(A69:A76)</f>
        <v>2.5</v>
      </c>
      <c r="B77" s="39">
        <f>AVERAGE(B69:B76)</f>
        <v>19.5</v>
      </c>
      <c r="C77" s="39">
        <f t="shared" ref="C77:L77" si="78">AVERAGE(C69:C76)</f>
        <v>38</v>
      </c>
      <c r="D77" s="39">
        <f t="shared" si="78"/>
        <v>46</v>
      </c>
      <c r="E77" s="39">
        <f t="shared" si="78"/>
        <v>8847.5</v>
      </c>
      <c r="F77" s="39">
        <f t="shared" si="78"/>
        <v>7789.125</v>
      </c>
      <c r="G77" s="39">
        <f t="shared" si="78"/>
        <v>46.25</v>
      </c>
      <c r="H77" s="39">
        <f t="shared" si="78"/>
        <v>7391.25</v>
      </c>
      <c r="I77" s="39">
        <f t="shared" si="78"/>
        <v>7956.375</v>
      </c>
      <c r="J77" s="39">
        <f t="shared" si="78"/>
        <v>47</v>
      </c>
      <c r="K77" s="39">
        <f t="shared" si="78"/>
        <v>8174.375</v>
      </c>
      <c r="L77" s="39">
        <f t="shared" si="78"/>
        <v>8572.375</v>
      </c>
      <c r="M77" s="26" t="s">
        <v>60</v>
      </c>
      <c r="N77" s="39">
        <f>AVERAGE(N69:N76)</f>
        <v>2.5</v>
      </c>
      <c r="O77" s="39">
        <f>AVERAGE(O69:O76)</f>
        <v>19.5</v>
      </c>
      <c r="P77" s="39">
        <f t="shared" ref="P77:Y77" si="79">AVERAGE(P69:P76)</f>
        <v>33</v>
      </c>
      <c r="Q77" s="39">
        <f t="shared" si="79"/>
        <v>46</v>
      </c>
      <c r="R77" s="39">
        <f t="shared" si="79"/>
        <v>8847.5</v>
      </c>
      <c r="S77" s="39">
        <f t="shared" si="79"/>
        <v>7789.125</v>
      </c>
      <c r="T77" s="39">
        <f t="shared" si="79"/>
        <v>46.25</v>
      </c>
      <c r="U77" s="39">
        <f t="shared" si="79"/>
        <v>7391.25</v>
      </c>
      <c r="V77" s="39">
        <f t="shared" si="79"/>
        <v>8483.8571428571431</v>
      </c>
      <c r="W77" s="39">
        <f t="shared" si="79"/>
        <v>46.142857142857146</v>
      </c>
      <c r="X77" s="39">
        <f t="shared" si="79"/>
        <v>7982.1428571428569</v>
      </c>
      <c r="Y77" s="39">
        <f t="shared" si="79"/>
        <v>8572.375</v>
      </c>
      <c r="Z77" s="26" t="s">
        <v>60</v>
      </c>
    </row>
    <row r="78" spans="1:40">
      <c r="A78" s="39">
        <f>A77-2*STDEV(A69:A76)</f>
        <v>1.4309550323503024</v>
      </c>
      <c r="B78" s="39">
        <f t="shared" ref="B78:L78" si="80">B77-2*STDEV(B69:B76)</f>
        <v>16.671572875253808</v>
      </c>
      <c r="C78" s="39">
        <f t="shared" si="80"/>
        <v>9.4943614600299036</v>
      </c>
      <c r="D78" s="39">
        <f t="shared" si="80"/>
        <v>42.792865097050907</v>
      </c>
      <c r="E78" s="39">
        <f t="shared" si="80"/>
        <v>6822.2649166437141</v>
      </c>
      <c r="F78" s="39">
        <f t="shared" si="80"/>
        <v>5809.6418243056114</v>
      </c>
      <c r="G78" s="39">
        <f t="shared" si="80"/>
        <v>42.744901672461346</v>
      </c>
      <c r="H78" s="39">
        <f t="shared" si="80"/>
        <v>6340.4023149652676</v>
      </c>
      <c r="I78" s="39">
        <f t="shared" si="80"/>
        <v>4669.6616720688889</v>
      </c>
      <c r="J78" s="39">
        <f t="shared" si="80"/>
        <v>41.873040444306753</v>
      </c>
      <c r="K78" s="39">
        <f t="shared" si="80"/>
        <v>6943.1531040190775</v>
      </c>
      <c r="L78" s="39">
        <f t="shared" si="80"/>
        <v>7588.7107497891584</v>
      </c>
      <c r="M78" s="26" t="s">
        <v>61</v>
      </c>
      <c r="N78" s="39">
        <f>N77-2*STDEV(N69:N76)</f>
        <v>1.4309550323503024</v>
      </c>
      <c r="O78" s="39">
        <f t="shared" ref="O78:Y78" si="81">O77-2*STDEV(O69:O76)</f>
        <v>16.671572875253808</v>
      </c>
      <c r="P78" s="39">
        <f t="shared" si="81"/>
        <v>29.170291568974648</v>
      </c>
      <c r="Q78" s="39">
        <f t="shared" si="81"/>
        <v>42.792865097050907</v>
      </c>
      <c r="R78" s="39">
        <f t="shared" si="81"/>
        <v>6822.2649166437141</v>
      </c>
      <c r="S78" s="39">
        <f t="shared" si="81"/>
        <v>5809.6418243056114</v>
      </c>
      <c r="T78" s="39">
        <f t="shared" si="81"/>
        <v>42.744901672461346</v>
      </c>
      <c r="U78" s="39">
        <f t="shared" si="81"/>
        <v>6340.4023149652676</v>
      </c>
      <c r="V78" s="39">
        <f t="shared" si="81"/>
        <v>6995.4457174009385</v>
      </c>
      <c r="W78" s="39">
        <f t="shared" si="81"/>
        <v>44.343386321172268</v>
      </c>
      <c r="X78" s="39">
        <f t="shared" si="81"/>
        <v>7358.4662009911526</v>
      </c>
      <c r="Y78" s="39">
        <f t="shared" si="81"/>
        <v>7588.7107497891584</v>
      </c>
      <c r="Z78" s="26" t="s">
        <v>61</v>
      </c>
    </row>
    <row r="79" spans="1:40" ht="12.6" thickBot="1">
      <c r="A79" s="40">
        <f>A77+2*STDEV(A69:A76)</f>
        <v>3.5690449676496976</v>
      </c>
      <c r="B79" s="40">
        <f t="shared" ref="B79:L79" si="82">B77+2*STDEV(B69:B76)</f>
        <v>22.328427124746192</v>
      </c>
      <c r="C79" s="40">
        <f t="shared" si="82"/>
        <v>66.505638539970093</v>
      </c>
      <c r="D79" s="40">
        <f t="shared" si="82"/>
        <v>49.207134902949093</v>
      </c>
      <c r="E79" s="40">
        <f t="shared" si="82"/>
        <v>10872.735083356285</v>
      </c>
      <c r="F79" s="40">
        <f t="shared" si="82"/>
        <v>9768.6081756943895</v>
      </c>
      <c r="G79" s="40">
        <f t="shared" si="82"/>
        <v>49.755098327538654</v>
      </c>
      <c r="H79" s="40">
        <f t="shared" si="82"/>
        <v>8442.0976850347324</v>
      </c>
      <c r="I79" s="40">
        <f t="shared" si="82"/>
        <v>11243.088327931111</v>
      </c>
      <c r="J79" s="40">
        <f t="shared" si="82"/>
        <v>52.126959555693247</v>
      </c>
      <c r="K79" s="40">
        <f t="shared" si="82"/>
        <v>9405.5968959809215</v>
      </c>
      <c r="L79" s="40">
        <f t="shared" si="82"/>
        <v>9556.0392502108407</v>
      </c>
      <c r="M79" s="41" t="s">
        <v>62</v>
      </c>
      <c r="N79" s="40">
        <f>N77+2*STDEV(N69:N76)</f>
        <v>3.5690449676496976</v>
      </c>
      <c r="O79" s="40">
        <f t="shared" ref="O79:Y79" si="83">O77+2*STDEV(O69:O76)</f>
        <v>22.328427124746192</v>
      </c>
      <c r="P79" s="40">
        <f t="shared" si="83"/>
        <v>36.829708431025352</v>
      </c>
      <c r="Q79" s="40">
        <f t="shared" si="83"/>
        <v>49.207134902949093</v>
      </c>
      <c r="R79" s="40">
        <f t="shared" si="83"/>
        <v>10872.735083356285</v>
      </c>
      <c r="S79" s="40">
        <f t="shared" si="83"/>
        <v>9768.6081756943895</v>
      </c>
      <c r="T79" s="40">
        <f t="shared" si="83"/>
        <v>49.755098327538654</v>
      </c>
      <c r="U79" s="40">
        <f t="shared" si="83"/>
        <v>8442.0976850347324</v>
      </c>
      <c r="V79" s="40">
        <f t="shared" si="83"/>
        <v>9972.2685683133477</v>
      </c>
      <c r="W79" s="40">
        <f t="shared" si="83"/>
        <v>47.942327964542024</v>
      </c>
      <c r="X79" s="40">
        <f t="shared" si="83"/>
        <v>8605.8195132945621</v>
      </c>
      <c r="Y79" s="40">
        <f t="shared" si="83"/>
        <v>9556.0392502108407</v>
      </c>
      <c r="Z79" s="41" t="s">
        <v>62</v>
      </c>
    </row>
    <row r="80" spans="1:40" ht="13.2">
      <c r="A80" s="20"/>
      <c r="B80" s="25"/>
      <c r="C80" s="20"/>
      <c r="D80" s="22">
        <v>19</v>
      </c>
      <c r="E80" s="22">
        <v>19</v>
      </c>
      <c r="F80" s="22">
        <v>19</v>
      </c>
      <c r="G80" s="22">
        <v>20</v>
      </c>
      <c r="H80" s="22">
        <v>20</v>
      </c>
      <c r="I80" s="22">
        <v>20</v>
      </c>
      <c r="J80" s="22">
        <v>21</v>
      </c>
      <c r="K80" s="22">
        <v>21</v>
      </c>
      <c r="L80" s="22">
        <v>21</v>
      </c>
      <c r="M80" s="26" t="s">
        <v>37</v>
      </c>
      <c r="N80" s="20"/>
      <c r="O80" s="25"/>
      <c r="P80" s="20"/>
      <c r="Q80" s="22">
        <v>19</v>
      </c>
      <c r="R80" s="22">
        <v>19</v>
      </c>
      <c r="S80" s="22">
        <v>19</v>
      </c>
      <c r="T80" s="22">
        <v>20</v>
      </c>
      <c r="U80" s="22">
        <v>20</v>
      </c>
      <c r="V80" s="22">
        <v>20</v>
      </c>
      <c r="W80" s="22">
        <v>21</v>
      </c>
      <c r="X80" s="22">
        <v>21</v>
      </c>
      <c r="Y80" s="22">
        <v>21</v>
      </c>
      <c r="Z80" s="26" t="s">
        <v>37</v>
      </c>
      <c r="AB80" s="27"/>
      <c r="AC80" s="27"/>
      <c r="AD80" s="27"/>
      <c r="AE80" s="27"/>
      <c r="AF80" s="27"/>
      <c r="AG80" s="27"/>
      <c r="AH80" s="27"/>
      <c r="AI80" s="27"/>
      <c r="AM80" s="28"/>
      <c r="AN80" s="27"/>
    </row>
    <row r="81" spans="1:42" ht="13.8" thickBot="1">
      <c r="A81" s="30">
        <v>1</v>
      </c>
      <c r="B81" s="30">
        <v>2</v>
      </c>
      <c r="C81" s="30">
        <v>3</v>
      </c>
      <c r="D81" s="30">
        <v>4</v>
      </c>
      <c r="E81" s="30">
        <v>5</v>
      </c>
      <c r="F81" s="30">
        <v>6</v>
      </c>
      <c r="G81" s="30">
        <v>7</v>
      </c>
      <c r="H81" s="30">
        <v>8</v>
      </c>
      <c r="I81" s="30">
        <v>9</v>
      </c>
      <c r="J81" s="30">
        <v>10</v>
      </c>
      <c r="K81" s="30">
        <v>11</v>
      </c>
      <c r="L81" s="30">
        <v>12</v>
      </c>
      <c r="M81" s="26" t="s">
        <v>47</v>
      </c>
      <c r="N81" s="30">
        <v>1</v>
      </c>
      <c r="O81" s="30">
        <v>2</v>
      </c>
      <c r="P81" s="30">
        <v>3</v>
      </c>
      <c r="Q81" s="30">
        <v>4</v>
      </c>
      <c r="R81" s="30">
        <v>5</v>
      </c>
      <c r="S81" s="30">
        <v>6</v>
      </c>
      <c r="T81" s="30">
        <v>7</v>
      </c>
      <c r="U81" s="30">
        <v>8</v>
      </c>
      <c r="V81" s="30">
        <v>9</v>
      </c>
      <c r="W81" s="30">
        <v>10</v>
      </c>
      <c r="X81" s="30">
        <v>11</v>
      </c>
      <c r="Y81" s="30">
        <v>12</v>
      </c>
      <c r="Z81" s="26" t="s">
        <v>47</v>
      </c>
      <c r="AB81" s="27"/>
      <c r="AC81" s="27"/>
      <c r="AD81" s="27"/>
      <c r="AE81" s="27"/>
      <c r="AF81" s="27"/>
      <c r="AG81" s="27"/>
      <c r="AH81" s="27"/>
      <c r="AI81" s="27"/>
      <c r="AM81" s="28"/>
      <c r="AN81" s="27"/>
    </row>
    <row r="82" spans="1:42" ht="13.8" thickBot="1">
      <c r="A82" s="4">
        <v>2</v>
      </c>
      <c r="B82" s="4">
        <v>23</v>
      </c>
      <c r="C82" s="4">
        <v>30</v>
      </c>
      <c r="D82" s="4">
        <v>40</v>
      </c>
      <c r="E82" s="9">
        <v>4942</v>
      </c>
      <c r="F82" s="5">
        <v>3626</v>
      </c>
      <c r="G82" s="4">
        <v>42</v>
      </c>
      <c r="H82" s="7">
        <v>6343</v>
      </c>
      <c r="I82" s="15">
        <v>5880</v>
      </c>
      <c r="J82" s="4">
        <v>41</v>
      </c>
      <c r="K82" s="9">
        <v>5009</v>
      </c>
      <c r="L82" s="12">
        <v>5421</v>
      </c>
      <c r="M82" s="21"/>
      <c r="N82" s="23">
        <f t="shared" ref="N82:Y82" si="84" xml:space="preserve"> IF(OR(A82&gt;A92, A82&lt;A91),".",A82)</f>
        <v>2</v>
      </c>
      <c r="O82" s="23">
        <f t="shared" si="84"/>
        <v>23</v>
      </c>
      <c r="P82" s="23">
        <f t="shared" si="84"/>
        <v>30</v>
      </c>
      <c r="Q82" s="23">
        <f t="shared" si="84"/>
        <v>40</v>
      </c>
      <c r="R82" s="23">
        <f t="shared" si="84"/>
        <v>4942</v>
      </c>
      <c r="S82" s="23">
        <f t="shared" si="84"/>
        <v>3626</v>
      </c>
      <c r="T82" s="23">
        <f t="shared" si="84"/>
        <v>42</v>
      </c>
      <c r="U82" s="23">
        <f t="shared" si="84"/>
        <v>6343</v>
      </c>
      <c r="V82" s="23">
        <f t="shared" si="84"/>
        <v>5880</v>
      </c>
      <c r="W82" s="23">
        <f t="shared" si="84"/>
        <v>41</v>
      </c>
      <c r="X82" s="23">
        <f t="shared" si="84"/>
        <v>5009</v>
      </c>
      <c r="Y82" s="23">
        <f t="shared" si="84"/>
        <v>5421</v>
      </c>
      <c r="Z82" s="21"/>
      <c r="AA82" s="22">
        <f>AA69+3</f>
        <v>19</v>
      </c>
      <c r="AB82" s="34">
        <f>AVERAGE(R82:S89)</f>
        <v>4481.8125</v>
      </c>
      <c r="AC82" s="34">
        <f>AVERAGE($P82:$P89)</f>
        <v>29.625</v>
      </c>
      <c r="AD82" s="34">
        <f>AVERAGE([3]buffer!I$14:I$21)</f>
        <v>1.5</v>
      </c>
      <c r="AE82" s="34">
        <f>((AB82-AD82)/AI82)-AC82</f>
        <v>2316.574149408284</v>
      </c>
      <c r="AF82" s="34">
        <f>AVERAGE($Q82:$Q89)</f>
        <v>42.25</v>
      </c>
      <c r="AG82" s="34">
        <f>AVERAGE($O82:$O89)</f>
        <v>22.125</v>
      </c>
      <c r="AH82" s="34">
        <f>AG82/0.5</f>
        <v>44.25</v>
      </c>
      <c r="AI82" s="35">
        <f>AF82/AG82</f>
        <v>1.9096045197740112</v>
      </c>
      <c r="AJ82" s="56">
        <f xml:space="preserve"> 1.15*(1-COMPLETE!P11)</f>
        <v>0.96974921630094046</v>
      </c>
      <c r="AK82" s="37">
        <v>0.73055555555555562</v>
      </c>
      <c r="AL82" s="37">
        <v>0.90555555555555556</v>
      </c>
      <c r="AM82" s="38">
        <f>24*(AL82-AK82)</f>
        <v>4.1999999999999984</v>
      </c>
      <c r="AN82" s="34">
        <f>(AE82*120)/(AH82*0.2*AM82*AJ82)</f>
        <v>7712.1497420910837</v>
      </c>
      <c r="AP82" s="36"/>
    </row>
    <row r="83" spans="1:42" ht="13.8" thickBot="1">
      <c r="A83" s="4">
        <v>1</v>
      </c>
      <c r="B83" s="4">
        <v>22</v>
      </c>
      <c r="C83" s="4">
        <v>30</v>
      </c>
      <c r="D83" s="4">
        <v>43</v>
      </c>
      <c r="E83" s="8">
        <v>4501</v>
      </c>
      <c r="F83" s="9">
        <v>4914</v>
      </c>
      <c r="G83" s="4">
        <v>42</v>
      </c>
      <c r="H83" s="9">
        <v>4916</v>
      </c>
      <c r="I83" s="14">
        <v>7132</v>
      </c>
      <c r="J83" s="4">
        <v>43</v>
      </c>
      <c r="K83" s="12">
        <v>5347</v>
      </c>
      <c r="L83" s="12">
        <v>5219</v>
      </c>
      <c r="M83" s="21"/>
      <c r="N83" s="23">
        <f t="shared" ref="N83:Y83" si="85" xml:space="preserve"> IF(OR(A83&gt;A92, A83&lt;A91),".",A83)</f>
        <v>1</v>
      </c>
      <c r="O83" s="23">
        <f t="shared" si="85"/>
        <v>22</v>
      </c>
      <c r="P83" s="23">
        <f t="shared" si="85"/>
        <v>30</v>
      </c>
      <c r="Q83" s="23">
        <f t="shared" si="85"/>
        <v>43</v>
      </c>
      <c r="R83" s="23">
        <f t="shared" si="85"/>
        <v>4501</v>
      </c>
      <c r="S83" s="23">
        <f t="shared" si="85"/>
        <v>4914</v>
      </c>
      <c r="T83" s="23">
        <f t="shared" si="85"/>
        <v>42</v>
      </c>
      <c r="U83" s="23">
        <f t="shared" si="85"/>
        <v>4916</v>
      </c>
      <c r="V83" s="23">
        <f t="shared" si="85"/>
        <v>7132</v>
      </c>
      <c r="W83" s="23">
        <f t="shared" si="85"/>
        <v>43</v>
      </c>
      <c r="X83" s="23">
        <f t="shared" si="85"/>
        <v>5347</v>
      </c>
      <c r="Y83" s="23">
        <f t="shared" si="85"/>
        <v>5219</v>
      </c>
      <c r="Z83" s="21"/>
      <c r="AA83" s="22">
        <f>AA70+3</f>
        <v>20</v>
      </c>
      <c r="AB83" s="34">
        <f>AVERAGE(U82:V89)</f>
        <v>7000.5</v>
      </c>
      <c r="AC83" s="34">
        <f>AVERAGE($P82:$P89)</f>
        <v>29.625</v>
      </c>
      <c r="AD83" s="34">
        <f>AVERAGE([3]buffer!J$14:J$21)</f>
        <v>1.5</v>
      </c>
      <c r="AE83" s="34">
        <f>((AB83-AD83)/AI83)-AC83</f>
        <v>3708.2030172413793</v>
      </c>
      <c r="AF83" s="34">
        <f>AVERAGE($T82:$T89)</f>
        <v>41.428571428571431</v>
      </c>
      <c r="AG83" s="34">
        <f>AVERAGE($O82:$O89)</f>
        <v>22.125</v>
      </c>
      <c r="AH83" s="34">
        <f>AG83/0.5</f>
        <v>44.25</v>
      </c>
      <c r="AI83" s="35">
        <f>AF83/AG83</f>
        <v>1.8724778046811945</v>
      </c>
      <c r="AJ83" s="57">
        <f xml:space="preserve"> 1.2*(1-COMPLETE!P13)</f>
        <v>1.0624203821656051</v>
      </c>
      <c r="AK83" s="37">
        <v>0.73055555555555562</v>
      </c>
      <c r="AL83" s="37">
        <v>0.90555555555555556</v>
      </c>
      <c r="AM83" s="38">
        <f>24*(AL83-AK83)</f>
        <v>4.1999999999999984</v>
      </c>
      <c r="AN83" s="34">
        <f>(AE83*120)/(AH83*0.2*AM83*AJ83)</f>
        <v>11268.232362427671</v>
      </c>
      <c r="AP83" s="36"/>
    </row>
    <row r="84" spans="1:42" ht="13.8" thickBot="1">
      <c r="A84" s="4">
        <v>1</v>
      </c>
      <c r="B84" s="4">
        <v>24</v>
      </c>
      <c r="C84" s="4">
        <v>29</v>
      </c>
      <c r="D84" s="4">
        <v>42</v>
      </c>
      <c r="E84" s="9">
        <v>4677</v>
      </c>
      <c r="F84" s="6">
        <v>3235</v>
      </c>
      <c r="G84" s="4">
        <v>44</v>
      </c>
      <c r="H84" s="7">
        <v>6785</v>
      </c>
      <c r="I84" s="13">
        <v>7823</v>
      </c>
      <c r="J84" s="4">
        <v>45</v>
      </c>
      <c r="K84" s="15">
        <v>6212</v>
      </c>
      <c r="L84" s="12">
        <v>5350</v>
      </c>
      <c r="M84" s="21"/>
      <c r="N84" s="23">
        <f t="shared" ref="N84:Y84" si="86" xml:space="preserve"> IF(OR(A84&gt;A92, A84&lt;A91),".",A84)</f>
        <v>1</v>
      </c>
      <c r="O84" s="23">
        <f t="shared" si="86"/>
        <v>24</v>
      </c>
      <c r="P84" s="23">
        <f t="shared" si="86"/>
        <v>29</v>
      </c>
      <c r="Q84" s="23">
        <f t="shared" si="86"/>
        <v>42</v>
      </c>
      <c r="R84" s="23">
        <f t="shared" si="86"/>
        <v>4677</v>
      </c>
      <c r="S84" s="23">
        <f t="shared" si="86"/>
        <v>3235</v>
      </c>
      <c r="T84" s="23">
        <f t="shared" si="86"/>
        <v>44</v>
      </c>
      <c r="U84" s="23">
        <f t="shared" si="86"/>
        <v>6785</v>
      </c>
      <c r="V84" s="23">
        <f t="shared" si="86"/>
        <v>7823</v>
      </c>
      <c r="W84" s="23">
        <f t="shared" si="86"/>
        <v>45</v>
      </c>
      <c r="X84" s="23">
        <f t="shared" si="86"/>
        <v>6212</v>
      </c>
      <c r="Y84" s="23">
        <f t="shared" si="86"/>
        <v>5350</v>
      </c>
      <c r="Z84" s="21"/>
      <c r="AA84" s="22">
        <f>AA71+3</f>
        <v>21</v>
      </c>
      <c r="AB84" s="34">
        <f>AVERAGE(X82:Y89)</f>
        <v>5511.0625</v>
      </c>
      <c r="AC84" s="34">
        <f>AVERAGE($P82:$P89)</f>
        <v>29.625</v>
      </c>
      <c r="AD84" s="34">
        <f>AVERAGE([3]buffer!K$14:K$21)</f>
        <v>1.125</v>
      </c>
      <c r="AE84" s="34">
        <f>((AB84-AD84)/AI84)-AC84</f>
        <v>2838.7836397058823</v>
      </c>
      <c r="AF84" s="34">
        <f>AVERAGE($W82:$W89)</f>
        <v>42.5</v>
      </c>
      <c r="AG84" s="34">
        <f>AVERAGE($O82:$O89)</f>
        <v>22.125</v>
      </c>
      <c r="AH84" s="34">
        <f>AG84/0.5</f>
        <v>44.25</v>
      </c>
      <c r="AI84" s="35">
        <f>AF84/AG84</f>
        <v>1.9209039548022599</v>
      </c>
      <c r="AJ84" s="57">
        <f xml:space="preserve"> 1.17*(1-COMPLETE!P15)</f>
        <v>0.98572815533980562</v>
      </c>
      <c r="AK84" s="37">
        <v>0.73055555555555562</v>
      </c>
      <c r="AL84" s="37">
        <v>0.90555555555555556</v>
      </c>
      <c r="AM84" s="38">
        <f>24*(AL84-AK84)</f>
        <v>4.1999999999999984</v>
      </c>
      <c r="AN84" s="34">
        <f>(AE84*120)/(AH84*0.2*AM84*AJ84)</f>
        <v>9297.4492648182877</v>
      </c>
      <c r="AP84" s="36"/>
    </row>
    <row r="85" spans="1:42" ht="13.2">
      <c r="A85" s="4">
        <v>2</v>
      </c>
      <c r="B85" s="4">
        <v>20</v>
      </c>
      <c r="C85" s="4">
        <v>29</v>
      </c>
      <c r="D85" s="4">
        <v>44</v>
      </c>
      <c r="E85" s="8">
        <v>4389</v>
      </c>
      <c r="F85" s="9">
        <v>4909</v>
      </c>
      <c r="G85" s="4">
        <v>43</v>
      </c>
      <c r="H85" s="13">
        <v>7478</v>
      </c>
      <c r="I85" s="13">
        <v>7660</v>
      </c>
      <c r="J85" s="4">
        <v>43</v>
      </c>
      <c r="K85" s="15">
        <v>5826</v>
      </c>
      <c r="L85" s="12">
        <v>5263</v>
      </c>
      <c r="M85" s="21"/>
      <c r="N85" s="23">
        <f t="shared" ref="N85:Y85" si="87" xml:space="preserve"> IF(OR(A85&gt;A92, A85&lt;A91),".",A85)</f>
        <v>2</v>
      </c>
      <c r="O85" s="23">
        <f t="shared" si="87"/>
        <v>20</v>
      </c>
      <c r="P85" s="23">
        <f t="shared" si="87"/>
        <v>29</v>
      </c>
      <c r="Q85" s="23">
        <f t="shared" si="87"/>
        <v>44</v>
      </c>
      <c r="R85" s="23">
        <f t="shared" si="87"/>
        <v>4389</v>
      </c>
      <c r="S85" s="23">
        <f t="shared" si="87"/>
        <v>4909</v>
      </c>
      <c r="T85" s="23">
        <f t="shared" si="87"/>
        <v>43</v>
      </c>
      <c r="U85" s="23">
        <f t="shared" si="87"/>
        <v>7478</v>
      </c>
      <c r="V85" s="23">
        <f t="shared" si="87"/>
        <v>7660</v>
      </c>
      <c r="W85" s="23">
        <f t="shared" si="87"/>
        <v>43</v>
      </c>
      <c r="X85" s="23">
        <f t="shared" si="87"/>
        <v>5826</v>
      </c>
      <c r="Y85" s="23">
        <f t="shared" si="87"/>
        <v>5263</v>
      </c>
      <c r="Z85" s="21"/>
      <c r="AP85" s="36"/>
    </row>
    <row r="86" spans="1:42" ht="13.2">
      <c r="A86" s="4">
        <v>2</v>
      </c>
      <c r="B86" s="4">
        <v>22</v>
      </c>
      <c r="C86" s="4">
        <v>30</v>
      </c>
      <c r="D86" s="4">
        <v>44</v>
      </c>
      <c r="E86" s="8">
        <v>4203</v>
      </c>
      <c r="F86" s="9">
        <v>4602</v>
      </c>
      <c r="G86" s="4">
        <v>33</v>
      </c>
      <c r="H86" s="13">
        <v>7841</v>
      </c>
      <c r="I86" s="13">
        <v>8043</v>
      </c>
      <c r="J86" s="4">
        <v>43</v>
      </c>
      <c r="K86" s="15">
        <v>5944</v>
      </c>
      <c r="L86" s="12">
        <v>5449</v>
      </c>
      <c r="M86" s="21"/>
      <c r="N86" s="23">
        <f t="shared" ref="N86:Y86" si="88" xml:space="preserve"> IF(OR(A86&gt;A92, A86&lt;A91),".",A86)</f>
        <v>2</v>
      </c>
      <c r="O86" s="23">
        <f t="shared" si="88"/>
        <v>22</v>
      </c>
      <c r="P86" s="23">
        <f t="shared" si="88"/>
        <v>30</v>
      </c>
      <c r="Q86" s="23">
        <f t="shared" si="88"/>
        <v>44</v>
      </c>
      <c r="R86" s="23">
        <f t="shared" si="88"/>
        <v>4203</v>
      </c>
      <c r="S86" s="23">
        <f t="shared" si="88"/>
        <v>4602</v>
      </c>
      <c r="T86" s="23">
        <f t="shared" si="88"/>
        <v>33</v>
      </c>
      <c r="U86" s="23">
        <f t="shared" si="88"/>
        <v>7841</v>
      </c>
      <c r="V86" s="23">
        <f t="shared" si="88"/>
        <v>8043</v>
      </c>
      <c r="W86" s="23">
        <f t="shared" si="88"/>
        <v>43</v>
      </c>
      <c r="X86" s="23">
        <f t="shared" si="88"/>
        <v>5944</v>
      </c>
      <c r="Y86" s="23">
        <f t="shared" si="88"/>
        <v>5449</v>
      </c>
      <c r="Z86" s="21"/>
      <c r="AP86" s="36"/>
    </row>
    <row r="87" spans="1:42" ht="13.2">
      <c r="A87" s="4">
        <v>1</v>
      </c>
      <c r="B87" s="4">
        <v>21</v>
      </c>
      <c r="C87" s="4">
        <v>31</v>
      </c>
      <c r="D87" s="4">
        <v>42</v>
      </c>
      <c r="E87" s="9">
        <v>4869</v>
      </c>
      <c r="F87" s="8">
        <v>4401</v>
      </c>
      <c r="G87" s="4">
        <v>42</v>
      </c>
      <c r="H87" s="13">
        <v>8022</v>
      </c>
      <c r="I87" s="13">
        <v>7938</v>
      </c>
      <c r="J87" s="4">
        <v>42</v>
      </c>
      <c r="K87" s="12">
        <v>5610</v>
      </c>
      <c r="L87" s="12">
        <v>5628</v>
      </c>
      <c r="M87" s="21"/>
      <c r="N87" s="23">
        <f t="shared" ref="N87:Y87" si="89" xml:space="preserve"> IF(OR(A87&gt;A92, A87&lt;A91),".",A87)</f>
        <v>1</v>
      </c>
      <c r="O87" s="23">
        <f t="shared" si="89"/>
        <v>21</v>
      </c>
      <c r="P87" s="23">
        <f t="shared" si="89"/>
        <v>31</v>
      </c>
      <c r="Q87" s="23">
        <f t="shared" si="89"/>
        <v>42</v>
      </c>
      <c r="R87" s="23">
        <f t="shared" si="89"/>
        <v>4869</v>
      </c>
      <c r="S87" s="23">
        <f t="shared" si="89"/>
        <v>4401</v>
      </c>
      <c r="T87" s="23">
        <f t="shared" si="89"/>
        <v>42</v>
      </c>
      <c r="U87" s="23">
        <f t="shared" si="89"/>
        <v>8022</v>
      </c>
      <c r="V87" s="23">
        <f t="shared" si="89"/>
        <v>7938</v>
      </c>
      <c r="W87" s="23">
        <f t="shared" si="89"/>
        <v>42</v>
      </c>
      <c r="X87" s="23">
        <f t="shared" si="89"/>
        <v>5610</v>
      </c>
      <c r="Y87" s="23">
        <f t="shared" si="89"/>
        <v>5628</v>
      </c>
      <c r="Z87" s="21"/>
      <c r="AP87" s="36"/>
    </row>
    <row r="88" spans="1:42" ht="13.2">
      <c r="A88" s="4">
        <v>1</v>
      </c>
      <c r="B88" s="4">
        <v>23</v>
      </c>
      <c r="C88" s="4">
        <v>29</v>
      </c>
      <c r="D88" s="4">
        <v>42</v>
      </c>
      <c r="E88" s="8">
        <v>4284</v>
      </c>
      <c r="F88" s="8">
        <v>4104</v>
      </c>
      <c r="G88" s="4">
        <v>44</v>
      </c>
      <c r="H88" s="7">
        <v>6691</v>
      </c>
      <c r="I88" s="13">
        <v>7728</v>
      </c>
      <c r="J88" s="4">
        <v>43</v>
      </c>
      <c r="K88" s="15">
        <v>6092</v>
      </c>
      <c r="L88" s="12">
        <v>5222</v>
      </c>
      <c r="M88" s="21"/>
      <c r="N88" s="23">
        <f t="shared" ref="N88:Y88" si="90" xml:space="preserve"> IF(OR(A88&gt;A92, A88&lt;A91),".",A88)</f>
        <v>1</v>
      </c>
      <c r="O88" s="23">
        <f t="shared" si="90"/>
        <v>23</v>
      </c>
      <c r="P88" s="23">
        <f t="shared" si="90"/>
        <v>29</v>
      </c>
      <c r="Q88" s="23">
        <f t="shared" si="90"/>
        <v>42</v>
      </c>
      <c r="R88" s="23">
        <f t="shared" si="90"/>
        <v>4284</v>
      </c>
      <c r="S88" s="23">
        <f t="shared" si="90"/>
        <v>4104</v>
      </c>
      <c r="T88" s="23">
        <f t="shared" si="90"/>
        <v>44</v>
      </c>
      <c r="U88" s="23">
        <f t="shared" si="90"/>
        <v>6691</v>
      </c>
      <c r="V88" s="23">
        <f t="shared" si="90"/>
        <v>7728</v>
      </c>
      <c r="W88" s="23">
        <f t="shared" si="90"/>
        <v>43</v>
      </c>
      <c r="X88" s="23">
        <f t="shared" si="90"/>
        <v>6092</v>
      </c>
      <c r="Y88" s="23">
        <f t="shared" si="90"/>
        <v>5222</v>
      </c>
      <c r="Z88" s="21"/>
      <c r="AP88" s="36"/>
    </row>
    <row r="89" spans="1:42" ht="13.2">
      <c r="A89" s="4">
        <v>3</v>
      </c>
      <c r="B89" s="4">
        <v>22</v>
      </c>
      <c r="C89" s="4">
        <v>29</v>
      </c>
      <c r="D89" s="4">
        <v>41</v>
      </c>
      <c r="E89" s="9">
        <v>4934</v>
      </c>
      <c r="F89" s="9">
        <v>5119</v>
      </c>
      <c r="G89" s="4">
        <v>56</v>
      </c>
      <c r="H89" s="15">
        <v>5895</v>
      </c>
      <c r="I89" s="15">
        <v>5833</v>
      </c>
      <c r="J89" s="4">
        <v>40</v>
      </c>
      <c r="K89" s="9">
        <v>5088</v>
      </c>
      <c r="L89" s="12">
        <v>5497</v>
      </c>
      <c r="M89" s="21"/>
      <c r="N89" s="23">
        <f t="shared" ref="N89:Y89" si="91" xml:space="preserve"> IF(OR(A89&gt;A92, A89&lt;A91),".",A89)</f>
        <v>3</v>
      </c>
      <c r="O89" s="23">
        <f t="shared" si="91"/>
        <v>22</v>
      </c>
      <c r="P89" s="23">
        <f t="shared" si="91"/>
        <v>29</v>
      </c>
      <c r="Q89" s="23">
        <f t="shared" si="91"/>
        <v>41</v>
      </c>
      <c r="R89" s="23">
        <f t="shared" si="91"/>
        <v>4934</v>
      </c>
      <c r="S89" s="23">
        <f t="shared" si="91"/>
        <v>5119</v>
      </c>
      <c r="T89" s="23" t="str">
        <f t="shared" si="91"/>
        <v>.</v>
      </c>
      <c r="U89" s="23">
        <f t="shared" si="91"/>
        <v>5895</v>
      </c>
      <c r="V89" s="23">
        <f t="shared" si="91"/>
        <v>5833</v>
      </c>
      <c r="W89" s="23">
        <f t="shared" si="91"/>
        <v>40</v>
      </c>
      <c r="X89" s="23">
        <f t="shared" si="91"/>
        <v>5088</v>
      </c>
      <c r="Y89" s="23">
        <f t="shared" si="91"/>
        <v>5497</v>
      </c>
      <c r="Z89" s="21"/>
      <c r="AP89" s="36"/>
    </row>
    <row r="90" spans="1:42">
      <c r="A90" s="39">
        <f>AVERAGE(A82:A89)</f>
        <v>1.625</v>
      </c>
      <c r="B90" s="39">
        <f>AVERAGE(B82:B89)</f>
        <v>22.125</v>
      </c>
      <c r="C90" s="39">
        <f t="shared" ref="C90:L90" si="92">AVERAGE(C82:C89)</f>
        <v>29.625</v>
      </c>
      <c r="D90" s="39">
        <f t="shared" si="92"/>
        <v>42.25</v>
      </c>
      <c r="E90" s="39">
        <f t="shared" si="92"/>
        <v>4599.875</v>
      </c>
      <c r="F90" s="39">
        <f t="shared" si="92"/>
        <v>4363.75</v>
      </c>
      <c r="G90" s="39">
        <f t="shared" si="92"/>
        <v>43.25</v>
      </c>
      <c r="H90" s="39">
        <f t="shared" si="92"/>
        <v>6746.375</v>
      </c>
      <c r="I90" s="39">
        <f t="shared" si="92"/>
        <v>7254.625</v>
      </c>
      <c r="J90" s="39">
        <f t="shared" si="92"/>
        <v>42.5</v>
      </c>
      <c r="K90" s="39">
        <f t="shared" si="92"/>
        <v>5641</v>
      </c>
      <c r="L90" s="39">
        <f t="shared" si="92"/>
        <v>5381.125</v>
      </c>
      <c r="M90" s="26" t="s">
        <v>60</v>
      </c>
      <c r="N90" s="39">
        <f>AVERAGE(N82:N89)</f>
        <v>1.625</v>
      </c>
      <c r="O90" s="39">
        <f>AVERAGE(O82:O89)</f>
        <v>22.125</v>
      </c>
      <c r="P90" s="39">
        <f t="shared" ref="P90:Y90" si="93">AVERAGE(P82:P89)</f>
        <v>29.625</v>
      </c>
      <c r="Q90" s="39">
        <f t="shared" si="93"/>
        <v>42.25</v>
      </c>
      <c r="R90" s="39">
        <f t="shared" si="93"/>
        <v>4599.875</v>
      </c>
      <c r="S90" s="39">
        <f t="shared" si="93"/>
        <v>4363.75</v>
      </c>
      <c r="T90" s="39">
        <f t="shared" si="93"/>
        <v>41.428571428571431</v>
      </c>
      <c r="U90" s="39">
        <f t="shared" si="93"/>
        <v>6746.375</v>
      </c>
      <c r="V90" s="39">
        <f t="shared" si="93"/>
        <v>7254.625</v>
      </c>
      <c r="W90" s="39">
        <f t="shared" si="93"/>
        <v>42.5</v>
      </c>
      <c r="X90" s="39">
        <f t="shared" si="93"/>
        <v>5641</v>
      </c>
      <c r="Y90" s="39">
        <f t="shared" si="93"/>
        <v>5381.125</v>
      </c>
      <c r="Z90" s="26" t="s">
        <v>60</v>
      </c>
      <c r="AP90" s="36"/>
    </row>
    <row r="91" spans="1:42">
      <c r="A91" s="39">
        <f>A90-2*STDEV(A82:A89)</f>
        <v>0.13695238171431012</v>
      </c>
      <c r="B91" s="39">
        <f t="shared" ref="B91:L91" si="94">B90-2*STDEV(B82:B89)</f>
        <v>19.632153090483548</v>
      </c>
      <c r="C91" s="39">
        <f t="shared" si="94"/>
        <v>28.136952381714309</v>
      </c>
      <c r="D91" s="39">
        <f t="shared" si="94"/>
        <v>39.472539700682347</v>
      </c>
      <c r="E91" s="39">
        <f t="shared" si="94"/>
        <v>4005.3298557330331</v>
      </c>
      <c r="F91" s="39">
        <f t="shared" si="94"/>
        <v>3029.7019177652232</v>
      </c>
      <c r="G91" s="39">
        <f t="shared" si="94"/>
        <v>30.748571510194754</v>
      </c>
      <c r="H91" s="39">
        <f t="shared" si="94"/>
        <v>4662.0004963590218</v>
      </c>
      <c r="I91" s="39">
        <f t="shared" si="94"/>
        <v>5445.8135709908056</v>
      </c>
      <c r="J91" s="39">
        <f t="shared" si="94"/>
        <v>39.476284215926185</v>
      </c>
      <c r="K91" s="39">
        <f t="shared" si="94"/>
        <v>4731.3356977119838</v>
      </c>
      <c r="L91" s="39">
        <f t="shared" si="94"/>
        <v>5091.2000097007849</v>
      </c>
      <c r="M91" s="26" t="s">
        <v>61</v>
      </c>
      <c r="N91" s="39">
        <f>N90-2*STDEV(N82:N89)</f>
        <v>0.13695238171431012</v>
      </c>
      <c r="O91" s="39">
        <f t="shared" ref="O91:Y91" si="95">O90-2*STDEV(O82:O89)</f>
        <v>19.632153090483548</v>
      </c>
      <c r="P91" s="39">
        <f t="shared" si="95"/>
        <v>28.136952381714309</v>
      </c>
      <c r="Q91" s="39">
        <f t="shared" si="95"/>
        <v>39.472539700682347</v>
      </c>
      <c r="R91" s="39">
        <f t="shared" si="95"/>
        <v>4005.3298557330331</v>
      </c>
      <c r="S91" s="39">
        <f t="shared" si="95"/>
        <v>3029.7019177652232</v>
      </c>
      <c r="T91" s="39">
        <f t="shared" si="95"/>
        <v>33.781598793849213</v>
      </c>
      <c r="U91" s="39">
        <f t="shared" si="95"/>
        <v>4662.0004963590218</v>
      </c>
      <c r="V91" s="39">
        <f t="shared" si="95"/>
        <v>5445.8135709908056</v>
      </c>
      <c r="W91" s="39">
        <f t="shared" si="95"/>
        <v>39.476284215926185</v>
      </c>
      <c r="X91" s="39">
        <f t="shared" si="95"/>
        <v>4731.3356977119838</v>
      </c>
      <c r="Y91" s="39">
        <f t="shared" si="95"/>
        <v>5091.2000097007849</v>
      </c>
      <c r="Z91" s="26" t="s">
        <v>61</v>
      </c>
      <c r="AP91" s="36"/>
    </row>
    <row r="92" spans="1:42" ht="12.6" thickBot="1">
      <c r="A92" s="40">
        <f>A90+2*STDEV(A82:A89)</f>
        <v>3.1130476182856901</v>
      </c>
      <c r="B92" s="40">
        <f t="shared" ref="B92:L92" si="96">B90+2*STDEV(B82:B89)</f>
        <v>24.617846909516452</v>
      </c>
      <c r="C92" s="40">
        <f t="shared" si="96"/>
        <v>31.113047618285691</v>
      </c>
      <c r="D92" s="40">
        <f t="shared" si="96"/>
        <v>45.027460299317653</v>
      </c>
      <c r="E92" s="40">
        <f t="shared" si="96"/>
        <v>5194.4201442669673</v>
      </c>
      <c r="F92" s="40">
        <f t="shared" si="96"/>
        <v>5697.7980822347763</v>
      </c>
      <c r="G92" s="40">
        <f t="shared" si="96"/>
        <v>55.751428489805249</v>
      </c>
      <c r="H92" s="40">
        <f t="shared" si="96"/>
        <v>8830.7495036409782</v>
      </c>
      <c r="I92" s="40">
        <f t="shared" si="96"/>
        <v>9063.4364290091944</v>
      </c>
      <c r="J92" s="40">
        <f t="shared" si="96"/>
        <v>45.523715784073815</v>
      </c>
      <c r="K92" s="40">
        <f t="shared" si="96"/>
        <v>6550.6643022880162</v>
      </c>
      <c r="L92" s="40">
        <f t="shared" si="96"/>
        <v>5671.0499902992151</v>
      </c>
      <c r="M92" s="41" t="s">
        <v>62</v>
      </c>
      <c r="N92" s="40">
        <f>N90+2*STDEV(N82:N89)</f>
        <v>3.1130476182856901</v>
      </c>
      <c r="O92" s="40">
        <f t="shared" ref="O92:Y92" si="97">O90+2*STDEV(O82:O89)</f>
        <v>24.617846909516452</v>
      </c>
      <c r="P92" s="40">
        <f t="shared" si="97"/>
        <v>31.113047618285691</v>
      </c>
      <c r="Q92" s="40">
        <f t="shared" si="97"/>
        <v>45.027460299317653</v>
      </c>
      <c r="R92" s="40">
        <f t="shared" si="97"/>
        <v>5194.4201442669673</v>
      </c>
      <c r="S92" s="40">
        <f t="shared" si="97"/>
        <v>5697.7980822347763</v>
      </c>
      <c r="T92" s="40">
        <f t="shared" si="97"/>
        <v>49.075544063293648</v>
      </c>
      <c r="U92" s="40">
        <f t="shared" si="97"/>
        <v>8830.7495036409782</v>
      </c>
      <c r="V92" s="40">
        <f t="shared" si="97"/>
        <v>9063.4364290091944</v>
      </c>
      <c r="W92" s="40">
        <f t="shared" si="97"/>
        <v>45.523715784073815</v>
      </c>
      <c r="X92" s="40">
        <f t="shared" si="97"/>
        <v>6550.6643022880162</v>
      </c>
      <c r="Y92" s="40">
        <f t="shared" si="97"/>
        <v>5671.0499902992151</v>
      </c>
      <c r="Z92" s="41" t="s">
        <v>62</v>
      </c>
      <c r="AP92" s="36"/>
    </row>
    <row r="93" spans="1:42" ht="13.2">
      <c r="A93" s="20"/>
      <c r="B93" s="25"/>
      <c r="C93" s="20"/>
      <c r="D93" s="22">
        <f>D80+3</f>
        <v>22</v>
      </c>
      <c r="E93" s="22">
        <f t="shared" ref="E93:L93" si="98">E80+3</f>
        <v>22</v>
      </c>
      <c r="F93" s="22">
        <f t="shared" si="98"/>
        <v>22</v>
      </c>
      <c r="G93" s="22">
        <f t="shared" si="98"/>
        <v>23</v>
      </c>
      <c r="H93" s="22">
        <f t="shared" si="98"/>
        <v>23</v>
      </c>
      <c r="I93" s="22">
        <f t="shared" si="98"/>
        <v>23</v>
      </c>
      <c r="J93" s="22">
        <f t="shared" si="98"/>
        <v>24</v>
      </c>
      <c r="K93" s="22">
        <f t="shared" si="98"/>
        <v>24</v>
      </c>
      <c r="L93" s="22">
        <f t="shared" si="98"/>
        <v>24</v>
      </c>
      <c r="M93" s="26" t="s">
        <v>37</v>
      </c>
      <c r="N93" s="20"/>
      <c r="O93" s="25"/>
      <c r="P93" s="20"/>
      <c r="Q93" s="22">
        <f>Q80+3</f>
        <v>22</v>
      </c>
      <c r="R93" s="22">
        <f t="shared" ref="R93:Y93" si="99">R80+3</f>
        <v>22</v>
      </c>
      <c r="S93" s="22">
        <f t="shared" si="99"/>
        <v>22</v>
      </c>
      <c r="T93" s="22">
        <f t="shared" si="99"/>
        <v>23</v>
      </c>
      <c r="U93" s="22">
        <f t="shared" si="99"/>
        <v>23</v>
      </c>
      <c r="V93" s="22">
        <f t="shared" si="99"/>
        <v>23</v>
      </c>
      <c r="W93" s="22">
        <f t="shared" si="99"/>
        <v>24</v>
      </c>
      <c r="X93" s="22">
        <f t="shared" si="99"/>
        <v>24</v>
      </c>
      <c r="Y93" s="22">
        <f t="shared" si="99"/>
        <v>24</v>
      </c>
      <c r="Z93" s="26" t="s">
        <v>37</v>
      </c>
      <c r="AB93" s="27"/>
      <c r="AC93" s="27"/>
      <c r="AD93" s="27"/>
      <c r="AE93" s="27"/>
      <c r="AF93" s="27"/>
      <c r="AG93" s="27"/>
      <c r="AH93" s="27"/>
      <c r="AI93" s="27"/>
      <c r="AM93" s="28"/>
      <c r="AN93" s="27"/>
      <c r="AP93" s="36"/>
    </row>
    <row r="94" spans="1:42" ht="13.8" thickBot="1">
      <c r="A94" s="30">
        <v>1</v>
      </c>
      <c r="B94" s="30">
        <v>2</v>
      </c>
      <c r="C94" s="30">
        <v>3</v>
      </c>
      <c r="D94" s="30">
        <v>4</v>
      </c>
      <c r="E94" s="30">
        <v>5</v>
      </c>
      <c r="F94" s="30">
        <v>6</v>
      </c>
      <c r="G94" s="30">
        <v>7</v>
      </c>
      <c r="H94" s="30">
        <v>8</v>
      </c>
      <c r="I94" s="30">
        <v>9</v>
      </c>
      <c r="J94" s="30">
        <v>10</v>
      </c>
      <c r="K94" s="30">
        <v>11</v>
      </c>
      <c r="L94" s="30">
        <v>12</v>
      </c>
      <c r="M94" s="26" t="s">
        <v>47</v>
      </c>
      <c r="N94" s="30">
        <v>1</v>
      </c>
      <c r="O94" s="30">
        <v>2</v>
      </c>
      <c r="P94" s="30">
        <v>3</v>
      </c>
      <c r="Q94" s="30">
        <v>4</v>
      </c>
      <c r="R94" s="30">
        <v>5</v>
      </c>
      <c r="S94" s="30">
        <v>6</v>
      </c>
      <c r="T94" s="30">
        <v>7</v>
      </c>
      <c r="U94" s="30">
        <v>8</v>
      </c>
      <c r="V94" s="30">
        <v>9</v>
      </c>
      <c r="W94" s="30">
        <v>10</v>
      </c>
      <c r="X94" s="30">
        <v>11</v>
      </c>
      <c r="Y94" s="30">
        <v>12</v>
      </c>
      <c r="Z94" s="26" t="s">
        <v>47</v>
      </c>
      <c r="AB94" s="27"/>
      <c r="AC94" s="27"/>
      <c r="AD94" s="27"/>
      <c r="AE94" s="27"/>
      <c r="AF94" s="27"/>
      <c r="AG94" s="27"/>
      <c r="AH94" s="27"/>
      <c r="AI94" s="27"/>
      <c r="AM94" s="28"/>
      <c r="AN94" s="27"/>
      <c r="AP94" s="36"/>
    </row>
    <row r="95" spans="1:42" ht="13.8" thickBot="1">
      <c r="A95" s="4">
        <v>1</v>
      </c>
      <c r="B95" s="4">
        <v>15</v>
      </c>
      <c r="C95" s="4">
        <v>19</v>
      </c>
      <c r="D95" s="4">
        <v>34</v>
      </c>
      <c r="E95" s="12">
        <v>4185</v>
      </c>
      <c r="F95" s="12">
        <v>4085</v>
      </c>
      <c r="G95" s="4">
        <v>31</v>
      </c>
      <c r="H95" s="9">
        <v>3726</v>
      </c>
      <c r="I95" s="12">
        <v>4096</v>
      </c>
      <c r="J95" s="4">
        <v>37</v>
      </c>
      <c r="K95" s="14">
        <v>5293</v>
      </c>
      <c r="L95" s="7">
        <v>5169</v>
      </c>
      <c r="M95" s="21"/>
      <c r="N95" s="23">
        <f t="shared" ref="N95:Y95" si="100" xml:space="preserve"> IF(OR(A95&gt;A105, A95&lt;A104),".",A95)</f>
        <v>1</v>
      </c>
      <c r="O95" s="23">
        <f t="shared" si="100"/>
        <v>15</v>
      </c>
      <c r="P95" s="23">
        <f t="shared" si="100"/>
        <v>19</v>
      </c>
      <c r="Q95" s="23">
        <f t="shared" si="100"/>
        <v>34</v>
      </c>
      <c r="R95" s="23">
        <f t="shared" si="100"/>
        <v>4185</v>
      </c>
      <c r="S95" s="23">
        <f t="shared" si="100"/>
        <v>4085</v>
      </c>
      <c r="T95" s="23">
        <f t="shared" si="100"/>
        <v>31</v>
      </c>
      <c r="U95" s="23">
        <f t="shared" si="100"/>
        <v>3726</v>
      </c>
      <c r="V95" s="23">
        <f t="shared" si="100"/>
        <v>4096</v>
      </c>
      <c r="W95" s="23">
        <f t="shared" si="100"/>
        <v>37</v>
      </c>
      <c r="X95" s="23">
        <f t="shared" si="100"/>
        <v>5293</v>
      </c>
      <c r="Y95" s="23">
        <f t="shared" si="100"/>
        <v>5169</v>
      </c>
      <c r="Z95" s="21"/>
      <c r="AA95" s="22">
        <f>AA82+3</f>
        <v>22</v>
      </c>
      <c r="AB95" s="34">
        <f>AVERAGE($R95:$S102)</f>
        <v>4725.3125</v>
      </c>
      <c r="AC95" s="34">
        <f>AVERAGE($P95:$P102)</f>
        <v>22.125</v>
      </c>
      <c r="AD95" s="34">
        <f>AVERAGE([3]buffer!L$14:L$21)</f>
        <v>1</v>
      </c>
      <c r="AE95" s="34">
        <f>((AB95-AD95)/AI95)-AC95</f>
        <v>2029</v>
      </c>
      <c r="AF95" s="34">
        <f>AVERAGE($Q95:$Q102)</f>
        <v>35.125</v>
      </c>
      <c r="AG95" s="34">
        <f>AVERAGE($O95:$O102)</f>
        <v>15.25</v>
      </c>
      <c r="AH95" s="34">
        <f>AG95/0.5</f>
        <v>30.5</v>
      </c>
      <c r="AI95" s="35">
        <f>AF95/AG95</f>
        <v>2.3032786885245899</v>
      </c>
      <c r="AJ95" s="56">
        <f xml:space="preserve"> 1.18*(1-COMPLETE!P17)</f>
        <v>1.0598686371100163</v>
      </c>
      <c r="AK95" s="37">
        <v>0.73055555555555562</v>
      </c>
      <c r="AL95" s="37">
        <v>0.90694444444444444</v>
      </c>
      <c r="AM95" s="38">
        <f>24*(AL95-AK95)</f>
        <v>4.2333333333333316</v>
      </c>
      <c r="AN95" s="34">
        <f>(AE95*120)/(AH95*0.2*AM95*AJ95)</f>
        <v>8896.0855528176016</v>
      </c>
      <c r="AP95" s="36"/>
    </row>
    <row r="96" spans="1:42" ht="13.8" thickBot="1">
      <c r="A96" s="4">
        <v>0</v>
      </c>
      <c r="B96" s="4">
        <v>13</v>
      </c>
      <c r="C96" s="4">
        <v>21</v>
      </c>
      <c r="D96" s="4">
        <v>34</v>
      </c>
      <c r="E96" s="15">
        <v>4747</v>
      </c>
      <c r="F96" s="15">
        <v>4663</v>
      </c>
      <c r="G96" s="4">
        <v>33</v>
      </c>
      <c r="H96" s="9">
        <v>3742</v>
      </c>
      <c r="I96" s="15">
        <v>4684</v>
      </c>
      <c r="J96" s="4">
        <v>38</v>
      </c>
      <c r="K96" s="7">
        <v>5027</v>
      </c>
      <c r="L96" s="15">
        <v>4830</v>
      </c>
      <c r="M96" s="21"/>
      <c r="N96" s="23">
        <f t="shared" ref="N96:Y96" si="101" xml:space="preserve"> IF(OR(A96&gt;A105, A96&lt;A104),".",A96)</f>
        <v>0</v>
      </c>
      <c r="O96" s="23">
        <f t="shared" si="101"/>
        <v>13</v>
      </c>
      <c r="P96" s="23">
        <f t="shared" si="101"/>
        <v>21</v>
      </c>
      <c r="Q96" s="23">
        <f t="shared" si="101"/>
        <v>34</v>
      </c>
      <c r="R96" s="23">
        <f t="shared" si="101"/>
        <v>4747</v>
      </c>
      <c r="S96" s="23">
        <f t="shared" si="101"/>
        <v>4663</v>
      </c>
      <c r="T96" s="23">
        <f t="shared" si="101"/>
        <v>33</v>
      </c>
      <c r="U96" s="23">
        <f t="shared" si="101"/>
        <v>3742</v>
      </c>
      <c r="V96" s="23">
        <f t="shared" si="101"/>
        <v>4684</v>
      </c>
      <c r="W96" s="23">
        <f t="shared" si="101"/>
        <v>38</v>
      </c>
      <c r="X96" s="23">
        <f t="shared" si="101"/>
        <v>5027</v>
      </c>
      <c r="Y96" s="23">
        <f t="shared" si="101"/>
        <v>4830</v>
      </c>
      <c r="Z96" s="21"/>
      <c r="AA96" s="22">
        <f>AA83+3</f>
        <v>23</v>
      </c>
      <c r="AB96" s="34">
        <f>AVERAGE($U95:$V102)</f>
        <v>4242.5</v>
      </c>
      <c r="AC96" s="34">
        <f>AVERAGE($P95:$P102)</f>
        <v>22.125</v>
      </c>
      <c r="AD96" s="34">
        <f>AVERAGE([3]buffer!M$14:M$21)</f>
        <v>2.375</v>
      </c>
      <c r="AE96" s="34">
        <f>((AB96-AD96)/AI96)-AC96</f>
        <v>1998.5595703125</v>
      </c>
      <c r="AF96" s="34">
        <f>AVERAGE($T95:$T102)</f>
        <v>32</v>
      </c>
      <c r="AG96" s="34">
        <f>AVERAGE($O95:$O102)</f>
        <v>15.25</v>
      </c>
      <c r="AH96" s="34">
        <f>AG96/0.5</f>
        <v>30.5</v>
      </c>
      <c r="AI96" s="35">
        <f>AF96/AG96</f>
        <v>2.098360655737705</v>
      </c>
      <c r="AJ96" s="57">
        <f xml:space="preserve"> 1.18*(1-COMPLETE!P19)</f>
        <v>1.0397918473547267</v>
      </c>
      <c r="AK96" s="37">
        <v>0.73055555555555562</v>
      </c>
      <c r="AL96" s="37">
        <v>0.90694444444444444</v>
      </c>
      <c r="AM96" s="38">
        <f>24*(AL96-AK96)</f>
        <v>4.2333333333333316</v>
      </c>
      <c r="AN96" s="34">
        <f>(AE96*120)/(AH96*0.2*AM96*AJ96)</f>
        <v>8931.8132581127265</v>
      </c>
      <c r="AP96" s="36"/>
    </row>
    <row r="97" spans="1:40" ht="13.8" thickBot="1">
      <c r="A97" s="4">
        <v>1</v>
      </c>
      <c r="B97" s="4">
        <v>17</v>
      </c>
      <c r="C97" s="4">
        <v>22</v>
      </c>
      <c r="D97" s="4">
        <v>36</v>
      </c>
      <c r="E97" s="15">
        <v>4728</v>
      </c>
      <c r="F97" s="7">
        <v>5023</v>
      </c>
      <c r="G97" s="4">
        <v>33</v>
      </c>
      <c r="H97" s="15">
        <v>4662</v>
      </c>
      <c r="I97" s="15">
        <v>4650</v>
      </c>
      <c r="J97" s="4">
        <v>34</v>
      </c>
      <c r="K97" s="7">
        <v>5197</v>
      </c>
      <c r="L97" s="14">
        <v>5448</v>
      </c>
      <c r="M97" s="21"/>
      <c r="N97" s="23">
        <f t="shared" ref="N97:Y97" si="102" xml:space="preserve"> IF(OR(A97&gt;A105, A97&lt;A104),".",A97)</f>
        <v>1</v>
      </c>
      <c r="O97" s="23">
        <f t="shared" si="102"/>
        <v>17</v>
      </c>
      <c r="P97" s="23">
        <f t="shared" si="102"/>
        <v>22</v>
      </c>
      <c r="Q97" s="23">
        <f t="shared" si="102"/>
        <v>36</v>
      </c>
      <c r="R97" s="23">
        <f t="shared" si="102"/>
        <v>4728</v>
      </c>
      <c r="S97" s="23">
        <f t="shared" si="102"/>
        <v>5023</v>
      </c>
      <c r="T97" s="23">
        <f t="shared" si="102"/>
        <v>33</v>
      </c>
      <c r="U97" s="23">
        <f t="shared" si="102"/>
        <v>4662</v>
      </c>
      <c r="V97" s="23">
        <f t="shared" si="102"/>
        <v>4650</v>
      </c>
      <c r="W97" s="23">
        <f t="shared" si="102"/>
        <v>34</v>
      </c>
      <c r="X97" s="23">
        <f t="shared" si="102"/>
        <v>5197</v>
      </c>
      <c r="Y97" s="23">
        <f t="shared" si="102"/>
        <v>5448</v>
      </c>
      <c r="Z97" s="21"/>
      <c r="AA97" s="22">
        <f>AA84+3</f>
        <v>24</v>
      </c>
      <c r="AB97" s="34">
        <f>AVERAGE($X95:$Y102)</f>
        <v>5115.1333333333332</v>
      </c>
      <c r="AC97" s="34">
        <f>AVERAGE($P95:$P102)</f>
        <v>22.125</v>
      </c>
      <c r="AD97" s="34">
        <f>AVERAGE([3]buffer!N$14:N$21)</f>
        <v>1</v>
      </c>
      <c r="AE97" s="34">
        <f>((AB97-AD97)/AI97)-AC97</f>
        <v>2129.337988505747</v>
      </c>
      <c r="AF97" s="34">
        <f>AVERAGE($W95:$W102)</f>
        <v>36.25</v>
      </c>
      <c r="AG97" s="34">
        <f>AVERAGE($O95:$O102)</f>
        <v>15.25</v>
      </c>
      <c r="AH97" s="34">
        <f>AG97/0.5</f>
        <v>30.5</v>
      </c>
      <c r="AI97" s="35">
        <f>AF97/AG97</f>
        <v>2.377049180327869</v>
      </c>
      <c r="AJ97" s="57">
        <f xml:space="preserve"> 1.2*(1-COMPLETE!P21)</f>
        <v>1.020911528150134</v>
      </c>
      <c r="AK97" s="37">
        <v>0.73055555555555562</v>
      </c>
      <c r="AL97" s="37">
        <v>0.90694444444444444</v>
      </c>
      <c r="AM97" s="38">
        <f>24*(AL97-AK97)</f>
        <v>4.2333333333333316</v>
      </c>
      <c r="AN97" s="34">
        <f>(AE97*120)/(AH97*0.2*AM97*AJ97)</f>
        <v>9692.2685542326981</v>
      </c>
    </row>
    <row r="98" spans="1:40" ht="13.2">
      <c r="A98" s="4">
        <v>1</v>
      </c>
      <c r="B98" s="4">
        <v>15</v>
      </c>
      <c r="C98" s="4">
        <v>22</v>
      </c>
      <c r="D98" s="4">
        <v>36</v>
      </c>
      <c r="E98" s="14">
        <v>5454</v>
      </c>
      <c r="F98" s="14">
        <v>5525</v>
      </c>
      <c r="G98" s="4">
        <v>31</v>
      </c>
      <c r="H98" s="12">
        <v>4287</v>
      </c>
      <c r="I98" s="15">
        <v>4423</v>
      </c>
      <c r="J98" s="4">
        <v>34</v>
      </c>
      <c r="K98" s="14">
        <v>5366</v>
      </c>
      <c r="L98" s="13">
        <v>6164</v>
      </c>
      <c r="M98" s="21"/>
      <c r="N98" s="23">
        <f t="shared" ref="N98:Y98" si="103" xml:space="preserve"> IF(OR(A98&gt;A105, A98&lt;A104),".",A98)</f>
        <v>1</v>
      </c>
      <c r="O98" s="23">
        <f t="shared" si="103"/>
        <v>15</v>
      </c>
      <c r="P98" s="23">
        <f t="shared" si="103"/>
        <v>22</v>
      </c>
      <c r="Q98" s="23">
        <f t="shared" si="103"/>
        <v>36</v>
      </c>
      <c r="R98" s="23">
        <f t="shared" si="103"/>
        <v>5454</v>
      </c>
      <c r="S98" s="23">
        <f t="shared" si="103"/>
        <v>5525</v>
      </c>
      <c r="T98" s="23">
        <f t="shared" si="103"/>
        <v>31</v>
      </c>
      <c r="U98" s="23">
        <f t="shared" si="103"/>
        <v>4287</v>
      </c>
      <c r="V98" s="23">
        <f t="shared" si="103"/>
        <v>4423</v>
      </c>
      <c r="W98" s="23">
        <f t="shared" si="103"/>
        <v>34</v>
      </c>
      <c r="X98" s="23">
        <f t="shared" si="103"/>
        <v>5366</v>
      </c>
      <c r="Y98" s="23" t="str">
        <f t="shared" si="103"/>
        <v>.</v>
      </c>
      <c r="Z98" s="21"/>
      <c r="AJ98" s="24"/>
    </row>
    <row r="99" spans="1:40" ht="13.2">
      <c r="A99" s="4">
        <v>2</v>
      </c>
      <c r="B99" s="4">
        <v>14</v>
      </c>
      <c r="C99" s="4">
        <v>23</v>
      </c>
      <c r="D99" s="4">
        <v>36</v>
      </c>
      <c r="E99" s="7">
        <v>5177</v>
      </c>
      <c r="F99" s="14">
        <v>5373</v>
      </c>
      <c r="G99" s="4">
        <v>30</v>
      </c>
      <c r="H99" s="12">
        <v>4314</v>
      </c>
      <c r="I99" s="15">
        <v>4551</v>
      </c>
      <c r="J99" s="4">
        <v>37</v>
      </c>
      <c r="K99" s="14">
        <v>5551</v>
      </c>
      <c r="L99" s="7">
        <v>4960</v>
      </c>
      <c r="M99" s="21"/>
      <c r="N99" s="23">
        <f t="shared" ref="N99:Y99" si="104" xml:space="preserve"> IF(OR(A99&gt;A105, A99&lt;A104),".",A99)</f>
        <v>2</v>
      </c>
      <c r="O99" s="23">
        <f t="shared" si="104"/>
        <v>14</v>
      </c>
      <c r="P99" s="23">
        <f t="shared" si="104"/>
        <v>23</v>
      </c>
      <c r="Q99" s="23">
        <f t="shared" si="104"/>
        <v>36</v>
      </c>
      <c r="R99" s="23">
        <f t="shared" si="104"/>
        <v>5177</v>
      </c>
      <c r="S99" s="23">
        <f t="shared" si="104"/>
        <v>5373</v>
      </c>
      <c r="T99" s="23">
        <f t="shared" si="104"/>
        <v>30</v>
      </c>
      <c r="U99" s="23">
        <f t="shared" si="104"/>
        <v>4314</v>
      </c>
      <c r="V99" s="23">
        <f t="shared" si="104"/>
        <v>4551</v>
      </c>
      <c r="W99" s="23">
        <f t="shared" si="104"/>
        <v>37</v>
      </c>
      <c r="X99" s="23">
        <f t="shared" si="104"/>
        <v>5551</v>
      </c>
      <c r="Y99" s="23">
        <f t="shared" si="104"/>
        <v>4960</v>
      </c>
      <c r="Z99" s="21"/>
      <c r="AJ99" s="24"/>
    </row>
    <row r="100" spans="1:40" ht="13.2">
      <c r="A100" s="4">
        <v>0</v>
      </c>
      <c r="B100" s="4">
        <v>15</v>
      </c>
      <c r="C100" s="4">
        <v>24</v>
      </c>
      <c r="D100" s="4">
        <v>35</v>
      </c>
      <c r="E100" s="15">
        <v>4614</v>
      </c>
      <c r="F100" s="15">
        <v>4521</v>
      </c>
      <c r="G100" s="4">
        <v>31</v>
      </c>
      <c r="H100" s="15">
        <v>4573</v>
      </c>
      <c r="I100" s="12">
        <v>4360</v>
      </c>
      <c r="J100" s="4">
        <v>38</v>
      </c>
      <c r="K100" s="13">
        <v>6152</v>
      </c>
      <c r="L100" s="7">
        <v>5019</v>
      </c>
      <c r="M100" s="21"/>
      <c r="N100" s="23">
        <f t="shared" ref="N100:Y100" si="105" xml:space="preserve"> IF(OR(A100&gt;A105, A100&lt;A104),".",A100)</f>
        <v>0</v>
      </c>
      <c r="O100" s="23">
        <f t="shared" si="105"/>
        <v>15</v>
      </c>
      <c r="P100" s="23">
        <f t="shared" si="105"/>
        <v>24</v>
      </c>
      <c r="Q100" s="23">
        <f t="shared" si="105"/>
        <v>35</v>
      </c>
      <c r="R100" s="23">
        <f t="shared" si="105"/>
        <v>4614</v>
      </c>
      <c r="S100" s="23">
        <f t="shared" si="105"/>
        <v>4521</v>
      </c>
      <c r="T100" s="23">
        <f t="shared" si="105"/>
        <v>31</v>
      </c>
      <c r="U100" s="23">
        <f t="shared" si="105"/>
        <v>4573</v>
      </c>
      <c r="V100" s="23">
        <f t="shared" si="105"/>
        <v>4360</v>
      </c>
      <c r="W100" s="23">
        <f t="shared" si="105"/>
        <v>38</v>
      </c>
      <c r="X100" s="23">
        <f t="shared" si="105"/>
        <v>6152</v>
      </c>
      <c r="Y100" s="23">
        <f t="shared" si="105"/>
        <v>5019</v>
      </c>
      <c r="Z100" s="21"/>
      <c r="AJ100" s="24"/>
    </row>
    <row r="101" spans="1:40" ht="13.2">
      <c r="A101" s="4">
        <v>2</v>
      </c>
      <c r="B101" s="4">
        <v>16</v>
      </c>
      <c r="C101" s="4">
        <v>24</v>
      </c>
      <c r="D101" s="4">
        <v>34</v>
      </c>
      <c r="E101" s="7">
        <v>4867</v>
      </c>
      <c r="F101" s="12">
        <v>4402</v>
      </c>
      <c r="G101" s="4">
        <v>32</v>
      </c>
      <c r="H101" s="12">
        <v>4090</v>
      </c>
      <c r="I101" s="15">
        <v>4409</v>
      </c>
      <c r="J101" s="4">
        <v>37</v>
      </c>
      <c r="K101" s="15">
        <v>4416</v>
      </c>
      <c r="L101" s="15">
        <v>4686</v>
      </c>
      <c r="M101" s="21"/>
      <c r="N101" s="23">
        <f t="shared" ref="N101:Y101" si="106" xml:space="preserve"> IF(OR(A101&gt;A105, A101&lt;A104),".",A101)</f>
        <v>2</v>
      </c>
      <c r="O101" s="23">
        <f t="shared" si="106"/>
        <v>16</v>
      </c>
      <c r="P101" s="23">
        <f t="shared" si="106"/>
        <v>24</v>
      </c>
      <c r="Q101" s="23">
        <f t="shared" si="106"/>
        <v>34</v>
      </c>
      <c r="R101" s="23">
        <f t="shared" si="106"/>
        <v>4867</v>
      </c>
      <c r="S101" s="23">
        <f t="shared" si="106"/>
        <v>4402</v>
      </c>
      <c r="T101" s="23">
        <f t="shared" si="106"/>
        <v>32</v>
      </c>
      <c r="U101" s="23">
        <f t="shared" si="106"/>
        <v>4090</v>
      </c>
      <c r="V101" s="23">
        <f t="shared" si="106"/>
        <v>4409</v>
      </c>
      <c r="W101" s="23">
        <f t="shared" si="106"/>
        <v>37</v>
      </c>
      <c r="X101" s="23">
        <f t="shared" si="106"/>
        <v>4416</v>
      </c>
      <c r="Y101" s="23">
        <f t="shared" si="106"/>
        <v>4686</v>
      </c>
      <c r="Z101" s="21"/>
      <c r="AJ101" s="24"/>
    </row>
    <row r="102" spans="1:40" ht="13.2">
      <c r="A102" s="4">
        <v>2</v>
      </c>
      <c r="B102" s="4">
        <v>17</v>
      </c>
      <c r="C102" s="4">
        <v>22</v>
      </c>
      <c r="D102" s="4">
        <v>36</v>
      </c>
      <c r="E102" s="12">
        <v>4027</v>
      </c>
      <c r="F102" s="12">
        <v>4214</v>
      </c>
      <c r="G102" s="4">
        <v>35</v>
      </c>
      <c r="H102" s="9">
        <v>3543</v>
      </c>
      <c r="I102" s="9">
        <v>3770</v>
      </c>
      <c r="J102" s="4">
        <v>35</v>
      </c>
      <c r="K102" s="15">
        <v>4726</v>
      </c>
      <c r="L102" s="7">
        <v>4887</v>
      </c>
      <c r="M102" s="21"/>
      <c r="N102" s="23">
        <f t="shared" ref="N102:Y102" si="107" xml:space="preserve"> IF(OR(A102&gt;A105, A102&lt;A104),".",A102)</f>
        <v>2</v>
      </c>
      <c r="O102" s="23">
        <f t="shared" si="107"/>
        <v>17</v>
      </c>
      <c r="P102" s="23">
        <f t="shared" si="107"/>
        <v>22</v>
      </c>
      <c r="Q102" s="23">
        <f t="shared" si="107"/>
        <v>36</v>
      </c>
      <c r="R102" s="23">
        <f t="shared" si="107"/>
        <v>4027</v>
      </c>
      <c r="S102" s="23">
        <f t="shared" si="107"/>
        <v>4214</v>
      </c>
      <c r="T102" s="23">
        <f t="shared" si="107"/>
        <v>35</v>
      </c>
      <c r="U102" s="23">
        <f t="shared" si="107"/>
        <v>3543</v>
      </c>
      <c r="V102" s="23">
        <f t="shared" si="107"/>
        <v>3770</v>
      </c>
      <c r="W102" s="23">
        <f t="shared" si="107"/>
        <v>35</v>
      </c>
      <c r="X102" s="23">
        <f t="shared" si="107"/>
        <v>4726</v>
      </c>
      <c r="Y102" s="23">
        <f t="shared" si="107"/>
        <v>4887</v>
      </c>
      <c r="Z102" s="21"/>
      <c r="AJ102" s="24"/>
    </row>
    <row r="103" spans="1:40">
      <c r="A103" s="39">
        <f>AVERAGE(A95:A102)</f>
        <v>1.125</v>
      </c>
      <c r="B103" s="39">
        <f>AVERAGE(B95:B102)</f>
        <v>15.25</v>
      </c>
      <c r="C103" s="39">
        <f t="shared" ref="C103:L103" si="108">AVERAGE(C95:C102)</f>
        <v>22.125</v>
      </c>
      <c r="D103" s="39">
        <f t="shared" si="108"/>
        <v>35.125</v>
      </c>
      <c r="E103" s="39">
        <f t="shared" si="108"/>
        <v>4724.875</v>
      </c>
      <c r="F103" s="39">
        <f t="shared" si="108"/>
        <v>4725.75</v>
      </c>
      <c r="G103" s="39">
        <f t="shared" si="108"/>
        <v>32</v>
      </c>
      <c r="H103" s="39">
        <f t="shared" si="108"/>
        <v>4117.125</v>
      </c>
      <c r="I103" s="39">
        <f t="shared" si="108"/>
        <v>4367.875</v>
      </c>
      <c r="J103" s="39">
        <f t="shared" si="108"/>
        <v>36.25</v>
      </c>
      <c r="K103" s="39">
        <f t="shared" si="108"/>
        <v>5216</v>
      </c>
      <c r="L103" s="39">
        <f t="shared" si="108"/>
        <v>5145.375</v>
      </c>
      <c r="M103" s="26" t="s">
        <v>60</v>
      </c>
      <c r="N103" s="39">
        <f>AVERAGE(N95:N102)</f>
        <v>1.125</v>
      </c>
      <c r="O103" s="39">
        <f>AVERAGE(O95:O102)</f>
        <v>15.25</v>
      </c>
      <c r="P103" s="39">
        <f t="shared" ref="P103:Y103" si="109">AVERAGE(P95:P102)</f>
        <v>22.125</v>
      </c>
      <c r="Q103" s="39">
        <f t="shared" si="109"/>
        <v>35.125</v>
      </c>
      <c r="R103" s="39">
        <f t="shared" si="109"/>
        <v>4724.875</v>
      </c>
      <c r="S103" s="39">
        <f t="shared" si="109"/>
        <v>4725.75</v>
      </c>
      <c r="T103" s="39">
        <f t="shared" si="109"/>
        <v>32</v>
      </c>
      <c r="U103" s="39">
        <f t="shared" si="109"/>
        <v>4117.125</v>
      </c>
      <c r="V103" s="39">
        <f t="shared" si="109"/>
        <v>4367.875</v>
      </c>
      <c r="W103" s="39">
        <f t="shared" si="109"/>
        <v>36.25</v>
      </c>
      <c r="X103" s="39">
        <f t="shared" si="109"/>
        <v>5216</v>
      </c>
      <c r="Y103" s="39">
        <f t="shared" si="109"/>
        <v>4999.8571428571431</v>
      </c>
      <c r="Z103" s="26" t="s">
        <v>60</v>
      </c>
      <c r="AJ103" s="24"/>
    </row>
    <row r="104" spans="1:40">
      <c r="A104" s="39">
        <f>A103-2*STDEV(A95:A102)</f>
        <v>-0.54404592079256031</v>
      </c>
      <c r="B104" s="39">
        <f t="shared" ref="B104:L104" si="110">B103-2*STDEV(B95:B102)</f>
        <v>12.472539700682345</v>
      </c>
      <c r="C104" s="39">
        <f t="shared" si="110"/>
        <v>18.840838876407815</v>
      </c>
      <c r="D104" s="39">
        <f t="shared" si="110"/>
        <v>33.14293758206977</v>
      </c>
      <c r="E104" s="39">
        <f t="shared" si="110"/>
        <v>3784.5021636055349</v>
      </c>
      <c r="F104" s="39">
        <f t="shared" si="110"/>
        <v>3664.9649807134074</v>
      </c>
      <c r="G104" s="39">
        <f t="shared" si="110"/>
        <v>28.792865097050907</v>
      </c>
      <c r="H104" s="39">
        <f t="shared" si="110"/>
        <v>3290.2959884832812</v>
      </c>
      <c r="I104" s="39">
        <f t="shared" si="110"/>
        <v>3758.7881542101031</v>
      </c>
      <c r="J104" s="39">
        <f t="shared" si="110"/>
        <v>32.911908158414882</v>
      </c>
      <c r="K104" s="39">
        <f t="shared" si="110"/>
        <v>4165.0325545343603</v>
      </c>
      <c r="L104" s="39">
        <f t="shared" si="110"/>
        <v>4202.0326519024038</v>
      </c>
      <c r="M104" s="26" t="s">
        <v>61</v>
      </c>
      <c r="N104" s="39">
        <f>N103-2*STDEV(N95:N102)</f>
        <v>-0.54404592079256031</v>
      </c>
      <c r="O104" s="39">
        <f t="shared" ref="O104:Y104" si="111">O103-2*STDEV(O95:O102)</f>
        <v>12.472539700682345</v>
      </c>
      <c r="P104" s="39">
        <f t="shared" si="111"/>
        <v>18.840838876407815</v>
      </c>
      <c r="Q104" s="39">
        <f t="shared" si="111"/>
        <v>33.14293758206977</v>
      </c>
      <c r="R104" s="39">
        <f t="shared" si="111"/>
        <v>3784.5021636055349</v>
      </c>
      <c r="S104" s="39">
        <f t="shared" si="111"/>
        <v>3664.9649807134074</v>
      </c>
      <c r="T104" s="39">
        <f t="shared" si="111"/>
        <v>28.792865097050907</v>
      </c>
      <c r="U104" s="39">
        <f t="shared" si="111"/>
        <v>3290.2959884832812</v>
      </c>
      <c r="V104" s="39">
        <f t="shared" si="111"/>
        <v>3758.7881542101031</v>
      </c>
      <c r="W104" s="39">
        <f t="shared" si="111"/>
        <v>32.911908158414882</v>
      </c>
      <c r="X104" s="39">
        <f t="shared" si="111"/>
        <v>4165.0325545343603</v>
      </c>
      <c r="Y104" s="39">
        <f t="shared" si="111"/>
        <v>4502.2020701124038</v>
      </c>
      <c r="Z104" s="26" t="s">
        <v>61</v>
      </c>
      <c r="AJ104" s="24"/>
    </row>
    <row r="105" spans="1:40" ht="12.6" thickBot="1">
      <c r="A105" s="40">
        <f>A103+2*STDEV(A95:A102)</f>
        <v>2.7940459207925601</v>
      </c>
      <c r="B105" s="40">
        <f t="shared" ref="B105:L105" si="112">B103+2*STDEV(B95:B102)</f>
        <v>18.027460299317653</v>
      </c>
      <c r="C105" s="40">
        <f t="shared" si="112"/>
        <v>25.409161123592185</v>
      </c>
      <c r="D105" s="40">
        <f t="shared" si="112"/>
        <v>37.10706241793023</v>
      </c>
      <c r="E105" s="40">
        <f t="shared" si="112"/>
        <v>5665.2478363944647</v>
      </c>
      <c r="F105" s="40">
        <f t="shared" si="112"/>
        <v>5786.5350192865926</v>
      </c>
      <c r="G105" s="40">
        <f t="shared" si="112"/>
        <v>35.207134902949093</v>
      </c>
      <c r="H105" s="40">
        <f t="shared" si="112"/>
        <v>4943.9540115167183</v>
      </c>
      <c r="I105" s="40">
        <f t="shared" si="112"/>
        <v>4976.9618457898969</v>
      </c>
      <c r="J105" s="40">
        <f t="shared" si="112"/>
        <v>39.588091841585118</v>
      </c>
      <c r="K105" s="40">
        <f t="shared" si="112"/>
        <v>6266.9674454656397</v>
      </c>
      <c r="L105" s="40">
        <f t="shared" si="112"/>
        <v>6088.7173480975962</v>
      </c>
      <c r="M105" s="41" t="s">
        <v>62</v>
      </c>
      <c r="N105" s="40">
        <f>N103+2*STDEV(N95:N102)</f>
        <v>2.7940459207925601</v>
      </c>
      <c r="O105" s="40">
        <f t="shared" ref="O105:Y105" si="113">O103+2*STDEV(O95:O102)</f>
        <v>18.027460299317653</v>
      </c>
      <c r="P105" s="40">
        <f t="shared" si="113"/>
        <v>25.409161123592185</v>
      </c>
      <c r="Q105" s="40">
        <f t="shared" si="113"/>
        <v>37.10706241793023</v>
      </c>
      <c r="R105" s="40">
        <f t="shared" si="113"/>
        <v>5665.2478363944647</v>
      </c>
      <c r="S105" s="40">
        <f t="shared" si="113"/>
        <v>5786.5350192865926</v>
      </c>
      <c r="T105" s="40">
        <f t="shared" si="113"/>
        <v>35.207134902949093</v>
      </c>
      <c r="U105" s="40">
        <f t="shared" si="113"/>
        <v>4943.9540115167183</v>
      </c>
      <c r="V105" s="40">
        <f t="shared" si="113"/>
        <v>4976.9618457898969</v>
      </c>
      <c r="W105" s="40">
        <f t="shared" si="113"/>
        <v>39.588091841585118</v>
      </c>
      <c r="X105" s="40">
        <f t="shared" si="113"/>
        <v>6266.9674454656397</v>
      </c>
      <c r="Y105" s="40">
        <f t="shared" si="113"/>
        <v>5497.5122156018824</v>
      </c>
      <c r="Z105" s="41" t="s">
        <v>62</v>
      </c>
      <c r="AJ105" s="24"/>
    </row>
    <row r="106" spans="1:40" ht="13.2">
      <c r="A106" s="20"/>
      <c r="B106" s="25"/>
      <c r="C106" s="20"/>
      <c r="D106" s="22">
        <f>D93+3</f>
        <v>25</v>
      </c>
      <c r="E106" s="22">
        <f t="shared" ref="E106:L106" si="114">E93+3</f>
        <v>25</v>
      </c>
      <c r="F106" s="22">
        <f t="shared" si="114"/>
        <v>25</v>
      </c>
      <c r="G106" s="22">
        <f t="shared" si="114"/>
        <v>26</v>
      </c>
      <c r="H106" s="22">
        <f t="shared" si="114"/>
        <v>26</v>
      </c>
      <c r="I106" s="22">
        <f t="shared" si="114"/>
        <v>26</v>
      </c>
      <c r="J106" s="22">
        <f t="shared" si="114"/>
        <v>27</v>
      </c>
      <c r="K106" s="22">
        <f t="shared" si="114"/>
        <v>27</v>
      </c>
      <c r="L106" s="22">
        <f t="shared" si="114"/>
        <v>27</v>
      </c>
      <c r="M106" s="26" t="s">
        <v>37</v>
      </c>
      <c r="N106" s="20"/>
      <c r="O106" s="25"/>
      <c r="P106" s="20"/>
      <c r="Q106" s="22">
        <f>Q93+3</f>
        <v>25</v>
      </c>
      <c r="R106" s="22">
        <f t="shared" ref="R106:Y106" si="115">R93+3</f>
        <v>25</v>
      </c>
      <c r="S106" s="22">
        <f t="shared" si="115"/>
        <v>25</v>
      </c>
      <c r="T106" s="22">
        <f t="shared" si="115"/>
        <v>26</v>
      </c>
      <c r="U106" s="22">
        <f t="shared" si="115"/>
        <v>26</v>
      </c>
      <c r="V106" s="22">
        <f t="shared" si="115"/>
        <v>26</v>
      </c>
      <c r="W106" s="22">
        <f t="shared" si="115"/>
        <v>27</v>
      </c>
      <c r="X106" s="22">
        <f t="shared" si="115"/>
        <v>27</v>
      </c>
      <c r="Y106" s="22">
        <f t="shared" si="115"/>
        <v>27</v>
      </c>
      <c r="Z106" s="26" t="s">
        <v>37</v>
      </c>
      <c r="AB106" s="27"/>
      <c r="AC106" s="27"/>
      <c r="AD106" s="27"/>
      <c r="AE106" s="27"/>
      <c r="AF106" s="27"/>
      <c r="AG106" s="27"/>
      <c r="AH106" s="27"/>
      <c r="AI106" s="27"/>
      <c r="AJ106" s="28"/>
      <c r="AM106" s="28"/>
      <c r="AN106" s="27"/>
    </row>
    <row r="107" spans="1:40" ht="13.8" thickBot="1">
      <c r="A107" s="30">
        <v>1</v>
      </c>
      <c r="B107" s="30">
        <v>2</v>
      </c>
      <c r="C107" s="30">
        <v>3</v>
      </c>
      <c r="D107" s="30">
        <v>4</v>
      </c>
      <c r="E107" s="30">
        <v>5</v>
      </c>
      <c r="F107" s="30">
        <v>6</v>
      </c>
      <c r="G107" s="30">
        <v>7</v>
      </c>
      <c r="H107" s="30">
        <v>8</v>
      </c>
      <c r="I107" s="30">
        <v>9</v>
      </c>
      <c r="J107" s="30">
        <v>10</v>
      </c>
      <c r="K107" s="30">
        <v>11</v>
      </c>
      <c r="L107" s="30">
        <v>12</v>
      </c>
      <c r="M107" s="26" t="s">
        <v>47</v>
      </c>
      <c r="N107" s="30">
        <v>1</v>
      </c>
      <c r="O107" s="30">
        <v>2</v>
      </c>
      <c r="P107" s="30">
        <v>3</v>
      </c>
      <c r="Q107" s="30">
        <v>4</v>
      </c>
      <c r="R107" s="30">
        <v>5</v>
      </c>
      <c r="S107" s="30">
        <v>6</v>
      </c>
      <c r="T107" s="30">
        <v>7</v>
      </c>
      <c r="U107" s="30">
        <v>8</v>
      </c>
      <c r="V107" s="30">
        <v>9</v>
      </c>
      <c r="W107" s="30">
        <v>10</v>
      </c>
      <c r="X107" s="30">
        <v>11</v>
      </c>
      <c r="Y107" s="30">
        <v>12</v>
      </c>
      <c r="Z107" s="26" t="s">
        <v>47</v>
      </c>
      <c r="AB107" s="27"/>
      <c r="AC107" s="27"/>
      <c r="AD107" s="27"/>
      <c r="AE107" s="27"/>
      <c r="AF107" s="27"/>
      <c r="AG107" s="27"/>
      <c r="AH107" s="27"/>
      <c r="AI107" s="27"/>
      <c r="AJ107" s="28"/>
      <c r="AM107" s="28"/>
      <c r="AN107" s="27"/>
    </row>
    <row r="108" spans="1:40" ht="13.8" thickBot="1">
      <c r="A108" s="4">
        <v>2</v>
      </c>
      <c r="B108" s="4">
        <v>22</v>
      </c>
      <c r="C108" s="4">
        <v>31</v>
      </c>
      <c r="D108" s="4">
        <v>37</v>
      </c>
      <c r="E108" s="12">
        <v>5573</v>
      </c>
      <c r="F108" s="12">
        <v>5287</v>
      </c>
      <c r="G108" s="4">
        <v>39</v>
      </c>
      <c r="H108" s="9">
        <v>4616</v>
      </c>
      <c r="I108" s="9">
        <v>4837</v>
      </c>
      <c r="J108" s="4">
        <v>40</v>
      </c>
      <c r="K108" s="12">
        <v>5658</v>
      </c>
      <c r="L108" s="12">
        <v>5417</v>
      </c>
      <c r="M108" s="21"/>
      <c r="N108" s="23">
        <f t="shared" ref="N108:Y108" si="116" xml:space="preserve"> IF(OR(A108&gt;A118, A108&lt;A117),".",A108)</f>
        <v>2</v>
      </c>
      <c r="O108" s="23">
        <f t="shared" si="116"/>
        <v>22</v>
      </c>
      <c r="P108" s="23">
        <f t="shared" si="116"/>
        <v>31</v>
      </c>
      <c r="Q108" s="23" t="str">
        <f t="shared" si="116"/>
        <v>.</v>
      </c>
      <c r="R108" s="23">
        <f t="shared" si="116"/>
        <v>5573</v>
      </c>
      <c r="S108" s="23">
        <f t="shared" si="116"/>
        <v>5287</v>
      </c>
      <c r="T108" s="23">
        <f t="shared" si="116"/>
        <v>39</v>
      </c>
      <c r="U108" s="23">
        <f t="shared" si="116"/>
        <v>4616</v>
      </c>
      <c r="V108" s="23">
        <f t="shared" si="116"/>
        <v>4837</v>
      </c>
      <c r="W108" s="23">
        <f t="shared" si="116"/>
        <v>40</v>
      </c>
      <c r="X108" s="23">
        <f t="shared" si="116"/>
        <v>5658</v>
      </c>
      <c r="Y108" s="23">
        <f t="shared" si="116"/>
        <v>5417</v>
      </c>
      <c r="Z108" s="21"/>
      <c r="AA108" s="22">
        <f>AA95+3</f>
        <v>25</v>
      </c>
      <c r="AB108" s="34">
        <f>AVERAGE($R108:$S115)</f>
        <v>7044.25</v>
      </c>
      <c r="AC108" s="34">
        <f>AVERAGE($P108:$P115)</f>
        <v>30.875</v>
      </c>
      <c r="AD108" s="34">
        <f>AVERAGE([3]buffer!C$25:C$32)</f>
        <v>24.125</v>
      </c>
      <c r="AE108" s="34">
        <f>((AB108-AD108)/AI108)-AC108</f>
        <v>3754.1835937500005</v>
      </c>
      <c r="AF108" s="34">
        <f>AVERAGE($Q108:$Q115)</f>
        <v>40.571428571428569</v>
      </c>
      <c r="AG108" s="34">
        <f>AVERAGE($O108:$O115)</f>
        <v>21.875</v>
      </c>
      <c r="AH108" s="34">
        <f>AG108/0.5</f>
        <v>43.75</v>
      </c>
      <c r="AI108" s="35">
        <f>AF108/AG108</f>
        <v>1.8546938775510202</v>
      </c>
      <c r="AJ108" s="56">
        <f xml:space="preserve"> 1.16*(1-COMPLETE!P23)</f>
        <v>1.0019152854511968</v>
      </c>
      <c r="AK108" s="37">
        <v>0.73055555555555562</v>
      </c>
      <c r="AL108" s="37">
        <v>0.90833333333333333</v>
      </c>
      <c r="AM108" s="38">
        <f>24*(AL108-AK108)</f>
        <v>4.2666666666666648</v>
      </c>
      <c r="AN108" s="34">
        <f>(AE108*120)/(AH108*0.2*AM108*AJ108)</f>
        <v>12043.951089899027</v>
      </c>
    </row>
    <row r="109" spans="1:40" ht="13.8" thickBot="1">
      <c r="A109" s="4">
        <v>3</v>
      </c>
      <c r="B109" s="4">
        <v>22</v>
      </c>
      <c r="C109" s="4">
        <v>28</v>
      </c>
      <c r="D109" s="4">
        <v>41</v>
      </c>
      <c r="E109" s="14">
        <v>7027</v>
      </c>
      <c r="F109" s="7">
        <v>6818</v>
      </c>
      <c r="G109" s="4">
        <v>44</v>
      </c>
      <c r="H109" s="7">
        <v>6459</v>
      </c>
      <c r="I109" s="15">
        <v>5944</v>
      </c>
      <c r="J109" s="4">
        <v>43</v>
      </c>
      <c r="K109" s="14">
        <v>7124</v>
      </c>
      <c r="L109" s="12">
        <v>5522</v>
      </c>
      <c r="M109" s="21"/>
      <c r="N109" s="23">
        <f t="shared" ref="N109:Y109" si="117" xml:space="preserve"> IF(OR(A109&gt;A118, A109&lt;A117),".",A109)</f>
        <v>3</v>
      </c>
      <c r="O109" s="23">
        <f t="shared" si="117"/>
        <v>22</v>
      </c>
      <c r="P109" s="23">
        <f t="shared" si="117"/>
        <v>28</v>
      </c>
      <c r="Q109" s="23">
        <f t="shared" si="117"/>
        <v>41</v>
      </c>
      <c r="R109" s="23">
        <f t="shared" si="117"/>
        <v>7027</v>
      </c>
      <c r="S109" s="23">
        <f t="shared" si="117"/>
        <v>6818</v>
      </c>
      <c r="T109" s="23">
        <f t="shared" si="117"/>
        <v>44</v>
      </c>
      <c r="U109" s="23">
        <f t="shared" si="117"/>
        <v>6459</v>
      </c>
      <c r="V109" s="23">
        <f t="shared" si="117"/>
        <v>5944</v>
      </c>
      <c r="W109" s="23">
        <f t="shared" si="117"/>
        <v>43</v>
      </c>
      <c r="X109" s="23">
        <f t="shared" si="117"/>
        <v>7124</v>
      </c>
      <c r="Y109" s="23">
        <f t="shared" si="117"/>
        <v>5522</v>
      </c>
      <c r="Z109" s="21"/>
      <c r="AA109" s="22">
        <f>AA96+3</f>
        <v>26</v>
      </c>
      <c r="AB109" s="34">
        <f>AVERAGE($U108:$V115)</f>
        <v>5946.6875</v>
      </c>
      <c r="AC109" s="34">
        <f>AVERAGE($P108:$P115)</f>
        <v>30.875</v>
      </c>
      <c r="AD109" s="34">
        <f>AVERAGE([3]buffer!D$25:D$32)</f>
        <v>25.75</v>
      </c>
      <c r="AE109" s="34">
        <f>((AB109-AD109)/AI109)-AC109</f>
        <v>3025.6561578171095</v>
      </c>
      <c r="AF109" s="34">
        <f>AVERAGE($T108:$T115)</f>
        <v>42.375</v>
      </c>
      <c r="AG109" s="34">
        <f>AVERAGE($O108:$O115)</f>
        <v>21.875</v>
      </c>
      <c r="AH109" s="34">
        <f>AG109/0.5</f>
        <v>43.75</v>
      </c>
      <c r="AI109" s="35">
        <f>AF109/AG109</f>
        <v>1.9371428571428571</v>
      </c>
      <c r="AJ109" s="57">
        <f xml:space="preserve"> 1.16*(1-COMPLETE!P25)</f>
        <v>0.98424242424242436</v>
      </c>
      <c r="AK109" s="37">
        <v>0.73055555555555562</v>
      </c>
      <c r="AL109" s="37">
        <v>0.90833333333333333</v>
      </c>
      <c r="AM109" s="38">
        <f>24*(AL109-AK109)</f>
        <v>4.2666666666666648</v>
      </c>
      <c r="AN109" s="34">
        <f>(AE109*120)/(AH109*0.2*AM109*AJ109)</f>
        <v>9881.0243542364733</v>
      </c>
    </row>
    <row r="110" spans="1:40" ht="13.8" thickBot="1">
      <c r="A110" s="4">
        <v>2</v>
      </c>
      <c r="B110" s="4">
        <v>25</v>
      </c>
      <c r="C110" s="4">
        <v>29</v>
      </c>
      <c r="D110" s="4">
        <v>40</v>
      </c>
      <c r="E110" s="14">
        <v>7281</v>
      </c>
      <c r="F110" s="14">
        <v>7226</v>
      </c>
      <c r="G110" s="4">
        <v>43</v>
      </c>
      <c r="H110" s="7">
        <v>6508</v>
      </c>
      <c r="I110" s="7">
        <v>6581</v>
      </c>
      <c r="J110" s="4">
        <v>43</v>
      </c>
      <c r="K110" s="13">
        <v>7709</v>
      </c>
      <c r="L110" s="15">
        <v>5805</v>
      </c>
      <c r="M110" s="21"/>
      <c r="N110" s="23">
        <f t="shared" ref="N110:Y110" si="118" xml:space="preserve"> IF(OR(A110&gt;A118, A110&lt;A117),".",A110)</f>
        <v>2</v>
      </c>
      <c r="O110" s="23">
        <f t="shared" si="118"/>
        <v>25</v>
      </c>
      <c r="P110" s="23">
        <f t="shared" si="118"/>
        <v>29</v>
      </c>
      <c r="Q110" s="23">
        <f t="shared" si="118"/>
        <v>40</v>
      </c>
      <c r="R110" s="23">
        <f t="shared" si="118"/>
        <v>7281</v>
      </c>
      <c r="S110" s="23">
        <f t="shared" si="118"/>
        <v>7226</v>
      </c>
      <c r="T110" s="23">
        <f t="shared" si="118"/>
        <v>43</v>
      </c>
      <c r="U110" s="23">
        <f t="shared" si="118"/>
        <v>6508</v>
      </c>
      <c r="V110" s="23">
        <f t="shared" si="118"/>
        <v>6581</v>
      </c>
      <c r="W110" s="23">
        <f t="shared" si="118"/>
        <v>43</v>
      </c>
      <c r="X110" s="23">
        <f t="shared" si="118"/>
        <v>7709</v>
      </c>
      <c r="Y110" s="23">
        <f t="shared" si="118"/>
        <v>5805</v>
      </c>
      <c r="Z110" s="21"/>
      <c r="AA110" s="22">
        <f>AA97+3</f>
        <v>27</v>
      </c>
      <c r="AB110" s="34">
        <f>AVERAGE($X108:$Y115)</f>
        <v>6199.5333333333338</v>
      </c>
      <c r="AC110" s="34">
        <f>AVERAGE($P108:$P115)</f>
        <v>30.875</v>
      </c>
      <c r="AD110" s="34">
        <f>AVERAGE([3]buffer!E$25:E$32)</f>
        <v>25.125</v>
      </c>
      <c r="AE110" s="34">
        <f>((AB110-AD110)/AI110)-AC110</f>
        <v>3184.9626736111113</v>
      </c>
      <c r="AF110" s="34">
        <f>AVERAGE($W108:$W115)</f>
        <v>42</v>
      </c>
      <c r="AG110" s="34">
        <f>AVERAGE($O108:$O115)</f>
        <v>21.875</v>
      </c>
      <c r="AH110" s="34">
        <f>AG110/0.5</f>
        <v>43.75</v>
      </c>
      <c r="AI110" s="35">
        <f>AF110/AG110</f>
        <v>1.92</v>
      </c>
      <c r="AJ110" s="57">
        <f xml:space="preserve"> 1.16*(1-COMPLETE!P27)</f>
        <v>1.032482269503546</v>
      </c>
      <c r="AK110" s="37">
        <v>0.73055555555555562</v>
      </c>
      <c r="AL110" s="37">
        <v>0.90833333333333333</v>
      </c>
      <c r="AM110" s="38">
        <f>24*(AL110-AK110)</f>
        <v>4.2666666666666648</v>
      </c>
      <c r="AN110" s="34">
        <f>(AE110*120)/(AH110*0.2*AM110*AJ110)</f>
        <v>9915.3083057241547</v>
      </c>
    </row>
    <row r="111" spans="1:40" ht="13.2">
      <c r="A111" s="4">
        <v>0</v>
      </c>
      <c r="B111" s="4">
        <v>21</v>
      </c>
      <c r="C111" s="4">
        <v>31</v>
      </c>
      <c r="D111" s="4">
        <v>41</v>
      </c>
      <c r="E111" s="13">
        <v>7681</v>
      </c>
      <c r="F111" s="13">
        <v>7643</v>
      </c>
      <c r="G111" s="4">
        <v>41</v>
      </c>
      <c r="H111" s="7">
        <v>6456</v>
      </c>
      <c r="I111" s="7">
        <v>6697</v>
      </c>
      <c r="J111" s="4">
        <v>44</v>
      </c>
      <c r="K111" s="13">
        <v>7852</v>
      </c>
      <c r="L111" s="12">
        <v>5326</v>
      </c>
      <c r="M111" s="21"/>
      <c r="N111" s="23" t="str">
        <f t="shared" ref="N111:Y111" si="119" xml:space="preserve"> IF(OR(A111&gt;A118, A111&lt;A117),".",A111)</f>
        <v>.</v>
      </c>
      <c r="O111" s="23">
        <f t="shared" si="119"/>
        <v>21</v>
      </c>
      <c r="P111" s="23">
        <f t="shared" si="119"/>
        <v>31</v>
      </c>
      <c r="Q111" s="23">
        <f t="shared" si="119"/>
        <v>41</v>
      </c>
      <c r="R111" s="23">
        <f t="shared" si="119"/>
        <v>7681</v>
      </c>
      <c r="S111" s="23">
        <f t="shared" si="119"/>
        <v>7643</v>
      </c>
      <c r="T111" s="23">
        <f t="shared" si="119"/>
        <v>41</v>
      </c>
      <c r="U111" s="23">
        <f t="shared" si="119"/>
        <v>6456</v>
      </c>
      <c r="V111" s="23">
        <f t="shared" si="119"/>
        <v>6697</v>
      </c>
      <c r="W111" s="23">
        <f t="shared" si="119"/>
        <v>44</v>
      </c>
      <c r="X111" s="23">
        <f t="shared" si="119"/>
        <v>7852</v>
      </c>
      <c r="Y111" s="23">
        <f t="shared" si="119"/>
        <v>5326</v>
      </c>
      <c r="Z111" s="21"/>
    </row>
    <row r="112" spans="1:40" ht="13.2">
      <c r="A112" s="4">
        <v>2</v>
      </c>
      <c r="B112" s="4">
        <v>20</v>
      </c>
      <c r="C112" s="4">
        <v>33</v>
      </c>
      <c r="D112" s="4">
        <v>40</v>
      </c>
      <c r="E112" s="13">
        <v>7976</v>
      </c>
      <c r="F112" s="13">
        <v>7839</v>
      </c>
      <c r="G112" s="4">
        <v>43</v>
      </c>
      <c r="H112" s="7">
        <v>6773</v>
      </c>
      <c r="I112" s="13">
        <v>7464</v>
      </c>
      <c r="J112" s="4">
        <v>43</v>
      </c>
      <c r="K112" s="13">
        <v>7851</v>
      </c>
      <c r="L112" s="15">
        <v>5905</v>
      </c>
      <c r="M112" s="21"/>
      <c r="N112" s="23">
        <f t="shared" ref="N112:Y112" si="120" xml:space="preserve"> IF(OR(A112&gt;A118, A112&lt;A117),".",A112)</f>
        <v>2</v>
      </c>
      <c r="O112" s="23">
        <f t="shared" si="120"/>
        <v>20</v>
      </c>
      <c r="P112" s="23">
        <f t="shared" si="120"/>
        <v>33</v>
      </c>
      <c r="Q112" s="23">
        <f t="shared" si="120"/>
        <v>40</v>
      </c>
      <c r="R112" s="23">
        <f t="shared" si="120"/>
        <v>7976</v>
      </c>
      <c r="S112" s="23">
        <f t="shared" si="120"/>
        <v>7839</v>
      </c>
      <c r="T112" s="23">
        <f t="shared" si="120"/>
        <v>43</v>
      </c>
      <c r="U112" s="23">
        <f t="shared" si="120"/>
        <v>6773</v>
      </c>
      <c r="V112" s="23">
        <f t="shared" si="120"/>
        <v>7464</v>
      </c>
      <c r="W112" s="23">
        <f t="shared" si="120"/>
        <v>43</v>
      </c>
      <c r="X112" s="23">
        <f t="shared" si="120"/>
        <v>7851</v>
      </c>
      <c r="Y112" s="23">
        <f t="shared" si="120"/>
        <v>5905</v>
      </c>
      <c r="Z112" s="21"/>
    </row>
    <row r="113" spans="1:40" ht="13.2">
      <c r="A113" s="4">
        <v>2</v>
      </c>
      <c r="B113" s="4">
        <v>20</v>
      </c>
      <c r="C113" s="4">
        <v>31</v>
      </c>
      <c r="D113" s="4">
        <v>42</v>
      </c>
      <c r="E113" s="13">
        <v>7842</v>
      </c>
      <c r="F113" s="13">
        <v>7804</v>
      </c>
      <c r="G113" s="4">
        <v>45</v>
      </c>
      <c r="H113" s="7">
        <v>6552</v>
      </c>
      <c r="I113" s="7">
        <v>6567</v>
      </c>
      <c r="J113" s="4">
        <v>43</v>
      </c>
      <c r="K113" s="14">
        <v>7178</v>
      </c>
      <c r="L113" s="12">
        <v>5379</v>
      </c>
      <c r="M113" s="21"/>
      <c r="N113" s="23">
        <f t="shared" ref="N113:Y113" si="121" xml:space="preserve"> IF(OR(A113&gt;A118, A113&lt;A117),".",A113)</f>
        <v>2</v>
      </c>
      <c r="O113" s="23">
        <f t="shared" si="121"/>
        <v>20</v>
      </c>
      <c r="P113" s="23">
        <f t="shared" si="121"/>
        <v>31</v>
      </c>
      <c r="Q113" s="23">
        <f t="shared" si="121"/>
        <v>42</v>
      </c>
      <c r="R113" s="23">
        <f t="shared" si="121"/>
        <v>7842</v>
      </c>
      <c r="S113" s="23">
        <f t="shared" si="121"/>
        <v>7804</v>
      </c>
      <c r="T113" s="23">
        <f t="shared" si="121"/>
        <v>45</v>
      </c>
      <c r="U113" s="23">
        <f t="shared" si="121"/>
        <v>6552</v>
      </c>
      <c r="V113" s="23">
        <f t="shared" si="121"/>
        <v>6567</v>
      </c>
      <c r="W113" s="23">
        <f t="shared" si="121"/>
        <v>43</v>
      </c>
      <c r="X113" s="23">
        <f t="shared" si="121"/>
        <v>7178</v>
      </c>
      <c r="Y113" s="23">
        <f t="shared" si="121"/>
        <v>5379</v>
      </c>
      <c r="Z113" s="21"/>
    </row>
    <row r="114" spans="1:40" ht="13.2">
      <c r="A114" s="4">
        <v>3</v>
      </c>
      <c r="B114" s="4">
        <v>21</v>
      </c>
      <c r="C114" s="4">
        <v>33</v>
      </c>
      <c r="D114" s="4">
        <v>41</v>
      </c>
      <c r="E114" s="13">
        <v>7585</v>
      </c>
      <c r="F114" s="13">
        <v>7509</v>
      </c>
      <c r="G114" s="4">
        <v>43</v>
      </c>
      <c r="H114" s="9">
        <v>4563</v>
      </c>
      <c r="I114" s="12">
        <v>5250</v>
      </c>
      <c r="J114" s="4">
        <v>40</v>
      </c>
      <c r="K114" s="9">
        <v>4915</v>
      </c>
      <c r="L114" s="15">
        <v>5738</v>
      </c>
      <c r="M114" s="21"/>
      <c r="N114" s="23">
        <f t="shared" ref="N114:Y114" si="122" xml:space="preserve"> IF(OR(A114&gt;A118, A114&lt;A117),".",A114)</f>
        <v>3</v>
      </c>
      <c r="O114" s="23">
        <f t="shared" si="122"/>
        <v>21</v>
      </c>
      <c r="P114" s="23">
        <f t="shared" si="122"/>
        <v>33</v>
      </c>
      <c r="Q114" s="23">
        <f t="shared" si="122"/>
        <v>41</v>
      </c>
      <c r="R114" s="23">
        <f t="shared" si="122"/>
        <v>7585</v>
      </c>
      <c r="S114" s="23">
        <f t="shared" si="122"/>
        <v>7509</v>
      </c>
      <c r="T114" s="23">
        <f t="shared" si="122"/>
        <v>43</v>
      </c>
      <c r="U114" s="23">
        <f t="shared" si="122"/>
        <v>4563</v>
      </c>
      <c r="V114" s="23">
        <f t="shared" si="122"/>
        <v>5250</v>
      </c>
      <c r="W114" s="23">
        <f t="shared" si="122"/>
        <v>40</v>
      </c>
      <c r="X114" s="23">
        <f t="shared" si="122"/>
        <v>4915</v>
      </c>
      <c r="Y114" s="23">
        <f t="shared" si="122"/>
        <v>5738</v>
      </c>
      <c r="Z114" s="21"/>
    </row>
    <row r="115" spans="1:40" ht="13.2">
      <c r="A115" s="4">
        <v>2</v>
      </c>
      <c r="B115" s="4">
        <v>24</v>
      </c>
      <c r="C115" s="4">
        <v>31</v>
      </c>
      <c r="D115" s="4">
        <v>39</v>
      </c>
      <c r="E115" s="15">
        <v>5698</v>
      </c>
      <c r="F115" s="15">
        <v>5919</v>
      </c>
      <c r="G115" s="4">
        <v>41</v>
      </c>
      <c r="H115" s="9">
        <v>4939</v>
      </c>
      <c r="I115" s="9">
        <v>4941</v>
      </c>
      <c r="J115" s="4">
        <v>40</v>
      </c>
      <c r="K115" s="12">
        <v>5614</v>
      </c>
      <c r="L115" s="4">
        <v>26</v>
      </c>
      <c r="M115" s="21"/>
      <c r="N115" s="23">
        <f t="shared" ref="N115:Y115" si="123" xml:space="preserve"> IF(OR(A115&gt;A118, A115&lt;A117),".",A115)</f>
        <v>2</v>
      </c>
      <c r="O115" s="23">
        <f t="shared" si="123"/>
        <v>24</v>
      </c>
      <c r="P115" s="23">
        <f t="shared" si="123"/>
        <v>31</v>
      </c>
      <c r="Q115" s="23">
        <f t="shared" si="123"/>
        <v>39</v>
      </c>
      <c r="R115" s="23">
        <f t="shared" si="123"/>
        <v>5698</v>
      </c>
      <c r="S115" s="23">
        <f t="shared" si="123"/>
        <v>5919</v>
      </c>
      <c r="T115" s="23">
        <f t="shared" si="123"/>
        <v>41</v>
      </c>
      <c r="U115" s="23">
        <f t="shared" si="123"/>
        <v>4939</v>
      </c>
      <c r="V115" s="23">
        <f t="shared" si="123"/>
        <v>4941</v>
      </c>
      <c r="W115" s="23">
        <f t="shared" si="123"/>
        <v>40</v>
      </c>
      <c r="X115" s="23">
        <f t="shared" si="123"/>
        <v>5614</v>
      </c>
      <c r="Y115" s="23" t="str">
        <f t="shared" si="123"/>
        <v>.</v>
      </c>
      <c r="Z115" s="21"/>
    </row>
    <row r="116" spans="1:40">
      <c r="A116" s="39">
        <f>AVERAGE(A108:A115)</f>
        <v>2</v>
      </c>
      <c r="B116" s="39">
        <f>AVERAGE(B108:B115)</f>
        <v>21.875</v>
      </c>
      <c r="C116" s="39">
        <f t="shared" ref="C116:L116" si="124">AVERAGE(C108:C115)</f>
        <v>30.875</v>
      </c>
      <c r="D116" s="39">
        <f t="shared" si="124"/>
        <v>40.125</v>
      </c>
      <c r="E116" s="39">
        <f t="shared" si="124"/>
        <v>7082.875</v>
      </c>
      <c r="F116" s="39">
        <f t="shared" si="124"/>
        <v>7005.625</v>
      </c>
      <c r="G116" s="39">
        <f t="shared" si="124"/>
        <v>42.375</v>
      </c>
      <c r="H116" s="39">
        <f t="shared" si="124"/>
        <v>5858.25</v>
      </c>
      <c r="I116" s="39">
        <f t="shared" si="124"/>
        <v>6035.125</v>
      </c>
      <c r="J116" s="39">
        <f t="shared" si="124"/>
        <v>42</v>
      </c>
      <c r="K116" s="39">
        <f t="shared" si="124"/>
        <v>6737.625</v>
      </c>
      <c r="L116" s="39">
        <f t="shared" si="124"/>
        <v>4889.75</v>
      </c>
      <c r="M116" s="26" t="s">
        <v>60</v>
      </c>
      <c r="N116" s="39">
        <f>AVERAGE(N108:N115)</f>
        <v>2.2857142857142856</v>
      </c>
      <c r="O116" s="39">
        <f>AVERAGE(O108:O115)</f>
        <v>21.875</v>
      </c>
      <c r="P116" s="39">
        <f t="shared" ref="P116:Y116" si="125">AVERAGE(P108:P115)</f>
        <v>30.875</v>
      </c>
      <c r="Q116" s="39">
        <f t="shared" si="125"/>
        <v>40.571428571428569</v>
      </c>
      <c r="R116" s="39">
        <f t="shared" si="125"/>
        <v>7082.875</v>
      </c>
      <c r="S116" s="39">
        <f t="shared" si="125"/>
        <v>7005.625</v>
      </c>
      <c r="T116" s="39">
        <f t="shared" si="125"/>
        <v>42.375</v>
      </c>
      <c r="U116" s="39">
        <f t="shared" si="125"/>
        <v>5858.25</v>
      </c>
      <c r="V116" s="39">
        <f t="shared" si="125"/>
        <v>6035.125</v>
      </c>
      <c r="W116" s="39">
        <f t="shared" si="125"/>
        <v>42</v>
      </c>
      <c r="X116" s="39">
        <f t="shared" si="125"/>
        <v>6737.625</v>
      </c>
      <c r="Y116" s="39">
        <f t="shared" si="125"/>
        <v>5584.5714285714284</v>
      </c>
      <c r="Z116" s="26" t="s">
        <v>60</v>
      </c>
    </row>
    <row r="117" spans="1:40">
      <c r="A117" s="39">
        <f>A116-2*STDEV(A108:A115)</f>
        <v>0.14835980045489716</v>
      </c>
      <c r="B117" s="39">
        <f t="shared" ref="B117:L117" si="126">B116-2*STDEV(B108:B115)</f>
        <v>18.259556932901781</v>
      </c>
      <c r="C117" s="39">
        <f t="shared" si="126"/>
        <v>27.421223598932404</v>
      </c>
      <c r="D117" s="39">
        <f t="shared" si="126"/>
        <v>37.019704982959404</v>
      </c>
      <c r="E117" s="39">
        <f t="shared" si="126"/>
        <v>5197.0174269806885</v>
      </c>
      <c r="F117" s="39">
        <f t="shared" si="126"/>
        <v>5121.8986208704373</v>
      </c>
      <c r="G117" s="39">
        <f t="shared" si="126"/>
        <v>38.529780333230065</v>
      </c>
      <c r="H117" s="39">
        <f t="shared" si="126"/>
        <v>3927.4003720604533</v>
      </c>
      <c r="I117" s="39">
        <f t="shared" si="126"/>
        <v>4135.0541930486979</v>
      </c>
      <c r="J117" s="39">
        <f t="shared" si="126"/>
        <v>38.619382981085934</v>
      </c>
      <c r="K117" s="39">
        <f t="shared" si="126"/>
        <v>4405.4517798957495</v>
      </c>
      <c r="L117" s="39">
        <f t="shared" si="126"/>
        <v>936.34860734726681</v>
      </c>
      <c r="M117" s="26" t="s">
        <v>61</v>
      </c>
      <c r="N117" s="39">
        <f>N116-2*STDEV(N108:N115)</f>
        <v>1.3098142127657517</v>
      </c>
      <c r="O117" s="39">
        <f t="shared" ref="O117:Y117" si="127">O116-2*STDEV(O108:O115)</f>
        <v>18.259556932901781</v>
      </c>
      <c r="P117" s="39">
        <f t="shared" si="127"/>
        <v>27.421223598932404</v>
      </c>
      <c r="Q117" s="39">
        <f t="shared" si="127"/>
        <v>38.619628425531502</v>
      </c>
      <c r="R117" s="39">
        <f t="shared" si="127"/>
        <v>5197.0174269806885</v>
      </c>
      <c r="S117" s="39">
        <f t="shared" si="127"/>
        <v>5121.8986208704373</v>
      </c>
      <c r="T117" s="39">
        <f t="shared" si="127"/>
        <v>38.529780333230065</v>
      </c>
      <c r="U117" s="39">
        <f t="shared" si="127"/>
        <v>3927.4003720604533</v>
      </c>
      <c r="V117" s="39">
        <f t="shared" si="127"/>
        <v>4135.0541930486979</v>
      </c>
      <c r="W117" s="39">
        <f t="shared" si="127"/>
        <v>38.619382981085934</v>
      </c>
      <c r="X117" s="39">
        <f t="shared" si="127"/>
        <v>4405.4517798957495</v>
      </c>
      <c r="Y117" s="39">
        <f t="shared" si="127"/>
        <v>5125.6468056497451</v>
      </c>
      <c r="Z117" s="26" t="s">
        <v>61</v>
      </c>
    </row>
    <row r="118" spans="1:40" ht="12.6" thickBot="1">
      <c r="A118" s="40">
        <f>A116+2*STDEV(A108:A115)</f>
        <v>3.8516401995451028</v>
      </c>
      <c r="B118" s="40">
        <f t="shared" ref="B118:L118" si="128">B116+2*STDEV(B108:B115)</f>
        <v>25.490443067098219</v>
      </c>
      <c r="C118" s="40">
        <f t="shared" si="128"/>
        <v>34.328776401067593</v>
      </c>
      <c r="D118" s="40">
        <f t="shared" si="128"/>
        <v>43.230295017040596</v>
      </c>
      <c r="E118" s="40">
        <f t="shared" si="128"/>
        <v>8968.7325730193115</v>
      </c>
      <c r="F118" s="40">
        <f t="shared" si="128"/>
        <v>8889.3513791295627</v>
      </c>
      <c r="G118" s="40">
        <f t="shared" si="128"/>
        <v>46.220219666769935</v>
      </c>
      <c r="H118" s="40">
        <f t="shared" si="128"/>
        <v>7789.0996279395467</v>
      </c>
      <c r="I118" s="40">
        <f t="shared" si="128"/>
        <v>7935.1958069513021</v>
      </c>
      <c r="J118" s="40">
        <f t="shared" si="128"/>
        <v>45.380617018914066</v>
      </c>
      <c r="K118" s="40">
        <f t="shared" si="128"/>
        <v>9069.7982201042505</v>
      </c>
      <c r="L118" s="40">
        <f t="shared" si="128"/>
        <v>8843.1513926527332</v>
      </c>
      <c r="M118" s="41" t="s">
        <v>62</v>
      </c>
      <c r="N118" s="40">
        <f>N116+2*STDEV(N108:N115)</f>
        <v>3.2616143586628192</v>
      </c>
      <c r="O118" s="40">
        <f t="shared" ref="O118:Y118" si="129">O116+2*STDEV(O108:O115)</f>
        <v>25.490443067098219</v>
      </c>
      <c r="P118" s="40">
        <f t="shared" si="129"/>
        <v>34.328776401067593</v>
      </c>
      <c r="Q118" s="40">
        <f t="shared" si="129"/>
        <v>42.523228717325637</v>
      </c>
      <c r="R118" s="40">
        <f t="shared" si="129"/>
        <v>8968.7325730193115</v>
      </c>
      <c r="S118" s="40">
        <f t="shared" si="129"/>
        <v>8889.3513791295627</v>
      </c>
      <c r="T118" s="40">
        <f t="shared" si="129"/>
        <v>46.220219666769935</v>
      </c>
      <c r="U118" s="40">
        <f t="shared" si="129"/>
        <v>7789.0996279395467</v>
      </c>
      <c r="V118" s="40">
        <f t="shared" si="129"/>
        <v>7935.1958069513021</v>
      </c>
      <c r="W118" s="40">
        <f t="shared" si="129"/>
        <v>45.380617018914066</v>
      </c>
      <c r="X118" s="40">
        <f t="shared" si="129"/>
        <v>9069.7982201042505</v>
      </c>
      <c r="Y118" s="40">
        <f t="shared" si="129"/>
        <v>6043.4960514931117</v>
      </c>
      <c r="Z118" s="41" t="s">
        <v>62</v>
      </c>
    </row>
    <row r="119" spans="1:40" ht="13.2">
      <c r="A119" s="20"/>
      <c r="B119" s="25"/>
      <c r="C119" s="20"/>
      <c r="D119" s="22">
        <f>D106+3</f>
        <v>28</v>
      </c>
      <c r="E119" s="22">
        <f t="shared" ref="E119:L119" si="130">E106+3</f>
        <v>28</v>
      </c>
      <c r="F119" s="22">
        <f t="shared" si="130"/>
        <v>28</v>
      </c>
      <c r="G119" s="22">
        <f t="shared" si="130"/>
        <v>29</v>
      </c>
      <c r="H119" s="22">
        <f t="shared" si="130"/>
        <v>29</v>
      </c>
      <c r="I119" s="22">
        <f t="shared" si="130"/>
        <v>29</v>
      </c>
      <c r="J119" s="22">
        <f t="shared" si="130"/>
        <v>30</v>
      </c>
      <c r="K119" s="22">
        <f t="shared" si="130"/>
        <v>30</v>
      </c>
      <c r="L119" s="22">
        <f t="shared" si="130"/>
        <v>30</v>
      </c>
      <c r="M119" s="26" t="s">
        <v>37</v>
      </c>
      <c r="N119" s="20"/>
      <c r="O119" s="25"/>
      <c r="P119" s="20"/>
      <c r="Q119" s="22">
        <f>Q106+3</f>
        <v>28</v>
      </c>
      <c r="R119" s="22">
        <f t="shared" ref="R119:Y119" si="131">R106+3</f>
        <v>28</v>
      </c>
      <c r="S119" s="22">
        <f t="shared" si="131"/>
        <v>28</v>
      </c>
      <c r="T119" s="22">
        <f t="shared" si="131"/>
        <v>29</v>
      </c>
      <c r="U119" s="22">
        <f t="shared" si="131"/>
        <v>29</v>
      </c>
      <c r="V119" s="22">
        <f t="shared" si="131"/>
        <v>29</v>
      </c>
      <c r="W119" s="22">
        <f t="shared" si="131"/>
        <v>30</v>
      </c>
      <c r="X119" s="22">
        <f t="shared" si="131"/>
        <v>30</v>
      </c>
      <c r="Y119" s="22">
        <f t="shared" si="131"/>
        <v>30</v>
      </c>
      <c r="Z119" s="26" t="s">
        <v>37</v>
      </c>
      <c r="AB119" s="27"/>
      <c r="AC119" s="27"/>
      <c r="AD119" s="27"/>
      <c r="AE119" s="27"/>
      <c r="AF119" s="27"/>
      <c r="AG119" s="27"/>
      <c r="AH119" s="27"/>
      <c r="AI119" s="27"/>
      <c r="AM119" s="28"/>
      <c r="AN119" s="27"/>
    </row>
    <row r="120" spans="1:40" ht="13.8" thickBot="1">
      <c r="A120" s="30">
        <v>1</v>
      </c>
      <c r="B120" s="30">
        <v>2</v>
      </c>
      <c r="C120" s="30">
        <v>3</v>
      </c>
      <c r="D120" s="30">
        <v>4</v>
      </c>
      <c r="E120" s="30">
        <v>5</v>
      </c>
      <c r="F120" s="30">
        <v>6</v>
      </c>
      <c r="G120" s="30">
        <v>7</v>
      </c>
      <c r="H120" s="30">
        <v>8</v>
      </c>
      <c r="I120" s="30">
        <v>9</v>
      </c>
      <c r="J120" s="30">
        <v>10</v>
      </c>
      <c r="K120" s="30">
        <v>11</v>
      </c>
      <c r="L120" s="30">
        <v>12</v>
      </c>
      <c r="M120" s="26" t="s">
        <v>47</v>
      </c>
      <c r="N120" s="30">
        <v>1</v>
      </c>
      <c r="O120" s="30">
        <v>2</v>
      </c>
      <c r="P120" s="30">
        <v>3</v>
      </c>
      <c r="Q120" s="30">
        <v>4</v>
      </c>
      <c r="R120" s="30">
        <v>5</v>
      </c>
      <c r="S120" s="30">
        <v>6</v>
      </c>
      <c r="T120" s="30">
        <v>7</v>
      </c>
      <c r="U120" s="30">
        <v>8</v>
      </c>
      <c r="V120" s="30">
        <v>9</v>
      </c>
      <c r="W120" s="30">
        <v>10</v>
      </c>
      <c r="X120" s="30">
        <v>11</v>
      </c>
      <c r="Y120" s="30">
        <v>12</v>
      </c>
      <c r="Z120" s="26" t="s">
        <v>47</v>
      </c>
      <c r="AB120" s="27"/>
      <c r="AC120" s="27"/>
      <c r="AD120" s="27"/>
      <c r="AE120" s="27"/>
      <c r="AF120" s="27"/>
      <c r="AG120" s="27"/>
      <c r="AH120" s="27"/>
      <c r="AI120" s="27"/>
      <c r="AM120" s="28"/>
      <c r="AN120" s="27"/>
    </row>
    <row r="121" spans="1:40" ht="13.8" thickBot="1">
      <c r="A121" s="4">
        <v>1</v>
      </c>
      <c r="B121" s="4">
        <v>20</v>
      </c>
      <c r="C121" s="4">
        <v>19</v>
      </c>
      <c r="D121" s="4">
        <v>39</v>
      </c>
      <c r="E121" s="9">
        <v>4914</v>
      </c>
      <c r="F121" s="9">
        <v>5072</v>
      </c>
      <c r="G121" s="4">
        <v>41</v>
      </c>
      <c r="H121" s="15">
        <v>5953</v>
      </c>
      <c r="I121" s="12">
        <v>5553</v>
      </c>
      <c r="J121" s="4">
        <v>40</v>
      </c>
      <c r="K121" s="9">
        <v>4622</v>
      </c>
      <c r="L121" s="9">
        <v>4969</v>
      </c>
      <c r="M121" s="21"/>
      <c r="N121" s="23">
        <f t="shared" ref="N121:Y121" si="132" xml:space="preserve"> IF(OR(A121&gt;A131, A121&lt;A130),".",A121)</f>
        <v>1</v>
      </c>
      <c r="O121" s="23">
        <f t="shared" si="132"/>
        <v>20</v>
      </c>
      <c r="P121" s="23">
        <f t="shared" si="132"/>
        <v>19</v>
      </c>
      <c r="Q121" s="23">
        <f t="shared" si="132"/>
        <v>39</v>
      </c>
      <c r="R121" s="23">
        <f t="shared" si="132"/>
        <v>4914</v>
      </c>
      <c r="S121" s="23">
        <f t="shared" si="132"/>
        <v>5072</v>
      </c>
      <c r="T121" s="23">
        <f t="shared" si="132"/>
        <v>41</v>
      </c>
      <c r="U121" s="23">
        <f t="shared" si="132"/>
        <v>5953</v>
      </c>
      <c r="V121" s="23" t="s">
        <v>59</v>
      </c>
      <c r="W121" s="23">
        <f t="shared" si="132"/>
        <v>40</v>
      </c>
      <c r="X121" s="23">
        <f t="shared" si="132"/>
        <v>4622</v>
      </c>
      <c r="Y121" s="23">
        <f t="shared" si="132"/>
        <v>4969</v>
      </c>
      <c r="Z121" s="21"/>
      <c r="AA121" s="22">
        <f>AA108+3</f>
        <v>28</v>
      </c>
      <c r="AB121" s="34">
        <f>AVERAGE($R121:$S128)</f>
        <v>5605.5</v>
      </c>
      <c r="AC121" s="34">
        <f>AVERAGE($P121:$P128)</f>
        <v>28.5</v>
      </c>
      <c r="AD121" s="34">
        <f>AVERAGE([3]buffer!F$25:F$32)</f>
        <v>25.75</v>
      </c>
      <c r="AE121" s="34">
        <f>((AB121-AD121)/AI121)-AC121</f>
        <v>2701.6529051987764</v>
      </c>
      <c r="AF121" s="34">
        <f>AVERAGE($Q121:$Q128)</f>
        <v>40.875</v>
      </c>
      <c r="AG121" s="34">
        <f>AVERAGE($O121:$O128)</f>
        <v>20</v>
      </c>
      <c r="AH121" s="34">
        <f>AG121/0.5</f>
        <v>40</v>
      </c>
      <c r="AI121" s="35">
        <f>AF121/AG121</f>
        <v>2.0437500000000002</v>
      </c>
      <c r="AJ121" s="56">
        <f>1.15*(1-COMPLETE!P29)</f>
        <v>1.0232968881412949</v>
      </c>
      <c r="AK121" s="37">
        <v>0.73055555555555562</v>
      </c>
      <c r="AL121" s="37">
        <v>0.90972222222222221</v>
      </c>
      <c r="AM121" s="38">
        <f>24*(AL121-AK121)</f>
        <v>4.299999999999998</v>
      </c>
      <c r="AN121" s="34">
        <f>(AE121*120)/(AH121*0.2*AM121*AJ121)</f>
        <v>9209.8106705366245</v>
      </c>
    </row>
    <row r="122" spans="1:40" ht="13.8" thickBot="1">
      <c r="A122" s="4">
        <v>1</v>
      </c>
      <c r="B122" s="4">
        <v>19</v>
      </c>
      <c r="C122" s="4">
        <v>25</v>
      </c>
      <c r="D122" s="4">
        <v>41</v>
      </c>
      <c r="E122" s="12">
        <v>5237</v>
      </c>
      <c r="F122" s="12">
        <v>5588</v>
      </c>
      <c r="G122" s="4">
        <v>41</v>
      </c>
      <c r="H122" s="7">
        <v>6443</v>
      </c>
      <c r="I122" s="7">
        <v>6259</v>
      </c>
      <c r="J122" s="4">
        <v>42</v>
      </c>
      <c r="K122" s="12">
        <v>5227</v>
      </c>
      <c r="L122" s="9">
        <v>4966</v>
      </c>
      <c r="M122" s="21"/>
      <c r="N122" s="23">
        <f t="shared" ref="N122:Y122" si="133" xml:space="preserve"> IF(OR(A122&gt;A131, A122&lt;A130),".",A122)</f>
        <v>1</v>
      </c>
      <c r="O122" s="23">
        <f t="shared" si="133"/>
        <v>19</v>
      </c>
      <c r="P122" s="23">
        <f t="shared" si="133"/>
        <v>25</v>
      </c>
      <c r="Q122" s="23">
        <f t="shared" si="133"/>
        <v>41</v>
      </c>
      <c r="R122" s="23">
        <f t="shared" si="133"/>
        <v>5237</v>
      </c>
      <c r="S122" s="23">
        <f t="shared" si="133"/>
        <v>5588</v>
      </c>
      <c r="T122" s="23">
        <f t="shared" si="133"/>
        <v>41</v>
      </c>
      <c r="U122" s="23">
        <f t="shared" si="133"/>
        <v>6443</v>
      </c>
      <c r="V122" s="23" t="s">
        <v>59</v>
      </c>
      <c r="W122" s="23">
        <f t="shared" si="133"/>
        <v>42</v>
      </c>
      <c r="X122" s="23">
        <f t="shared" si="133"/>
        <v>5227</v>
      </c>
      <c r="Y122" s="23">
        <f t="shared" si="133"/>
        <v>4966</v>
      </c>
      <c r="Z122" s="21"/>
      <c r="AA122" s="22">
        <f>AA109+3</f>
        <v>29</v>
      </c>
      <c r="AB122" s="34">
        <f>AVERAGE($U121:$V128)</f>
        <v>6719.875</v>
      </c>
      <c r="AC122" s="34">
        <f>AVERAGE($P121:$P128)</f>
        <v>28.5</v>
      </c>
      <c r="AD122" s="34">
        <f>AVERAGE([3]buffer!G$25:G$32)</f>
        <v>25.25</v>
      </c>
      <c r="AE122" s="34">
        <f>((AB122-AD122)/AI122)-AC122</f>
        <v>3168.9328358208954</v>
      </c>
      <c r="AF122" s="34">
        <f>AVERAGE($T121:$T128)</f>
        <v>41.875</v>
      </c>
      <c r="AG122" s="34">
        <f>AVERAGE($O121:$O128)</f>
        <v>20</v>
      </c>
      <c r="AH122" s="34">
        <f>AG122/0.5</f>
        <v>40</v>
      </c>
      <c r="AI122" s="35">
        <f>AF122/AG122</f>
        <v>2.09375</v>
      </c>
      <c r="AJ122" s="57">
        <f>1.15*(1-COMPLETE!P31)</f>
        <v>0.95544388609715236</v>
      </c>
      <c r="AK122" s="37">
        <v>0.73055555555555562</v>
      </c>
      <c r="AL122" s="37">
        <v>0.90972222222222221</v>
      </c>
      <c r="AM122" s="38">
        <f>24*(AL122-AK122)</f>
        <v>4.299999999999998</v>
      </c>
      <c r="AN122" s="34">
        <f>(AE122*120)/(AH122*0.2*AM122*AJ122)</f>
        <v>11569.927894246443</v>
      </c>
    </row>
    <row r="123" spans="1:40" ht="13.8" thickBot="1">
      <c r="A123" s="4">
        <v>2</v>
      </c>
      <c r="B123" s="4">
        <v>18</v>
      </c>
      <c r="C123" s="4">
        <v>25</v>
      </c>
      <c r="D123" s="4">
        <v>42</v>
      </c>
      <c r="E123" s="15">
        <v>6212</v>
      </c>
      <c r="F123" s="7">
        <v>6324</v>
      </c>
      <c r="G123" s="4">
        <v>43</v>
      </c>
      <c r="H123" s="14">
        <v>7267</v>
      </c>
      <c r="I123" s="13">
        <v>7424</v>
      </c>
      <c r="J123" s="4">
        <v>42</v>
      </c>
      <c r="K123" s="12">
        <v>5229</v>
      </c>
      <c r="L123" s="12">
        <v>5160</v>
      </c>
      <c r="M123" s="21"/>
      <c r="N123" s="23">
        <f t="shared" ref="N123:Y123" si="134" xml:space="preserve"> IF(OR(A123&gt;A131, A123&lt;A130),".",A123)</f>
        <v>2</v>
      </c>
      <c r="O123" s="23">
        <f t="shared" si="134"/>
        <v>18</v>
      </c>
      <c r="P123" s="23">
        <f t="shared" si="134"/>
        <v>25</v>
      </c>
      <c r="Q123" s="23">
        <f t="shared" si="134"/>
        <v>42</v>
      </c>
      <c r="R123" s="23">
        <f t="shared" si="134"/>
        <v>6212</v>
      </c>
      <c r="S123" s="23">
        <f t="shared" si="134"/>
        <v>6324</v>
      </c>
      <c r="T123" s="23">
        <f t="shared" si="134"/>
        <v>43</v>
      </c>
      <c r="U123" s="23">
        <f t="shared" si="134"/>
        <v>7267</v>
      </c>
      <c r="V123" s="23" t="s">
        <v>59</v>
      </c>
      <c r="W123" s="23">
        <f t="shared" si="134"/>
        <v>42</v>
      </c>
      <c r="X123" s="23">
        <f t="shared" si="134"/>
        <v>5229</v>
      </c>
      <c r="Y123" s="23">
        <f t="shared" si="134"/>
        <v>5160</v>
      </c>
      <c r="Z123" s="21"/>
      <c r="AA123" s="22">
        <f>AA110+3</f>
        <v>30</v>
      </c>
      <c r="AB123" s="34">
        <f>AVERAGE($X121:$Y128)</f>
        <v>5342.8125</v>
      </c>
      <c r="AC123" s="34">
        <f>AVERAGE($P121:$P128)</f>
        <v>28.5</v>
      </c>
      <c r="AD123" s="34">
        <f>AVERAGE([3]buffer!H$25:H$32)</f>
        <v>26.75</v>
      </c>
      <c r="AE123" s="34">
        <f>((AB123-AD123)/AI123)-AC123</f>
        <v>2564.7012195121952</v>
      </c>
      <c r="AF123" s="34">
        <f>AVERAGE($W121:$W128)</f>
        <v>41</v>
      </c>
      <c r="AG123" s="34">
        <f>AVERAGE($O121:$O128)</f>
        <v>20</v>
      </c>
      <c r="AH123" s="34">
        <f>AG123/0.5</f>
        <v>40</v>
      </c>
      <c r="AI123" s="35">
        <f>AF123/AG123</f>
        <v>2.0499999999999998</v>
      </c>
      <c r="AJ123" s="57">
        <f>1.19*(1-COMPLETE!P33)</f>
        <v>1.056304549675023</v>
      </c>
      <c r="AK123" s="37">
        <v>0.73055555555555562</v>
      </c>
      <c r="AL123" s="37">
        <v>0.90972222222222221</v>
      </c>
      <c r="AM123" s="38">
        <f>24*(AL123-AK123)</f>
        <v>4.299999999999998</v>
      </c>
      <c r="AN123" s="34">
        <f>(AE123*120)/(AH123*0.2*AM123*AJ123)</f>
        <v>8469.7468773011824</v>
      </c>
    </row>
    <row r="124" spans="1:40" ht="13.2">
      <c r="A124" s="4">
        <v>1</v>
      </c>
      <c r="B124" s="4">
        <v>19</v>
      </c>
      <c r="C124" s="4">
        <v>27</v>
      </c>
      <c r="D124" s="4">
        <v>42</v>
      </c>
      <c r="E124" s="7">
        <v>6746</v>
      </c>
      <c r="F124" s="8">
        <v>4269</v>
      </c>
      <c r="G124" s="4">
        <v>44</v>
      </c>
      <c r="H124" s="13">
        <v>7952</v>
      </c>
      <c r="I124" s="13">
        <v>7618</v>
      </c>
      <c r="J124" s="4">
        <v>42</v>
      </c>
      <c r="K124" s="15">
        <v>6084</v>
      </c>
      <c r="L124" s="12">
        <v>5406</v>
      </c>
      <c r="M124" s="21"/>
      <c r="N124" s="23">
        <f t="shared" ref="N124:Y124" si="135" xml:space="preserve"> IF(OR(A124&gt;A131, A124&lt;A130),".",A124)</f>
        <v>1</v>
      </c>
      <c r="O124" s="23">
        <f t="shared" si="135"/>
        <v>19</v>
      </c>
      <c r="P124" s="23">
        <f t="shared" si="135"/>
        <v>27</v>
      </c>
      <c r="Q124" s="23">
        <f t="shared" si="135"/>
        <v>42</v>
      </c>
      <c r="R124" s="23">
        <f t="shared" si="135"/>
        <v>6746</v>
      </c>
      <c r="S124" s="23">
        <f t="shared" si="135"/>
        <v>4269</v>
      </c>
      <c r="T124" s="23">
        <f t="shared" si="135"/>
        <v>44</v>
      </c>
      <c r="U124" s="23">
        <f t="shared" si="135"/>
        <v>7952</v>
      </c>
      <c r="V124" s="23" t="s">
        <v>59</v>
      </c>
      <c r="W124" s="23">
        <f t="shared" si="135"/>
        <v>42</v>
      </c>
      <c r="X124" s="23">
        <f t="shared" si="135"/>
        <v>6084</v>
      </c>
      <c r="Y124" s="23">
        <f t="shared" si="135"/>
        <v>5406</v>
      </c>
      <c r="Z124" s="21"/>
    </row>
    <row r="125" spans="1:40" ht="13.2">
      <c r="A125" s="4">
        <v>1</v>
      </c>
      <c r="B125" s="4">
        <v>23</v>
      </c>
      <c r="C125" s="4">
        <v>31</v>
      </c>
      <c r="D125" s="4">
        <v>42</v>
      </c>
      <c r="E125" s="7">
        <v>6430</v>
      </c>
      <c r="F125" s="7">
        <v>6671</v>
      </c>
      <c r="G125" s="4">
        <v>42</v>
      </c>
      <c r="H125" s="14">
        <v>7174</v>
      </c>
      <c r="I125" s="14">
        <v>7354</v>
      </c>
      <c r="J125" s="4">
        <v>42</v>
      </c>
      <c r="K125" s="15">
        <v>5963</v>
      </c>
      <c r="L125" s="9">
        <v>5061</v>
      </c>
      <c r="M125" s="21"/>
      <c r="N125" s="23">
        <f t="shared" ref="N125:Y125" si="136" xml:space="preserve"> IF(OR(A125&gt;A131, A125&lt;A130),".",A125)</f>
        <v>1</v>
      </c>
      <c r="O125" s="23">
        <f t="shared" si="136"/>
        <v>23</v>
      </c>
      <c r="P125" s="23">
        <f t="shared" si="136"/>
        <v>31</v>
      </c>
      <c r="Q125" s="23">
        <f t="shared" si="136"/>
        <v>42</v>
      </c>
      <c r="R125" s="23">
        <f t="shared" si="136"/>
        <v>6430</v>
      </c>
      <c r="S125" s="23">
        <f t="shared" si="136"/>
        <v>6671</v>
      </c>
      <c r="T125" s="23">
        <f t="shared" si="136"/>
        <v>42</v>
      </c>
      <c r="U125" s="23">
        <f t="shared" si="136"/>
        <v>7174</v>
      </c>
      <c r="V125" s="23" t="s">
        <v>59</v>
      </c>
      <c r="W125" s="23">
        <f t="shared" si="136"/>
        <v>42</v>
      </c>
      <c r="X125" s="23">
        <f t="shared" si="136"/>
        <v>5963</v>
      </c>
      <c r="Y125" s="23">
        <f t="shared" si="136"/>
        <v>5061</v>
      </c>
      <c r="Z125" s="21"/>
    </row>
    <row r="126" spans="1:40" ht="13.2">
      <c r="A126" s="4">
        <v>0</v>
      </c>
      <c r="B126" s="4">
        <v>19</v>
      </c>
      <c r="C126" s="4">
        <v>31</v>
      </c>
      <c r="D126" s="4">
        <v>41</v>
      </c>
      <c r="E126" s="15">
        <v>6103</v>
      </c>
      <c r="F126" s="15">
        <v>6126</v>
      </c>
      <c r="G126" s="4">
        <v>43</v>
      </c>
      <c r="H126" s="13">
        <v>7662</v>
      </c>
      <c r="I126" s="14">
        <v>7127</v>
      </c>
      <c r="J126" s="4">
        <v>38</v>
      </c>
      <c r="K126" s="7">
        <v>6277</v>
      </c>
      <c r="L126" s="9">
        <v>5011</v>
      </c>
      <c r="M126" s="21"/>
      <c r="N126" s="23">
        <f t="shared" ref="N126:Y126" si="137" xml:space="preserve"> IF(OR(A126&gt;A131, A126&lt;A130),".",A126)</f>
        <v>0</v>
      </c>
      <c r="O126" s="23">
        <f t="shared" si="137"/>
        <v>19</v>
      </c>
      <c r="P126" s="23">
        <f t="shared" si="137"/>
        <v>31</v>
      </c>
      <c r="Q126" s="23">
        <f t="shared" si="137"/>
        <v>41</v>
      </c>
      <c r="R126" s="23">
        <f t="shared" si="137"/>
        <v>6103</v>
      </c>
      <c r="S126" s="23">
        <f t="shared" si="137"/>
        <v>6126</v>
      </c>
      <c r="T126" s="23">
        <f t="shared" si="137"/>
        <v>43</v>
      </c>
      <c r="U126" s="23">
        <f t="shared" si="137"/>
        <v>7662</v>
      </c>
      <c r="V126" s="23" t="s">
        <v>59</v>
      </c>
      <c r="W126" s="23">
        <f t="shared" si="137"/>
        <v>38</v>
      </c>
      <c r="X126" s="23">
        <f t="shared" si="137"/>
        <v>6277</v>
      </c>
      <c r="Y126" s="23">
        <f t="shared" si="137"/>
        <v>5011</v>
      </c>
      <c r="Z126" s="21"/>
    </row>
    <row r="127" spans="1:40" ht="13.2">
      <c r="A127" s="4">
        <v>2</v>
      </c>
      <c r="B127" s="4">
        <v>21</v>
      </c>
      <c r="C127" s="4">
        <v>33</v>
      </c>
      <c r="D127" s="4">
        <v>40</v>
      </c>
      <c r="E127" s="12">
        <v>5232</v>
      </c>
      <c r="F127" s="9">
        <v>4885</v>
      </c>
      <c r="G127" s="4">
        <v>41</v>
      </c>
      <c r="H127" s="12">
        <v>5382</v>
      </c>
      <c r="I127" s="12">
        <v>5354</v>
      </c>
      <c r="J127" s="4">
        <v>40</v>
      </c>
      <c r="K127" s="9">
        <v>5054</v>
      </c>
      <c r="L127" s="12">
        <v>5572</v>
      </c>
      <c r="M127" s="21"/>
      <c r="N127" s="23">
        <f t="shared" ref="N127:Y127" si="138" xml:space="preserve"> IF(OR(A127&gt;A131, A127&lt;A130),".",A127)</f>
        <v>2</v>
      </c>
      <c r="O127" s="23">
        <f t="shared" si="138"/>
        <v>21</v>
      </c>
      <c r="P127" s="23">
        <f t="shared" si="138"/>
        <v>33</v>
      </c>
      <c r="Q127" s="23">
        <f t="shared" si="138"/>
        <v>40</v>
      </c>
      <c r="R127" s="23">
        <f t="shared" si="138"/>
        <v>5232</v>
      </c>
      <c r="S127" s="23">
        <f t="shared" si="138"/>
        <v>4885</v>
      </c>
      <c r="T127" s="23">
        <f t="shared" si="138"/>
        <v>41</v>
      </c>
      <c r="U127" s="23">
        <f t="shared" si="138"/>
        <v>5382</v>
      </c>
      <c r="V127" s="23" t="s">
        <v>59</v>
      </c>
      <c r="W127" s="23">
        <f t="shared" si="138"/>
        <v>40</v>
      </c>
      <c r="X127" s="23">
        <f t="shared" si="138"/>
        <v>5054</v>
      </c>
      <c r="Y127" s="23">
        <f t="shared" si="138"/>
        <v>5572</v>
      </c>
      <c r="Z127" s="21"/>
    </row>
    <row r="128" spans="1:40" ht="13.2">
      <c r="A128" s="4">
        <v>1</v>
      </c>
      <c r="B128" s="4">
        <v>21</v>
      </c>
      <c r="C128" s="4">
        <v>37</v>
      </c>
      <c r="D128" s="4">
        <v>40</v>
      </c>
      <c r="E128" s="9">
        <v>5059</v>
      </c>
      <c r="F128" s="9">
        <v>4820</v>
      </c>
      <c r="G128" s="4">
        <v>40</v>
      </c>
      <c r="H128" s="15">
        <v>5926</v>
      </c>
      <c r="I128" s="15">
        <v>6003</v>
      </c>
      <c r="J128" s="4">
        <v>42</v>
      </c>
      <c r="K128" s="12">
        <v>5666</v>
      </c>
      <c r="L128" s="12">
        <v>5218</v>
      </c>
      <c r="M128" s="21"/>
      <c r="N128" s="23">
        <f t="shared" ref="N128:Y128" si="139" xml:space="preserve"> IF(OR(A128&gt;A131, A128&lt;A130),".",A128)</f>
        <v>1</v>
      </c>
      <c r="O128" s="23">
        <f t="shared" si="139"/>
        <v>21</v>
      </c>
      <c r="P128" s="23">
        <f t="shared" si="139"/>
        <v>37</v>
      </c>
      <c r="Q128" s="23">
        <f t="shared" si="139"/>
        <v>40</v>
      </c>
      <c r="R128" s="23">
        <f t="shared" si="139"/>
        <v>5059</v>
      </c>
      <c r="S128" s="23">
        <f t="shared" si="139"/>
        <v>4820</v>
      </c>
      <c r="T128" s="23">
        <f t="shared" si="139"/>
        <v>40</v>
      </c>
      <c r="U128" s="23">
        <f t="shared" si="139"/>
        <v>5926</v>
      </c>
      <c r="V128" s="23" t="s">
        <v>59</v>
      </c>
      <c r="W128" s="23">
        <f t="shared" si="139"/>
        <v>42</v>
      </c>
      <c r="X128" s="23">
        <f t="shared" si="139"/>
        <v>5666</v>
      </c>
      <c r="Y128" s="23">
        <f t="shared" si="139"/>
        <v>5218</v>
      </c>
      <c r="Z128" s="21"/>
    </row>
    <row r="129" spans="1:40">
      <c r="A129" s="39">
        <f>AVERAGE(A121:A128)</f>
        <v>1.125</v>
      </c>
      <c r="B129" s="39">
        <f>AVERAGE(B121:B128)</f>
        <v>20</v>
      </c>
      <c r="C129" s="39">
        <f t="shared" ref="C129:L129" si="140">AVERAGE(C121:C128)</f>
        <v>28.5</v>
      </c>
      <c r="D129" s="39">
        <f t="shared" si="140"/>
        <v>40.875</v>
      </c>
      <c r="E129" s="39">
        <f t="shared" si="140"/>
        <v>5741.625</v>
      </c>
      <c r="F129" s="39">
        <f t="shared" si="140"/>
        <v>5469.375</v>
      </c>
      <c r="G129" s="39">
        <f t="shared" si="140"/>
        <v>41.875</v>
      </c>
      <c r="H129" s="39">
        <f t="shared" si="140"/>
        <v>6719.875</v>
      </c>
      <c r="I129" s="39">
        <f t="shared" si="140"/>
        <v>6586.5</v>
      </c>
      <c r="J129" s="39">
        <f t="shared" si="140"/>
        <v>41</v>
      </c>
      <c r="K129" s="39">
        <f t="shared" si="140"/>
        <v>5515.25</v>
      </c>
      <c r="L129" s="39">
        <f t="shared" si="140"/>
        <v>5170.375</v>
      </c>
      <c r="M129" s="26" t="s">
        <v>60</v>
      </c>
      <c r="N129" s="39">
        <f>AVERAGE(N121:N128)</f>
        <v>1.125</v>
      </c>
      <c r="O129" s="39">
        <f>AVERAGE(O121:O128)</f>
        <v>20</v>
      </c>
      <c r="P129" s="39">
        <f t="shared" ref="P129:Y129" si="141">AVERAGE(P121:P128)</f>
        <v>28.5</v>
      </c>
      <c r="Q129" s="39">
        <f t="shared" si="141"/>
        <v>40.875</v>
      </c>
      <c r="R129" s="39">
        <f t="shared" si="141"/>
        <v>5741.625</v>
      </c>
      <c r="S129" s="39">
        <f t="shared" si="141"/>
        <v>5469.375</v>
      </c>
      <c r="T129" s="39">
        <f t="shared" si="141"/>
        <v>41.875</v>
      </c>
      <c r="U129" s="39">
        <f t="shared" si="141"/>
        <v>6719.875</v>
      </c>
      <c r="V129" s="39" t="e">
        <f t="shared" si="141"/>
        <v>#DIV/0!</v>
      </c>
      <c r="W129" s="39">
        <f t="shared" si="141"/>
        <v>41</v>
      </c>
      <c r="X129" s="39">
        <f t="shared" si="141"/>
        <v>5515.25</v>
      </c>
      <c r="Y129" s="39">
        <f t="shared" si="141"/>
        <v>5170.375</v>
      </c>
      <c r="Z129" s="26" t="s">
        <v>60</v>
      </c>
    </row>
    <row r="130" spans="1:40">
      <c r="A130" s="39">
        <f>A129-2*STDEV(A121:A128)</f>
        <v>-0.15673988892331137</v>
      </c>
      <c r="B130" s="39">
        <f t="shared" ref="B130:L130" si="142">B129-2*STDEV(B121:B128)</f>
        <v>16.792865097050907</v>
      </c>
      <c r="C130" s="39">
        <f t="shared" si="142"/>
        <v>17.236912374613127</v>
      </c>
      <c r="D130" s="39">
        <f t="shared" si="142"/>
        <v>38.623016747080797</v>
      </c>
      <c r="E130" s="39">
        <f t="shared" si="142"/>
        <v>4327.4563143657251</v>
      </c>
      <c r="F130" s="39">
        <f t="shared" si="142"/>
        <v>3782.195802979973</v>
      </c>
      <c r="G130" s="39">
        <f t="shared" si="142"/>
        <v>39.162594636278925</v>
      </c>
      <c r="H130" s="39">
        <f t="shared" si="142"/>
        <v>4868.8195674735416</v>
      </c>
      <c r="I130" s="39">
        <f t="shared" si="142"/>
        <v>4784.6752106743088</v>
      </c>
      <c r="J130" s="39">
        <f t="shared" si="142"/>
        <v>37.976284215926185</v>
      </c>
      <c r="K130" s="39">
        <f t="shared" si="142"/>
        <v>4368.1743392746184</v>
      </c>
      <c r="L130" s="39">
        <f t="shared" si="142"/>
        <v>4730.321837627218</v>
      </c>
      <c r="M130" s="26" t="s">
        <v>61</v>
      </c>
      <c r="N130" s="39">
        <f>N129-2*STDEV(N121:N128)</f>
        <v>-0.15673988892331137</v>
      </c>
      <c r="O130" s="39">
        <f t="shared" ref="O130:Y130" si="143">O129-2*STDEV(O121:O128)</f>
        <v>16.792865097050907</v>
      </c>
      <c r="P130" s="39">
        <f t="shared" si="143"/>
        <v>17.236912374613127</v>
      </c>
      <c r="Q130" s="39">
        <f t="shared" si="143"/>
        <v>38.623016747080797</v>
      </c>
      <c r="R130" s="39">
        <f t="shared" si="143"/>
        <v>4327.4563143657251</v>
      </c>
      <c r="S130" s="39">
        <f t="shared" si="143"/>
        <v>3782.195802979973</v>
      </c>
      <c r="T130" s="39">
        <f t="shared" si="143"/>
        <v>39.162594636278925</v>
      </c>
      <c r="U130" s="39">
        <f t="shared" si="143"/>
        <v>4868.8195674735416</v>
      </c>
      <c r="V130" s="39" t="e">
        <f t="shared" si="143"/>
        <v>#DIV/0!</v>
      </c>
      <c r="W130" s="39">
        <f t="shared" si="143"/>
        <v>37.976284215926185</v>
      </c>
      <c r="X130" s="39">
        <f t="shared" si="143"/>
        <v>4368.1743392746184</v>
      </c>
      <c r="Y130" s="39">
        <f t="shared" si="143"/>
        <v>4730.321837627218</v>
      </c>
      <c r="Z130" s="26" t="s">
        <v>61</v>
      </c>
    </row>
    <row r="131" spans="1:40" ht="12.6" thickBot="1">
      <c r="A131" s="40">
        <f>A129+2*STDEV(A121:A128)</f>
        <v>2.4067398889233114</v>
      </c>
      <c r="B131" s="40">
        <f t="shared" ref="B131:L131" si="144">B129+2*STDEV(B121:B128)</f>
        <v>23.207134902949093</v>
      </c>
      <c r="C131" s="40">
        <f t="shared" si="144"/>
        <v>39.763087625386873</v>
      </c>
      <c r="D131" s="40">
        <f t="shared" si="144"/>
        <v>43.126983252919203</v>
      </c>
      <c r="E131" s="40">
        <f t="shared" si="144"/>
        <v>7155.7936856342749</v>
      </c>
      <c r="F131" s="40">
        <f t="shared" si="144"/>
        <v>7156.5541970200265</v>
      </c>
      <c r="G131" s="40">
        <f t="shared" si="144"/>
        <v>44.587405363721075</v>
      </c>
      <c r="H131" s="40">
        <f t="shared" si="144"/>
        <v>8570.9304325264584</v>
      </c>
      <c r="I131" s="40">
        <f t="shared" si="144"/>
        <v>8388.3247893256921</v>
      </c>
      <c r="J131" s="40">
        <f t="shared" si="144"/>
        <v>44.023715784073815</v>
      </c>
      <c r="K131" s="40">
        <f t="shared" si="144"/>
        <v>6662.3256607253816</v>
      </c>
      <c r="L131" s="40">
        <f t="shared" si="144"/>
        <v>5610.428162372782</v>
      </c>
      <c r="M131" s="41" t="s">
        <v>62</v>
      </c>
      <c r="N131" s="40">
        <f>N129+2*STDEV(N121:N128)</f>
        <v>2.4067398889233114</v>
      </c>
      <c r="O131" s="40">
        <f t="shared" ref="O131:Y131" si="145">O129+2*STDEV(O121:O128)</f>
        <v>23.207134902949093</v>
      </c>
      <c r="P131" s="40">
        <f t="shared" si="145"/>
        <v>39.763087625386873</v>
      </c>
      <c r="Q131" s="40">
        <f t="shared" si="145"/>
        <v>43.126983252919203</v>
      </c>
      <c r="R131" s="40">
        <f t="shared" si="145"/>
        <v>7155.7936856342749</v>
      </c>
      <c r="S131" s="40">
        <f t="shared" si="145"/>
        <v>7156.5541970200265</v>
      </c>
      <c r="T131" s="40">
        <f t="shared" si="145"/>
        <v>44.587405363721075</v>
      </c>
      <c r="U131" s="40">
        <f t="shared" si="145"/>
        <v>8570.9304325264584</v>
      </c>
      <c r="V131" s="40" t="e">
        <f t="shared" si="145"/>
        <v>#DIV/0!</v>
      </c>
      <c r="W131" s="40">
        <f t="shared" si="145"/>
        <v>44.023715784073815</v>
      </c>
      <c r="X131" s="40">
        <f t="shared" si="145"/>
        <v>6662.3256607253816</v>
      </c>
      <c r="Y131" s="40">
        <f t="shared" si="145"/>
        <v>5610.428162372782</v>
      </c>
      <c r="Z131" s="41" t="s">
        <v>62</v>
      </c>
    </row>
    <row r="132" spans="1:40" ht="13.2">
      <c r="A132" s="20"/>
      <c r="B132" s="25"/>
      <c r="C132" s="20"/>
      <c r="D132" s="22">
        <f>D119+3</f>
        <v>31</v>
      </c>
      <c r="E132" s="22">
        <f t="shared" ref="E132:L132" si="146">E119+3</f>
        <v>31</v>
      </c>
      <c r="F132" s="22">
        <f t="shared" si="146"/>
        <v>31</v>
      </c>
      <c r="G132" s="22">
        <f t="shared" si="146"/>
        <v>32</v>
      </c>
      <c r="H132" s="22">
        <f t="shared" si="146"/>
        <v>32</v>
      </c>
      <c r="I132" s="22">
        <f t="shared" si="146"/>
        <v>32</v>
      </c>
      <c r="J132" s="22">
        <f t="shared" si="146"/>
        <v>33</v>
      </c>
      <c r="K132" s="22">
        <f t="shared" si="146"/>
        <v>33</v>
      </c>
      <c r="L132" s="22">
        <f t="shared" si="146"/>
        <v>33</v>
      </c>
      <c r="M132" s="26" t="s">
        <v>37</v>
      </c>
      <c r="N132" s="20"/>
      <c r="O132" s="25"/>
      <c r="P132" s="20"/>
      <c r="Q132" s="22">
        <f>Q119+3</f>
        <v>31</v>
      </c>
      <c r="R132" s="22">
        <f t="shared" ref="R132:Y132" si="147">R119+3</f>
        <v>31</v>
      </c>
      <c r="S132" s="22">
        <f t="shared" si="147"/>
        <v>31</v>
      </c>
      <c r="T132" s="22">
        <f t="shared" si="147"/>
        <v>32</v>
      </c>
      <c r="U132" s="22">
        <f t="shared" si="147"/>
        <v>32</v>
      </c>
      <c r="V132" s="22">
        <f t="shared" si="147"/>
        <v>32</v>
      </c>
      <c r="W132" s="22">
        <f t="shared" si="147"/>
        <v>33</v>
      </c>
      <c r="X132" s="22">
        <f t="shared" si="147"/>
        <v>33</v>
      </c>
      <c r="Y132" s="22">
        <f t="shared" si="147"/>
        <v>33</v>
      </c>
      <c r="Z132" s="26" t="s">
        <v>37</v>
      </c>
      <c r="AB132" s="27"/>
      <c r="AC132" s="27"/>
      <c r="AD132" s="27"/>
      <c r="AE132" s="27"/>
      <c r="AF132" s="27"/>
      <c r="AG132" s="27"/>
      <c r="AH132" s="27"/>
      <c r="AI132" s="27"/>
      <c r="AM132" s="28"/>
      <c r="AN132" s="27"/>
    </row>
    <row r="133" spans="1:40" ht="13.8" thickBot="1">
      <c r="A133" s="30">
        <v>1</v>
      </c>
      <c r="B133" s="30">
        <v>2</v>
      </c>
      <c r="C133" s="30">
        <v>3</v>
      </c>
      <c r="D133" s="30">
        <v>4</v>
      </c>
      <c r="E133" s="30">
        <v>5</v>
      </c>
      <c r="F133" s="30">
        <v>6</v>
      </c>
      <c r="G133" s="30">
        <v>7</v>
      </c>
      <c r="H133" s="30">
        <v>8</v>
      </c>
      <c r="I133" s="30">
        <v>9</v>
      </c>
      <c r="J133" s="30">
        <v>10</v>
      </c>
      <c r="K133" s="30">
        <v>11</v>
      </c>
      <c r="L133" s="30">
        <v>12</v>
      </c>
      <c r="M133" s="26" t="s">
        <v>47</v>
      </c>
      <c r="N133" s="30">
        <v>1</v>
      </c>
      <c r="O133" s="30">
        <v>2</v>
      </c>
      <c r="P133" s="30">
        <v>3</v>
      </c>
      <c r="Q133" s="30">
        <v>4</v>
      </c>
      <c r="R133" s="30">
        <v>5</v>
      </c>
      <c r="S133" s="30">
        <v>6</v>
      </c>
      <c r="T133" s="30">
        <v>7</v>
      </c>
      <c r="U133" s="30">
        <v>8</v>
      </c>
      <c r="V133" s="30">
        <v>9</v>
      </c>
      <c r="W133" s="30">
        <v>10</v>
      </c>
      <c r="X133" s="30">
        <v>11</v>
      </c>
      <c r="Y133" s="30">
        <v>12</v>
      </c>
      <c r="Z133" s="26" t="s">
        <v>47</v>
      </c>
      <c r="AB133" s="27"/>
      <c r="AC133" s="27"/>
      <c r="AD133" s="27"/>
      <c r="AE133" s="27"/>
      <c r="AF133" s="27"/>
      <c r="AG133" s="27"/>
      <c r="AH133" s="27"/>
      <c r="AI133" s="27"/>
      <c r="AM133" s="28"/>
      <c r="AN133" s="27"/>
    </row>
    <row r="134" spans="1:40" ht="13.8" thickBot="1">
      <c r="A134" s="4">
        <v>2</v>
      </c>
      <c r="B134" s="4">
        <v>22</v>
      </c>
      <c r="C134" s="4">
        <v>26</v>
      </c>
      <c r="D134" s="4">
        <v>43</v>
      </c>
      <c r="E134" s="5">
        <v>4743</v>
      </c>
      <c r="F134" s="5">
        <v>4376</v>
      </c>
      <c r="G134" s="4">
        <v>41</v>
      </c>
      <c r="H134" s="8">
        <v>5183</v>
      </c>
      <c r="I134" s="8">
        <v>5202</v>
      </c>
      <c r="J134" s="4">
        <v>42</v>
      </c>
      <c r="K134" s="8">
        <v>5356</v>
      </c>
      <c r="L134" s="8">
        <v>5031</v>
      </c>
      <c r="M134" s="21"/>
      <c r="N134" s="23">
        <f t="shared" ref="N134:Y134" si="148" xml:space="preserve"> IF(OR(A134&gt;A144, A134&lt;A143),".",A134)</f>
        <v>2</v>
      </c>
      <c r="O134" s="23">
        <f t="shared" si="148"/>
        <v>22</v>
      </c>
      <c r="P134" s="23">
        <f t="shared" si="148"/>
        <v>26</v>
      </c>
      <c r="Q134" s="23">
        <f t="shared" si="148"/>
        <v>43</v>
      </c>
      <c r="R134" s="23">
        <f t="shared" si="148"/>
        <v>4743</v>
      </c>
      <c r="S134" s="23">
        <f t="shared" si="148"/>
        <v>4376</v>
      </c>
      <c r="T134" s="23">
        <f t="shared" si="148"/>
        <v>41</v>
      </c>
      <c r="U134" s="23">
        <f t="shared" si="148"/>
        <v>5183</v>
      </c>
      <c r="V134" s="23">
        <f t="shared" si="148"/>
        <v>5202</v>
      </c>
      <c r="W134" s="23">
        <f t="shared" si="148"/>
        <v>42</v>
      </c>
      <c r="X134" s="23">
        <f t="shared" si="148"/>
        <v>5356</v>
      </c>
      <c r="Y134" s="23">
        <f t="shared" si="148"/>
        <v>5031</v>
      </c>
      <c r="Z134" s="21"/>
      <c r="AA134" s="22">
        <f>AA121+3</f>
        <v>31</v>
      </c>
      <c r="AB134" s="34">
        <f>AVERAGE($R134:$S141)</f>
        <v>6286.375</v>
      </c>
      <c r="AC134" s="34">
        <f>AVERAGE($P134:$P141)</f>
        <v>29</v>
      </c>
      <c r="AD134" s="34">
        <f>AVERAGE([3]buffer!I$25:I$32)</f>
        <v>0.625</v>
      </c>
      <c r="AE134" s="34">
        <f>((AB134-AD134)/AI134)-AC134</f>
        <v>3121.6801531456954</v>
      </c>
      <c r="AF134" s="34">
        <f>AVERAGE($Q134:$Q141)</f>
        <v>43.142857142857146</v>
      </c>
      <c r="AG134" s="34">
        <f>AVERAGE($O134:$O141)</f>
        <v>21.625</v>
      </c>
      <c r="AH134" s="34">
        <f>AG134/0.5</f>
        <v>43.25</v>
      </c>
      <c r="AI134" s="35">
        <f>AF134/AG134</f>
        <v>1.995045417010735</v>
      </c>
      <c r="AJ134" s="56">
        <f xml:space="preserve"> 1.17*(1-COMPLETE!P35)</f>
        <v>0.9977922077922079</v>
      </c>
      <c r="AK134" s="37">
        <v>0.73055555555555562</v>
      </c>
      <c r="AL134" s="37">
        <v>0.91111111111111109</v>
      </c>
      <c r="AM134" s="38">
        <f>24*(AL134-AK134)</f>
        <v>4.3333333333333313</v>
      </c>
      <c r="AN134" s="34">
        <f>(AE134*120)/(AH134*0.2*AM134*AJ134)</f>
        <v>10015.931282076595</v>
      </c>
    </row>
    <row r="135" spans="1:40" ht="13.8" thickBot="1">
      <c r="A135" s="4">
        <v>2</v>
      </c>
      <c r="B135" s="4">
        <v>21</v>
      </c>
      <c r="C135" s="4">
        <v>21</v>
      </c>
      <c r="D135" s="4">
        <v>44</v>
      </c>
      <c r="E135" s="9">
        <v>5820</v>
      </c>
      <c r="F135" s="12">
        <v>6534</v>
      </c>
      <c r="G135" s="4">
        <v>43</v>
      </c>
      <c r="H135" s="12">
        <v>6548</v>
      </c>
      <c r="I135" s="12">
        <v>6785</v>
      </c>
      <c r="J135" s="4">
        <v>40</v>
      </c>
      <c r="K135" s="9">
        <v>6149</v>
      </c>
      <c r="L135" s="8">
        <v>5541</v>
      </c>
      <c r="M135" s="21"/>
      <c r="N135" s="23">
        <f t="shared" ref="N135:Y135" si="149" xml:space="preserve"> IF(OR(A135&gt;A144, A135&lt;A143),".",A135)</f>
        <v>2</v>
      </c>
      <c r="O135" s="23">
        <f t="shared" si="149"/>
        <v>21</v>
      </c>
      <c r="P135" s="23">
        <f t="shared" si="149"/>
        <v>21</v>
      </c>
      <c r="Q135" s="23">
        <f t="shared" si="149"/>
        <v>44</v>
      </c>
      <c r="R135" s="23">
        <f t="shared" si="149"/>
        <v>5820</v>
      </c>
      <c r="S135" s="23">
        <f t="shared" si="149"/>
        <v>6534</v>
      </c>
      <c r="T135" s="23">
        <f t="shared" si="149"/>
        <v>43</v>
      </c>
      <c r="U135" s="23">
        <f t="shared" si="149"/>
        <v>6548</v>
      </c>
      <c r="V135" s="23">
        <f t="shared" si="149"/>
        <v>6785</v>
      </c>
      <c r="W135" s="23">
        <f t="shared" si="149"/>
        <v>40</v>
      </c>
      <c r="X135" s="23">
        <f t="shared" si="149"/>
        <v>6149</v>
      </c>
      <c r="Y135" s="23">
        <f t="shared" si="149"/>
        <v>5541</v>
      </c>
      <c r="Z135" s="21"/>
      <c r="AA135" s="22">
        <f>AA122+3</f>
        <v>32</v>
      </c>
      <c r="AB135" s="34">
        <f>AVERAGE($U134:$V141)</f>
        <v>6809.75</v>
      </c>
      <c r="AC135" s="34">
        <f>AVERAGE($P134:$P141)</f>
        <v>29</v>
      </c>
      <c r="AD135" s="34">
        <f>AVERAGE([3]buffer!J$25:J$32)</f>
        <v>1</v>
      </c>
      <c r="AE135" s="34">
        <f>((AB135-AD135)/AI135)-AC135</f>
        <v>3405.1508746355685</v>
      </c>
      <c r="AF135" s="34">
        <f>AVERAGE($T134:$T141)</f>
        <v>42.875</v>
      </c>
      <c r="AG135" s="34">
        <f>AVERAGE($O134:$O141)</f>
        <v>21.625</v>
      </c>
      <c r="AH135" s="34">
        <f>AG135/0.5</f>
        <v>43.25</v>
      </c>
      <c r="AI135" s="35">
        <f>AF135/AG135</f>
        <v>1.9826589595375723</v>
      </c>
      <c r="AJ135" s="57">
        <f xml:space="preserve"> 1.16*(1-COMPLETE!P37)</f>
        <v>1.0413524936601859</v>
      </c>
      <c r="AK135" s="37">
        <v>0.73055555555555562</v>
      </c>
      <c r="AL135" s="37">
        <v>0.91111111111111109</v>
      </c>
      <c r="AM135" s="38">
        <f>24*(AL135-AK135)</f>
        <v>4.3333333333333313</v>
      </c>
      <c r="AN135" s="34">
        <f>(AE135*120)/(AH135*0.2*AM135*AJ135)</f>
        <v>10468.432062912769</v>
      </c>
    </row>
    <row r="136" spans="1:40" ht="13.8" thickBot="1">
      <c r="A136" s="4">
        <v>0</v>
      </c>
      <c r="B136" s="4">
        <v>21</v>
      </c>
      <c r="C136" s="4">
        <v>27</v>
      </c>
      <c r="D136" s="4">
        <v>44</v>
      </c>
      <c r="E136" s="12">
        <v>6791</v>
      </c>
      <c r="F136" s="9">
        <v>6193</v>
      </c>
      <c r="G136" s="4">
        <v>45</v>
      </c>
      <c r="H136" s="7">
        <v>7816</v>
      </c>
      <c r="I136" s="15">
        <v>7464</v>
      </c>
      <c r="J136" s="4">
        <v>44</v>
      </c>
      <c r="K136" s="12">
        <v>6716</v>
      </c>
      <c r="L136" s="9">
        <v>5820</v>
      </c>
      <c r="M136" s="21"/>
      <c r="N136" s="23">
        <f t="shared" ref="N136:Y136" si="150" xml:space="preserve"> IF(OR(A136&gt;A144, A136&lt;A143),".",A136)</f>
        <v>0</v>
      </c>
      <c r="O136" s="23">
        <f t="shared" si="150"/>
        <v>21</v>
      </c>
      <c r="P136" s="23">
        <f t="shared" si="150"/>
        <v>27</v>
      </c>
      <c r="Q136" s="23">
        <f t="shared" si="150"/>
        <v>44</v>
      </c>
      <c r="R136" s="23">
        <f t="shared" si="150"/>
        <v>6791</v>
      </c>
      <c r="S136" s="23">
        <f t="shared" si="150"/>
        <v>6193</v>
      </c>
      <c r="T136" s="23">
        <f t="shared" si="150"/>
        <v>45</v>
      </c>
      <c r="U136" s="23">
        <f t="shared" si="150"/>
        <v>7816</v>
      </c>
      <c r="V136" s="23">
        <f t="shared" si="150"/>
        <v>7464</v>
      </c>
      <c r="W136" s="23">
        <f t="shared" si="150"/>
        <v>44</v>
      </c>
      <c r="X136" s="23">
        <f t="shared" si="150"/>
        <v>6716</v>
      </c>
      <c r="Y136" s="23">
        <f t="shared" si="150"/>
        <v>5820</v>
      </c>
      <c r="Z136" s="21"/>
      <c r="AA136" s="22">
        <f>AA123+3</f>
        <v>33</v>
      </c>
      <c r="AB136" s="34">
        <f>AVERAGE($X134:$Y141)</f>
        <v>6318.125</v>
      </c>
      <c r="AC136" s="34">
        <f>AVERAGE($P134:$P141)</f>
        <v>29</v>
      </c>
      <c r="AD136" s="34">
        <f>AVERAGE([3]buffer!K$25:K$32)</f>
        <v>0.75</v>
      </c>
      <c r="AE136" s="34">
        <f>((AB136-AD136)/AI136)-AC136</f>
        <v>3148.0519622093025</v>
      </c>
      <c r="AF136" s="34">
        <f>AVERAGE($W134:$W141)</f>
        <v>43</v>
      </c>
      <c r="AG136" s="34">
        <f>AVERAGE($O134:$O141)</f>
        <v>21.625</v>
      </c>
      <c r="AH136" s="34">
        <f>AG136/0.5</f>
        <v>43.25</v>
      </c>
      <c r="AI136" s="35">
        <f>AF136/AG136</f>
        <v>1.9884393063583814</v>
      </c>
      <c r="AJ136" s="57">
        <f xml:space="preserve"> 1.16*(1-COMPLETE!P39)</f>
        <v>1.0173320719016083</v>
      </c>
      <c r="AK136" s="37">
        <v>0.73055555555555562</v>
      </c>
      <c r="AL136" s="37">
        <v>0.91111111111111109</v>
      </c>
      <c r="AM136" s="38">
        <f>24*(AL136-AK136)</f>
        <v>4.3333333333333313</v>
      </c>
      <c r="AN136" s="34">
        <f>(AE136*120)/(AH136*0.2*AM136*AJ136)</f>
        <v>9906.5445567378119</v>
      </c>
    </row>
    <row r="137" spans="1:40" ht="13.2">
      <c r="A137" s="4">
        <v>2</v>
      </c>
      <c r="B137" s="4">
        <v>21</v>
      </c>
      <c r="C137" s="4">
        <v>34</v>
      </c>
      <c r="D137" s="4">
        <v>45</v>
      </c>
      <c r="E137" s="15">
        <v>7477</v>
      </c>
      <c r="F137" s="12">
        <v>6864</v>
      </c>
      <c r="G137" s="4">
        <v>44</v>
      </c>
      <c r="H137" s="14">
        <v>8718</v>
      </c>
      <c r="I137" s="18">
        <v>3396</v>
      </c>
      <c r="J137" s="4">
        <v>42</v>
      </c>
      <c r="K137" s="7">
        <v>8383</v>
      </c>
      <c r="L137" s="9">
        <v>5741</v>
      </c>
      <c r="M137" s="21"/>
      <c r="N137" s="23">
        <f t="shared" ref="N137:Y137" si="151" xml:space="preserve"> IF(OR(A137&gt;A144, A137&lt;A143),".",A137)</f>
        <v>2</v>
      </c>
      <c r="O137" s="23">
        <f t="shared" si="151"/>
        <v>21</v>
      </c>
      <c r="P137" s="23">
        <f t="shared" si="151"/>
        <v>34</v>
      </c>
      <c r="Q137" s="23">
        <f t="shared" si="151"/>
        <v>45</v>
      </c>
      <c r="R137" s="23">
        <f t="shared" si="151"/>
        <v>7477</v>
      </c>
      <c r="S137" s="23">
        <f t="shared" si="151"/>
        <v>6864</v>
      </c>
      <c r="T137" s="23">
        <f t="shared" si="151"/>
        <v>44</v>
      </c>
      <c r="U137" s="23">
        <f t="shared" si="151"/>
        <v>8718</v>
      </c>
      <c r="V137" s="23">
        <f t="shared" si="151"/>
        <v>3396</v>
      </c>
      <c r="W137" s="23">
        <f t="shared" si="151"/>
        <v>42</v>
      </c>
      <c r="X137" s="23">
        <f t="shared" si="151"/>
        <v>8383</v>
      </c>
      <c r="Y137" s="23">
        <f t="shared" si="151"/>
        <v>5741</v>
      </c>
      <c r="Z137" s="21"/>
      <c r="AJ137" s="24"/>
    </row>
    <row r="138" spans="1:40" ht="13.2">
      <c r="A138" s="4">
        <v>2</v>
      </c>
      <c r="B138" s="4">
        <v>22</v>
      </c>
      <c r="C138" s="4">
        <v>34</v>
      </c>
      <c r="D138" s="4">
        <v>44</v>
      </c>
      <c r="E138" s="15">
        <v>7159</v>
      </c>
      <c r="F138" s="12">
        <v>6975</v>
      </c>
      <c r="G138" s="4">
        <v>43</v>
      </c>
      <c r="H138" s="13">
        <v>9786</v>
      </c>
      <c r="I138" s="14">
        <v>8605</v>
      </c>
      <c r="J138" s="4">
        <v>44</v>
      </c>
      <c r="K138" s="14">
        <v>8903</v>
      </c>
      <c r="L138" s="9">
        <v>5918</v>
      </c>
      <c r="M138" s="21"/>
      <c r="N138" s="23">
        <f t="shared" ref="N138:Y138" si="152" xml:space="preserve"> IF(OR(A138&gt;A144, A138&lt;A143),".",A138)</f>
        <v>2</v>
      </c>
      <c r="O138" s="23">
        <f t="shared" si="152"/>
        <v>22</v>
      </c>
      <c r="P138" s="23">
        <f t="shared" si="152"/>
        <v>34</v>
      </c>
      <c r="Q138" s="23">
        <f t="shared" si="152"/>
        <v>44</v>
      </c>
      <c r="R138" s="23">
        <f t="shared" si="152"/>
        <v>7159</v>
      </c>
      <c r="S138" s="23">
        <f t="shared" si="152"/>
        <v>6975</v>
      </c>
      <c r="T138" s="23">
        <f t="shared" si="152"/>
        <v>43</v>
      </c>
      <c r="U138" s="23">
        <f t="shared" si="152"/>
        <v>9786</v>
      </c>
      <c r="V138" s="23">
        <f t="shared" si="152"/>
        <v>8605</v>
      </c>
      <c r="W138" s="23">
        <f t="shared" si="152"/>
        <v>44</v>
      </c>
      <c r="X138" s="23">
        <f t="shared" si="152"/>
        <v>8903</v>
      </c>
      <c r="Y138" s="23">
        <f t="shared" si="152"/>
        <v>5918</v>
      </c>
      <c r="Z138" s="21"/>
      <c r="AJ138" s="24"/>
    </row>
    <row r="139" spans="1:40" ht="13.2">
      <c r="A139" s="4">
        <v>1</v>
      </c>
      <c r="B139" s="4">
        <v>22</v>
      </c>
      <c r="C139" s="4">
        <v>29</v>
      </c>
      <c r="D139" s="4">
        <v>43</v>
      </c>
      <c r="E139" s="12">
        <v>6989</v>
      </c>
      <c r="F139" s="12">
        <v>6397</v>
      </c>
      <c r="G139" s="4">
        <v>43</v>
      </c>
      <c r="H139" s="7">
        <v>8169</v>
      </c>
      <c r="I139" s="5">
        <v>4501</v>
      </c>
      <c r="J139" s="4">
        <v>44</v>
      </c>
      <c r="K139" s="13">
        <v>9411</v>
      </c>
      <c r="L139" s="8">
        <v>5193</v>
      </c>
      <c r="M139" s="21"/>
      <c r="N139" s="23">
        <f t="shared" ref="N139:Y139" si="153" xml:space="preserve"> IF(OR(A139&gt;A144, A139&lt;A143),".",A139)</f>
        <v>1</v>
      </c>
      <c r="O139" s="23">
        <f t="shared" si="153"/>
        <v>22</v>
      </c>
      <c r="P139" s="23">
        <f t="shared" si="153"/>
        <v>29</v>
      </c>
      <c r="Q139" s="23">
        <f t="shared" si="153"/>
        <v>43</v>
      </c>
      <c r="R139" s="23">
        <f t="shared" si="153"/>
        <v>6989</v>
      </c>
      <c r="S139" s="23">
        <f t="shared" si="153"/>
        <v>6397</v>
      </c>
      <c r="T139" s="23">
        <f t="shared" si="153"/>
        <v>43</v>
      </c>
      <c r="U139" s="23">
        <f t="shared" si="153"/>
        <v>8169</v>
      </c>
      <c r="V139" s="23">
        <f t="shared" si="153"/>
        <v>4501</v>
      </c>
      <c r="W139" s="23">
        <f t="shared" si="153"/>
        <v>44</v>
      </c>
      <c r="X139" s="23">
        <f t="shared" si="153"/>
        <v>9411</v>
      </c>
      <c r="Y139" s="23">
        <f t="shared" si="153"/>
        <v>5193</v>
      </c>
      <c r="Z139" s="21"/>
      <c r="AJ139" s="24"/>
    </row>
    <row r="140" spans="1:40" ht="13.2">
      <c r="A140" s="4">
        <v>1</v>
      </c>
      <c r="B140" s="4">
        <v>22</v>
      </c>
      <c r="C140" s="4">
        <v>31</v>
      </c>
      <c r="D140" s="4">
        <v>39</v>
      </c>
      <c r="E140" s="15">
        <v>7158</v>
      </c>
      <c r="F140" s="12">
        <v>6443</v>
      </c>
      <c r="G140" s="4">
        <v>43</v>
      </c>
      <c r="H140" s="7">
        <v>7812</v>
      </c>
      <c r="I140" s="15">
        <v>7536</v>
      </c>
      <c r="J140" s="4">
        <v>45</v>
      </c>
      <c r="K140" s="15">
        <v>7273</v>
      </c>
      <c r="L140" s="8">
        <v>5478</v>
      </c>
      <c r="M140" s="21"/>
      <c r="N140" s="23">
        <f t="shared" ref="N140:Y140" si="154" xml:space="preserve"> IF(OR(A140&gt;A144, A140&lt;A143),".",A140)</f>
        <v>1</v>
      </c>
      <c r="O140" s="23">
        <f t="shared" si="154"/>
        <v>22</v>
      </c>
      <c r="P140" s="23">
        <f t="shared" si="154"/>
        <v>31</v>
      </c>
      <c r="Q140" s="23">
        <f t="shared" si="154"/>
        <v>39</v>
      </c>
      <c r="R140" s="23">
        <f t="shared" si="154"/>
        <v>7158</v>
      </c>
      <c r="S140" s="23">
        <f t="shared" si="154"/>
        <v>6443</v>
      </c>
      <c r="T140" s="23">
        <f t="shared" si="154"/>
        <v>43</v>
      </c>
      <c r="U140" s="23">
        <f t="shared" si="154"/>
        <v>7812</v>
      </c>
      <c r="V140" s="23">
        <f t="shared" si="154"/>
        <v>7536</v>
      </c>
      <c r="W140" s="23">
        <f t="shared" si="154"/>
        <v>45</v>
      </c>
      <c r="X140" s="23">
        <f t="shared" si="154"/>
        <v>7273</v>
      </c>
      <c r="Y140" s="23">
        <f t="shared" si="154"/>
        <v>5478</v>
      </c>
      <c r="Z140" s="21"/>
      <c r="AJ140" s="24"/>
    </row>
    <row r="141" spans="1:40" ht="13.2">
      <c r="A141" s="4">
        <v>1</v>
      </c>
      <c r="B141" s="4">
        <v>22</v>
      </c>
      <c r="C141" s="4">
        <v>30</v>
      </c>
      <c r="D141" s="4">
        <v>36</v>
      </c>
      <c r="E141" s="8">
        <v>5426</v>
      </c>
      <c r="F141" s="8">
        <v>5237</v>
      </c>
      <c r="G141" s="4">
        <v>41</v>
      </c>
      <c r="H141" s="9">
        <v>5762</v>
      </c>
      <c r="I141" s="9">
        <v>5673</v>
      </c>
      <c r="J141" s="4">
        <v>59</v>
      </c>
      <c r="K141" s="8">
        <v>4952</v>
      </c>
      <c r="L141" s="8">
        <v>5225</v>
      </c>
      <c r="M141" s="21"/>
      <c r="N141" s="23">
        <f t="shared" ref="N141:Y141" si="155" xml:space="preserve"> IF(OR(A141&gt;A144, A141&lt;A143),".",A141)</f>
        <v>1</v>
      </c>
      <c r="O141" s="23">
        <f t="shared" si="155"/>
        <v>22</v>
      </c>
      <c r="P141" s="23">
        <f t="shared" si="155"/>
        <v>30</v>
      </c>
      <c r="Q141" s="23" t="str">
        <f t="shared" si="155"/>
        <v>.</v>
      </c>
      <c r="R141" s="23">
        <f t="shared" si="155"/>
        <v>5426</v>
      </c>
      <c r="S141" s="23">
        <f t="shared" si="155"/>
        <v>5237</v>
      </c>
      <c r="T141" s="23">
        <f t="shared" si="155"/>
        <v>41</v>
      </c>
      <c r="U141" s="23">
        <f t="shared" si="155"/>
        <v>5762</v>
      </c>
      <c r="V141" s="23">
        <f t="shared" si="155"/>
        <v>5673</v>
      </c>
      <c r="W141" s="23" t="str">
        <f t="shared" si="155"/>
        <v>.</v>
      </c>
      <c r="X141" s="23">
        <f t="shared" si="155"/>
        <v>4952</v>
      </c>
      <c r="Y141" s="23">
        <f t="shared" si="155"/>
        <v>5225</v>
      </c>
      <c r="Z141" s="21"/>
      <c r="AJ141" s="24"/>
    </row>
    <row r="142" spans="1:40">
      <c r="A142" s="39">
        <f>AVERAGE(A134:A141)</f>
        <v>1.375</v>
      </c>
      <c r="B142" s="39">
        <f>AVERAGE(B134:B141)</f>
        <v>21.625</v>
      </c>
      <c r="C142" s="39">
        <f t="shared" ref="C142:L142" si="156">AVERAGE(C134:C141)</f>
        <v>29</v>
      </c>
      <c r="D142" s="39">
        <f t="shared" si="156"/>
        <v>42.25</v>
      </c>
      <c r="E142" s="39">
        <f t="shared" si="156"/>
        <v>6445.375</v>
      </c>
      <c r="F142" s="39">
        <f t="shared" si="156"/>
        <v>6127.375</v>
      </c>
      <c r="G142" s="39">
        <f t="shared" si="156"/>
        <v>42.875</v>
      </c>
      <c r="H142" s="39">
        <f t="shared" si="156"/>
        <v>7474.25</v>
      </c>
      <c r="I142" s="39">
        <f t="shared" si="156"/>
        <v>6145.25</v>
      </c>
      <c r="J142" s="39">
        <f t="shared" si="156"/>
        <v>45</v>
      </c>
      <c r="K142" s="39">
        <f t="shared" si="156"/>
        <v>7142.875</v>
      </c>
      <c r="L142" s="39">
        <f t="shared" si="156"/>
        <v>5493.375</v>
      </c>
      <c r="M142" s="26" t="s">
        <v>60</v>
      </c>
      <c r="N142" s="39">
        <f>AVERAGE(N134:N141)</f>
        <v>1.375</v>
      </c>
      <c r="O142" s="39">
        <f>AVERAGE(O134:O141)</f>
        <v>21.625</v>
      </c>
      <c r="P142" s="39">
        <f t="shared" ref="P142:Y142" si="157">AVERAGE(P134:P141)</f>
        <v>29</v>
      </c>
      <c r="Q142" s="39">
        <f t="shared" si="157"/>
        <v>43.142857142857146</v>
      </c>
      <c r="R142" s="39">
        <f t="shared" si="157"/>
        <v>6445.375</v>
      </c>
      <c r="S142" s="39">
        <f t="shared" si="157"/>
        <v>6127.375</v>
      </c>
      <c r="T142" s="39">
        <f t="shared" si="157"/>
        <v>42.875</v>
      </c>
      <c r="U142" s="39">
        <f t="shared" si="157"/>
        <v>7474.25</v>
      </c>
      <c r="V142" s="39">
        <f t="shared" si="157"/>
        <v>6145.25</v>
      </c>
      <c r="W142" s="39">
        <f t="shared" si="157"/>
        <v>43</v>
      </c>
      <c r="X142" s="39">
        <f t="shared" si="157"/>
        <v>7142.875</v>
      </c>
      <c r="Y142" s="39">
        <f t="shared" si="157"/>
        <v>5493.375</v>
      </c>
      <c r="Z142" s="26" t="s">
        <v>60</v>
      </c>
      <c r="AJ142" s="24"/>
    </row>
    <row r="143" spans="1:40">
      <c r="A143" s="39">
        <f>A142-2*STDEV(A134:A141)</f>
        <v>-0.11304761828568988</v>
      </c>
      <c r="B143" s="39">
        <f t="shared" ref="B143:L143" si="158">B142-2*STDEV(B134:B141)</f>
        <v>20.58990166098647</v>
      </c>
      <c r="C143" s="39">
        <f t="shared" si="158"/>
        <v>20.315037626531051</v>
      </c>
      <c r="D143" s="39">
        <f t="shared" si="158"/>
        <v>36.039409965918814</v>
      </c>
      <c r="E143" s="39">
        <f t="shared" si="158"/>
        <v>4470.5867835069002</v>
      </c>
      <c r="F143" s="39">
        <f t="shared" si="158"/>
        <v>4360.5159830678949</v>
      </c>
      <c r="G143" s="39">
        <f t="shared" si="158"/>
        <v>40.162594636278925</v>
      </c>
      <c r="H143" s="39">
        <f t="shared" si="158"/>
        <v>4390.2624606514473</v>
      </c>
      <c r="I143" s="39">
        <f t="shared" si="158"/>
        <v>2639.531284203521</v>
      </c>
      <c r="J143" s="39">
        <f t="shared" si="158"/>
        <v>33.24050535585333</v>
      </c>
      <c r="K143" s="39">
        <f t="shared" si="158"/>
        <v>3851.3153284417626</v>
      </c>
      <c r="L143" s="39">
        <f t="shared" si="158"/>
        <v>4848.9022919443587</v>
      </c>
      <c r="M143" s="26" t="s">
        <v>61</v>
      </c>
      <c r="N143" s="39">
        <f>N142-2*STDEV(N134:N141)</f>
        <v>-0.11304761828568988</v>
      </c>
      <c r="O143" s="39">
        <f t="shared" ref="O143:Y143" si="159">O142-2*STDEV(O134:O141)</f>
        <v>20.58990166098647</v>
      </c>
      <c r="P143" s="39">
        <f t="shared" si="159"/>
        <v>20.315037626531051</v>
      </c>
      <c r="Q143" s="39">
        <f t="shared" si="159"/>
        <v>39.239256851063011</v>
      </c>
      <c r="R143" s="39">
        <f t="shared" si="159"/>
        <v>4470.5867835069002</v>
      </c>
      <c r="S143" s="39">
        <f t="shared" si="159"/>
        <v>4360.5159830678949</v>
      </c>
      <c r="T143" s="39">
        <f t="shared" si="159"/>
        <v>40.162594636278925</v>
      </c>
      <c r="U143" s="39">
        <f t="shared" si="159"/>
        <v>4390.2624606514473</v>
      </c>
      <c r="V143" s="39">
        <f t="shared" si="159"/>
        <v>2639.531284203521</v>
      </c>
      <c r="W143" s="39">
        <f t="shared" si="159"/>
        <v>39.535898384862243</v>
      </c>
      <c r="X143" s="39">
        <f t="shared" si="159"/>
        <v>3851.3153284417626</v>
      </c>
      <c r="Y143" s="39">
        <f t="shared" si="159"/>
        <v>4848.9022919443587</v>
      </c>
      <c r="Z143" s="26" t="s">
        <v>61</v>
      </c>
      <c r="AJ143" s="24"/>
    </row>
    <row r="144" spans="1:40" ht="12.6" thickBot="1">
      <c r="A144" s="40">
        <f>A142+2*STDEV(A134:A141)</f>
        <v>2.8630476182856901</v>
      </c>
      <c r="B144" s="40">
        <f t="shared" ref="B144:L144" si="160">B142+2*STDEV(B134:B141)</f>
        <v>22.66009833901353</v>
      </c>
      <c r="C144" s="40">
        <f t="shared" si="160"/>
        <v>37.684962373468949</v>
      </c>
      <c r="D144" s="40">
        <f t="shared" si="160"/>
        <v>48.460590034081186</v>
      </c>
      <c r="E144" s="40">
        <f t="shared" si="160"/>
        <v>8420.1632164930998</v>
      </c>
      <c r="F144" s="40">
        <f t="shared" si="160"/>
        <v>7894.2340169321051</v>
      </c>
      <c r="G144" s="40">
        <f t="shared" si="160"/>
        <v>45.587405363721075</v>
      </c>
      <c r="H144" s="40">
        <f t="shared" si="160"/>
        <v>10558.237539348553</v>
      </c>
      <c r="I144" s="40">
        <f t="shared" si="160"/>
        <v>9650.96871579648</v>
      </c>
      <c r="J144" s="40">
        <f t="shared" si="160"/>
        <v>56.75949464414667</v>
      </c>
      <c r="K144" s="40">
        <f t="shared" si="160"/>
        <v>10434.434671558238</v>
      </c>
      <c r="L144" s="40">
        <f t="shared" si="160"/>
        <v>6137.8477080556413</v>
      </c>
      <c r="M144" s="41" t="s">
        <v>62</v>
      </c>
      <c r="N144" s="40">
        <f>N142+2*STDEV(N134:N141)</f>
        <v>2.8630476182856901</v>
      </c>
      <c r="O144" s="40">
        <f t="shared" ref="O144:Y144" si="161">O142+2*STDEV(O134:O141)</f>
        <v>22.66009833901353</v>
      </c>
      <c r="P144" s="40">
        <f t="shared" si="161"/>
        <v>37.684962373468949</v>
      </c>
      <c r="Q144" s="40">
        <f t="shared" si="161"/>
        <v>47.04645743465128</v>
      </c>
      <c r="R144" s="40">
        <f t="shared" si="161"/>
        <v>8420.1632164930998</v>
      </c>
      <c r="S144" s="40">
        <f t="shared" si="161"/>
        <v>7894.2340169321051</v>
      </c>
      <c r="T144" s="40">
        <f t="shared" si="161"/>
        <v>45.587405363721075</v>
      </c>
      <c r="U144" s="40">
        <f t="shared" si="161"/>
        <v>10558.237539348553</v>
      </c>
      <c r="V144" s="40">
        <f t="shared" si="161"/>
        <v>9650.96871579648</v>
      </c>
      <c r="W144" s="40">
        <f t="shared" si="161"/>
        <v>46.464101615137757</v>
      </c>
      <c r="X144" s="40">
        <f t="shared" si="161"/>
        <v>10434.434671558238</v>
      </c>
      <c r="Y144" s="40">
        <f t="shared" si="161"/>
        <v>6137.8477080556413</v>
      </c>
      <c r="Z144" s="41" t="s">
        <v>62</v>
      </c>
      <c r="AJ144" s="24"/>
    </row>
    <row r="145" spans="1:40" ht="13.2">
      <c r="A145" s="20"/>
      <c r="B145" s="25"/>
      <c r="C145" s="20"/>
      <c r="D145" s="22">
        <f>D132+3</f>
        <v>34</v>
      </c>
      <c r="E145" s="22">
        <f t="shared" ref="E145:L145" si="162">E132+3</f>
        <v>34</v>
      </c>
      <c r="F145" s="22">
        <f t="shared" si="162"/>
        <v>34</v>
      </c>
      <c r="G145" s="22">
        <f t="shared" si="162"/>
        <v>35</v>
      </c>
      <c r="H145" s="22">
        <f t="shared" si="162"/>
        <v>35</v>
      </c>
      <c r="I145" s="22">
        <f t="shared" si="162"/>
        <v>35</v>
      </c>
      <c r="J145" s="22">
        <f t="shared" si="162"/>
        <v>36</v>
      </c>
      <c r="K145" s="22">
        <f t="shared" si="162"/>
        <v>36</v>
      </c>
      <c r="L145" s="22">
        <f t="shared" si="162"/>
        <v>36</v>
      </c>
      <c r="M145" s="26" t="s">
        <v>37</v>
      </c>
      <c r="N145" s="20"/>
      <c r="O145" s="25"/>
      <c r="P145" s="20"/>
      <c r="Q145" s="22">
        <f>Q132+3</f>
        <v>34</v>
      </c>
      <c r="R145" s="22">
        <f t="shared" ref="R145:Y145" si="163">R132+3</f>
        <v>34</v>
      </c>
      <c r="S145" s="22">
        <f t="shared" si="163"/>
        <v>34</v>
      </c>
      <c r="T145" s="22">
        <f t="shared" si="163"/>
        <v>35</v>
      </c>
      <c r="U145" s="22">
        <f t="shared" si="163"/>
        <v>35</v>
      </c>
      <c r="V145" s="22">
        <f t="shared" si="163"/>
        <v>35</v>
      </c>
      <c r="W145" s="22">
        <f t="shared" si="163"/>
        <v>36</v>
      </c>
      <c r="X145" s="22">
        <f t="shared" si="163"/>
        <v>36</v>
      </c>
      <c r="Y145" s="22">
        <f t="shared" si="163"/>
        <v>36</v>
      </c>
      <c r="Z145" s="26" t="s">
        <v>37</v>
      </c>
      <c r="AB145" s="27"/>
      <c r="AC145" s="27"/>
      <c r="AD145" s="27"/>
      <c r="AE145" s="27"/>
      <c r="AF145" s="27"/>
      <c r="AG145" s="27"/>
      <c r="AH145" s="27"/>
      <c r="AI145" s="27"/>
      <c r="AJ145" s="28"/>
      <c r="AN145" s="27"/>
    </row>
    <row r="146" spans="1:40" ht="13.8" thickBot="1">
      <c r="A146" s="30">
        <v>1</v>
      </c>
      <c r="B146" s="30">
        <v>2</v>
      </c>
      <c r="C146" s="30">
        <v>3</v>
      </c>
      <c r="D146" s="30">
        <v>4</v>
      </c>
      <c r="E146" s="30">
        <v>5</v>
      </c>
      <c r="F146" s="30">
        <v>6</v>
      </c>
      <c r="G146" s="30">
        <v>7</v>
      </c>
      <c r="H146" s="30">
        <v>8</v>
      </c>
      <c r="I146" s="30">
        <v>9</v>
      </c>
      <c r="J146" s="30">
        <v>10</v>
      </c>
      <c r="K146" s="30">
        <v>11</v>
      </c>
      <c r="L146" s="30">
        <v>12</v>
      </c>
      <c r="M146" s="26" t="s">
        <v>47</v>
      </c>
      <c r="N146" s="30">
        <v>1</v>
      </c>
      <c r="O146" s="30">
        <v>2</v>
      </c>
      <c r="P146" s="30">
        <v>3</v>
      </c>
      <c r="Q146" s="30">
        <v>4</v>
      </c>
      <c r="R146" s="30">
        <v>5</v>
      </c>
      <c r="S146" s="30">
        <v>6</v>
      </c>
      <c r="T146" s="30">
        <v>7</v>
      </c>
      <c r="U146" s="30">
        <v>8</v>
      </c>
      <c r="V146" s="30">
        <v>9</v>
      </c>
      <c r="W146" s="30">
        <v>10</v>
      </c>
      <c r="X146" s="30">
        <v>11</v>
      </c>
      <c r="Y146" s="30">
        <v>12</v>
      </c>
      <c r="Z146" s="26" t="s">
        <v>47</v>
      </c>
      <c r="AB146" s="27"/>
      <c r="AC146" s="27"/>
      <c r="AD146" s="27"/>
      <c r="AE146" s="27"/>
      <c r="AF146" s="27"/>
      <c r="AG146" s="27"/>
      <c r="AH146" s="27"/>
      <c r="AI146" s="27"/>
      <c r="AJ146" s="28"/>
      <c r="AN146" s="27"/>
    </row>
    <row r="147" spans="1:40" ht="13.8" thickBot="1">
      <c r="A147" s="4">
        <v>3</v>
      </c>
      <c r="B147" s="4">
        <v>21</v>
      </c>
      <c r="C147" s="4">
        <v>35</v>
      </c>
      <c r="D147" s="4">
        <v>45</v>
      </c>
      <c r="E147" s="12">
        <v>6948</v>
      </c>
      <c r="F147" s="12">
        <v>7080</v>
      </c>
      <c r="G147" s="4">
        <v>39</v>
      </c>
      <c r="H147" s="9">
        <v>6156</v>
      </c>
      <c r="I147" s="8">
        <v>5423</v>
      </c>
      <c r="J147" s="4">
        <v>50</v>
      </c>
      <c r="K147" s="8">
        <v>5552</v>
      </c>
      <c r="L147" s="8">
        <v>5593</v>
      </c>
      <c r="M147" s="21"/>
      <c r="N147" s="23">
        <f t="shared" ref="N147:Y147" si="164" xml:space="preserve"> IF(OR(A147&gt;A157, A147&lt;A156),".",A147)</f>
        <v>3</v>
      </c>
      <c r="O147" s="23">
        <f t="shared" si="164"/>
        <v>21</v>
      </c>
      <c r="P147" s="23">
        <f t="shared" si="164"/>
        <v>35</v>
      </c>
      <c r="Q147" s="23">
        <f t="shared" si="164"/>
        <v>45</v>
      </c>
      <c r="R147" s="23">
        <f t="shared" si="164"/>
        <v>6948</v>
      </c>
      <c r="S147" s="23">
        <f t="shared" si="164"/>
        <v>7080</v>
      </c>
      <c r="T147" s="23" t="str">
        <f t="shared" si="164"/>
        <v>.</v>
      </c>
      <c r="U147" s="23">
        <f t="shared" si="164"/>
        <v>6156</v>
      </c>
      <c r="V147" s="23">
        <f t="shared" si="164"/>
        <v>5423</v>
      </c>
      <c r="W147" s="23" t="str">
        <f t="shared" si="164"/>
        <v>.</v>
      </c>
      <c r="X147" s="23">
        <f t="shared" si="164"/>
        <v>5552</v>
      </c>
      <c r="Y147" s="23">
        <f t="shared" si="164"/>
        <v>5593</v>
      </c>
      <c r="Z147" s="21"/>
      <c r="AA147" s="22">
        <f>AA134+3</f>
        <v>34</v>
      </c>
      <c r="AB147" s="34">
        <f>AVERAGE($R147:$S154)</f>
        <v>7601.4375</v>
      </c>
      <c r="AC147" s="34">
        <f>AVERAGE($P147:$P154)</f>
        <v>39.625</v>
      </c>
      <c r="AD147" s="34">
        <f>AVERAGE([3]buffer!L$25:L$32)</f>
        <v>1.375</v>
      </c>
      <c r="AE147" s="34">
        <f>((AB147-AD147)/AI147)-AC147</f>
        <v>3576.3591524216527</v>
      </c>
      <c r="AF147" s="34">
        <f>AVERAGE($Q147:$Q154)</f>
        <v>43.875</v>
      </c>
      <c r="AG147" s="34">
        <f>AVERAGE($O147:$O154)</f>
        <v>20.875</v>
      </c>
      <c r="AH147" s="34">
        <f>AG147/0.5</f>
        <v>41.75</v>
      </c>
      <c r="AI147" s="35">
        <f>AF147/AG147</f>
        <v>2.1017964071856285</v>
      </c>
      <c r="AJ147" s="56">
        <f xml:space="preserve"> 1.17*(1-COMPLETE!P41)</f>
        <v>1.0297219808861859</v>
      </c>
      <c r="AK147" s="37">
        <v>0.73055555555555562</v>
      </c>
      <c r="AL147" s="37">
        <v>0.91180555555555554</v>
      </c>
      <c r="AM147" s="38">
        <f>24*(AL147-AK147)</f>
        <v>4.3499999999999979</v>
      </c>
      <c r="AN147" s="34">
        <f>(AE147*120)/(AH147*0.2*AM147*AJ147)</f>
        <v>11474.312036150668</v>
      </c>
    </row>
    <row r="148" spans="1:40" ht="13.8" thickBot="1">
      <c r="A148" s="4">
        <v>3</v>
      </c>
      <c r="B148" s="4">
        <v>20</v>
      </c>
      <c r="C148" s="4">
        <v>45</v>
      </c>
      <c r="D148" s="4">
        <v>43</v>
      </c>
      <c r="E148" s="12">
        <v>6777</v>
      </c>
      <c r="F148" s="12">
        <v>6520</v>
      </c>
      <c r="G148" s="4">
        <v>43</v>
      </c>
      <c r="H148" s="8">
        <v>5387</v>
      </c>
      <c r="I148" s="8">
        <v>5438</v>
      </c>
      <c r="J148" s="4">
        <v>46</v>
      </c>
      <c r="K148" s="9">
        <v>5719</v>
      </c>
      <c r="L148" s="8">
        <v>5532</v>
      </c>
      <c r="M148" s="21"/>
      <c r="N148" s="23">
        <f t="shared" ref="N148:Y148" si="165" xml:space="preserve"> IF(OR(A148&gt;A157, A148&lt;A156),".",A148)</f>
        <v>3</v>
      </c>
      <c r="O148" s="23">
        <f t="shared" si="165"/>
        <v>20</v>
      </c>
      <c r="P148" s="23">
        <f t="shared" si="165"/>
        <v>45</v>
      </c>
      <c r="Q148" s="23">
        <f t="shared" si="165"/>
        <v>43</v>
      </c>
      <c r="R148" s="23">
        <f t="shared" si="165"/>
        <v>6777</v>
      </c>
      <c r="S148" s="23">
        <f t="shared" si="165"/>
        <v>6520</v>
      </c>
      <c r="T148" s="23">
        <f t="shared" si="165"/>
        <v>43</v>
      </c>
      <c r="U148" s="23">
        <f t="shared" si="165"/>
        <v>5387</v>
      </c>
      <c r="V148" s="23">
        <f t="shared" si="165"/>
        <v>5438</v>
      </c>
      <c r="W148" s="23">
        <f t="shared" si="165"/>
        <v>46</v>
      </c>
      <c r="X148" s="23">
        <f t="shared" si="165"/>
        <v>5719</v>
      </c>
      <c r="Y148" s="23">
        <f t="shared" si="165"/>
        <v>5532</v>
      </c>
      <c r="Z148" s="21"/>
      <c r="AA148" s="22">
        <f>AA135+3</f>
        <v>35</v>
      </c>
      <c r="AB148" s="34">
        <f>AVERAGE($U147:$V154)</f>
        <v>7023.75</v>
      </c>
      <c r="AC148" s="34">
        <f>AVERAGE($P147:$P154)</f>
        <v>39.625</v>
      </c>
      <c r="AD148" s="34">
        <f>AVERAGE([3]buffer!M$25:M$32)</f>
        <v>1.125</v>
      </c>
      <c r="AE148" s="34">
        <f>((AB148-AD148)/AI148)-AC148</f>
        <v>3403.9356648489934</v>
      </c>
      <c r="AF148" s="34">
        <f>AVERAGE($T147:$T154)</f>
        <v>42.571428571428569</v>
      </c>
      <c r="AG148" s="34">
        <f>AVERAGE($O147:$O154)</f>
        <v>20.875</v>
      </c>
      <c r="AH148" s="34">
        <f>AG148/0.5</f>
        <v>41.75</v>
      </c>
      <c r="AI148" s="35">
        <f>AF148/AG148</f>
        <v>2.039349871685201</v>
      </c>
      <c r="AJ148" s="57">
        <f xml:space="preserve"> 1.17*(1-COMPLETE!P43)</f>
        <v>1.0009066427289046</v>
      </c>
      <c r="AK148" s="37">
        <v>0.73055555555555562</v>
      </c>
      <c r="AL148" s="37">
        <v>0.91180555555555554</v>
      </c>
      <c r="AM148" s="38">
        <f>24*(AL148-AK148)</f>
        <v>4.3499999999999979</v>
      </c>
      <c r="AN148" s="34">
        <f>(AE148*120)/(AH148*0.2*AM148*AJ148)</f>
        <v>11235.522797713571</v>
      </c>
    </row>
    <row r="149" spans="1:40" ht="13.8" thickBot="1">
      <c r="A149" s="4">
        <v>1</v>
      </c>
      <c r="B149" s="4">
        <v>22</v>
      </c>
      <c r="C149" s="4">
        <v>50</v>
      </c>
      <c r="D149" s="4">
        <v>43</v>
      </c>
      <c r="E149" s="7">
        <v>8511</v>
      </c>
      <c r="F149" s="14">
        <v>9003</v>
      </c>
      <c r="G149" s="4">
        <v>43</v>
      </c>
      <c r="H149" s="7">
        <v>7816</v>
      </c>
      <c r="I149" s="9">
        <v>6025</v>
      </c>
      <c r="J149" s="4">
        <v>46</v>
      </c>
      <c r="K149" s="12">
        <v>6578</v>
      </c>
      <c r="L149" s="12">
        <v>6520</v>
      </c>
      <c r="M149" s="21"/>
      <c r="N149" s="23">
        <f t="shared" ref="N149:Y149" si="166" xml:space="preserve"> IF(OR(A149&gt;A157, A149&lt;A156),".",A149)</f>
        <v>1</v>
      </c>
      <c r="O149" s="23">
        <f t="shared" si="166"/>
        <v>22</v>
      </c>
      <c r="P149" s="23">
        <f t="shared" si="166"/>
        <v>50</v>
      </c>
      <c r="Q149" s="23">
        <f t="shared" si="166"/>
        <v>43</v>
      </c>
      <c r="R149" s="23">
        <f t="shared" si="166"/>
        <v>8511</v>
      </c>
      <c r="S149" s="23">
        <f t="shared" si="166"/>
        <v>9003</v>
      </c>
      <c r="T149" s="23">
        <f t="shared" si="166"/>
        <v>43</v>
      </c>
      <c r="U149" s="23">
        <f t="shared" si="166"/>
        <v>7816</v>
      </c>
      <c r="V149" s="23">
        <f t="shared" si="166"/>
        <v>6025</v>
      </c>
      <c r="W149" s="23">
        <f t="shared" si="166"/>
        <v>46</v>
      </c>
      <c r="X149" s="23">
        <f t="shared" si="166"/>
        <v>6578</v>
      </c>
      <c r="Y149" s="23">
        <f t="shared" si="166"/>
        <v>6520</v>
      </c>
      <c r="Z149" s="21"/>
      <c r="AA149" s="22">
        <f>AA136+3</f>
        <v>36</v>
      </c>
      <c r="AB149" s="34">
        <f>AVERAGE($X147:$Y154)</f>
        <v>6843.625</v>
      </c>
      <c r="AC149" s="34">
        <f>AVERAGE($P147:$P154)</f>
        <v>39.625</v>
      </c>
      <c r="AD149" s="34">
        <f>AVERAGE([3]buffer!N$25:N$32)</f>
        <v>1.75</v>
      </c>
      <c r="AE149" s="34">
        <f>((AB149-AD149)/AI149)-AC149</f>
        <v>3094.4470513322885</v>
      </c>
      <c r="AF149" s="34">
        <f>AVERAGE($W147:$W154)</f>
        <v>45.571428571428569</v>
      </c>
      <c r="AG149" s="34">
        <f>AVERAGE($O147:$O154)</f>
        <v>20.875</v>
      </c>
      <c r="AH149" s="34">
        <f>AG149/0.5</f>
        <v>41.75</v>
      </c>
      <c r="AI149" s="35">
        <f>AF149/AG149</f>
        <v>2.1830624465355002</v>
      </c>
      <c r="AJ149" s="57">
        <f xml:space="preserve"> 1.17*(1-COMPLETE!P45)</f>
        <v>1.0284300000000002</v>
      </c>
      <c r="AK149" s="37">
        <v>0.73055555555555562</v>
      </c>
      <c r="AL149" s="37">
        <v>0.91180555555555554</v>
      </c>
      <c r="AM149" s="38">
        <f>24*(AL149-AK149)</f>
        <v>4.3499999999999979</v>
      </c>
      <c r="AN149" s="34">
        <f>(AE149*120)/(AH149*0.2*AM149*AJ149)</f>
        <v>9940.6282488815377</v>
      </c>
    </row>
    <row r="150" spans="1:40" ht="13.2">
      <c r="A150" s="4">
        <v>3</v>
      </c>
      <c r="B150" s="4">
        <v>21</v>
      </c>
      <c r="C150" s="4">
        <v>58</v>
      </c>
      <c r="D150" s="4">
        <v>44</v>
      </c>
      <c r="E150" s="13">
        <v>9936</v>
      </c>
      <c r="F150" s="13">
        <v>9297</v>
      </c>
      <c r="G150" s="4">
        <v>42</v>
      </c>
      <c r="H150" s="14">
        <v>8555</v>
      </c>
      <c r="I150" s="7">
        <v>8303</v>
      </c>
      <c r="J150" s="4">
        <v>44</v>
      </c>
      <c r="K150" s="14">
        <v>9086</v>
      </c>
      <c r="L150" s="15">
        <v>7327</v>
      </c>
      <c r="M150" s="21"/>
      <c r="N150" s="23">
        <f t="shared" ref="N150:Y150" si="167" xml:space="preserve"> IF(OR(A150&gt;A157, A150&lt;A156),".",A150)</f>
        <v>3</v>
      </c>
      <c r="O150" s="23">
        <f t="shared" si="167"/>
        <v>21</v>
      </c>
      <c r="P150" s="23">
        <f t="shared" si="167"/>
        <v>58</v>
      </c>
      <c r="Q150" s="23">
        <f t="shared" si="167"/>
        <v>44</v>
      </c>
      <c r="R150" s="23">
        <f t="shared" si="167"/>
        <v>9936</v>
      </c>
      <c r="S150" s="23">
        <f t="shared" si="167"/>
        <v>9297</v>
      </c>
      <c r="T150" s="23">
        <f t="shared" si="167"/>
        <v>42</v>
      </c>
      <c r="U150" s="23">
        <f t="shared" si="167"/>
        <v>8555</v>
      </c>
      <c r="V150" s="23">
        <f t="shared" si="167"/>
        <v>8303</v>
      </c>
      <c r="W150" s="23">
        <f t="shared" si="167"/>
        <v>44</v>
      </c>
      <c r="X150" s="23">
        <f t="shared" si="167"/>
        <v>9086</v>
      </c>
      <c r="Y150" s="23">
        <f t="shared" si="167"/>
        <v>7327</v>
      </c>
      <c r="Z150" s="21"/>
      <c r="AJ150" s="24"/>
    </row>
    <row r="151" spans="1:40" ht="13.2">
      <c r="A151" s="4">
        <v>2</v>
      </c>
      <c r="B151" s="4">
        <v>21</v>
      </c>
      <c r="C151" s="4">
        <v>55</v>
      </c>
      <c r="D151" s="4">
        <v>44</v>
      </c>
      <c r="E151" s="13">
        <v>9422</v>
      </c>
      <c r="F151" s="14">
        <v>8838</v>
      </c>
      <c r="G151" s="4">
        <v>44</v>
      </c>
      <c r="H151" s="7">
        <v>8273</v>
      </c>
      <c r="I151" s="14">
        <v>8628</v>
      </c>
      <c r="J151" s="4">
        <v>46</v>
      </c>
      <c r="K151" s="7">
        <v>8136</v>
      </c>
      <c r="L151" s="15">
        <v>7627</v>
      </c>
      <c r="M151" s="21"/>
      <c r="N151" s="23">
        <f t="shared" ref="N151:Y151" si="168" xml:space="preserve"> IF(OR(A151&gt;A157, A151&lt;A156),".",A151)</f>
        <v>2</v>
      </c>
      <c r="O151" s="23">
        <f t="shared" si="168"/>
        <v>21</v>
      </c>
      <c r="P151" s="23">
        <f t="shared" si="168"/>
        <v>55</v>
      </c>
      <c r="Q151" s="23">
        <f t="shared" si="168"/>
        <v>44</v>
      </c>
      <c r="R151" s="23">
        <f t="shared" si="168"/>
        <v>9422</v>
      </c>
      <c r="S151" s="23">
        <f t="shared" si="168"/>
        <v>8838</v>
      </c>
      <c r="T151" s="23">
        <f t="shared" si="168"/>
        <v>44</v>
      </c>
      <c r="U151" s="23">
        <f t="shared" si="168"/>
        <v>8273</v>
      </c>
      <c r="V151" s="23">
        <f t="shared" si="168"/>
        <v>8628</v>
      </c>
      <c r="W151" s="23">
        <f t="shared" si="168"/>
        <v>46</v>
      </c>
      <c r="X151" s="23">
        <f t="shared" si="168"/>
        <v>8136</v>
      </c>
      <c r="Y151" s="23">
        <f t="shared" si="168"/>
        <v>7627</v>
      </c>
      <c r="Z151" s="21"/>
      <c r="AJ151" s="24"/>
    </row>
    <row r="152" spans="1:40" ht="13.2">
      <c r="A152" s="4">
        <v>27</v>
      </c>
      <c r="B152" s="4">
        <v>20</v>
      </c>
      <c r="C152" s="4">
        <v>32</v>
      </c>
      <c r="D152" s="4">
        <v>45</v>
      </c>
      <c r="E152" s="15">
        <v>7291</v>
      </c>
      <c r="F152" s="15">
        <v>7506</v>
      </c>
      <c r="G152" s="4">
        <v>41</v>
      </c>
      <c r="H152" s="15">
        <v>7495</v>
      </c>
      <c r="I152" s="14">
        <v>8816</v>
      </c>
      <c r="J152" s="4">
        <v>47</v>
      </c>
      <c r="K152" s="12">
        <v>6488</v>
      </c>
      <c r="L152" s="9">
        <v>6372</v>
      </c>
      <c r="M152" s="21"/>
      <c r="N152" s="23" t="str">
        <f t="shared" ref="N152:Y152" si="169" xml:space="preserve"> IF(OR(A152&gt;A157, A152&lt;A156),".",A152)</f>
        <v>.</v>
      </c>
      <c r="O152" s="23">
        <f t="shared" si="169"/>
        <v>20</v>
      </c>
      <c r="P152" s="23">
        <f t="shared" si="169"/>
        <v>32</v>
      </c>
      <c r="Q152" s="23">
        <f t="shared" si="169"/>
        <v>45</v>
      </c>
      <c r="R152" s="23">
        <f t="shared" si="169"/>
        <v>7291</v>
      </c>
      <c r="S152" s="23">
        <f t="shared" si="169"/>
        <v>7506</v>
      </c>
      <c r="T152" s="23">
        <f t="shared" si="169"/>
        <v>41</v>
      </c>
      <c r="U152" s="23">
        <f t="shared" si="169"/>
        <v>7495</v>
      </c>
      <c r="V152" s="23">
        <f t="shared" si="169"/>
        <v>8816</v>
      </c>
      <c r="W152" s="23">
        <f t="shared" si="169"/>
        <v>47</v>
      </c>
      <c r="X152" s="23">
        <f t="shared" si="169"/>
        <v>6488</v>
      </c>
      <c r="Y152" s="23">
        <f t="shared" si="169"/>
        <v>6372</v>
      </c>
      <c r="Z152" s="21"/>
      <c r="AJ152" s="24"/>
    </row>
    <row r="153" spans="1:40" ht="13.2">
      <c r="A153" s="4">
        <v>3</v>
      </c>
      <c r="B153" s="4">
        <v>21</v>
      </c>
      <c r="C153" s="4">
        <v>20</v>
      </c>
      <c r="D153" s="4">
        <v>43</v>
      </c>
      <c r="E153" s="12">
        <v>6602</v>
      </c>
      <c r="F153" s="12">
        <v>6572</v>
      </c>
      <c r="G153" s="4">
        <v>42</v>
      </c>
      <c r="H153" s="12">
        <v>6716</v>
      </c>
      <c r="I153" s="12">
        <v>7083</v>
      </c>
      <c r="J153" s="4">
        <v>46</v>
      </c>
      <c r="K153" s="12">
        <v>6923</v>
      </c>
      <c r="L153" s="7">
        <v>8429</v>
      </c>
      <c r="M153" s="21"/>
      <c r="N153" s="23">
        <f t="shared" ref="N153:Y153" si="170" xml:space="preserve"> IF(OR(A153&gt;A157, A153&lt;A156),".",A153)</f>
        <v>3</v>
      </c>
      <c r="O153" s="23">
        <f t="shared" si="170"/>
        <v>21</v>
      </c>
      <c r="P153" s="23">
        <f t="shared" si="170"/>
        <v>20</v>
      </c>
      <c r="Q153" s="23">
        <f t="shared" si="170"/>
        <v>43</v>
      </c>
      <c r="R153" s="23">
        <f t="shared" si="170"/>
        <v>6602</v>
      </c>
      <c r="S153" s="23">
        <f t="shared" si="170"/>
        <v>6572</v>
      </c>
      <c r="T153" s="23">
        <f t="shared" si="170"/>
        <v>42</v>
      </c>
      <c r="U153" s="23">
        <f t="shared" si="170"/>
        <v>6716</v>
      </c>
      <c r="V153" s="23">
        <f t="shared" si="170"/>
        <v>7083</v>
      </c>
      <c r="W153" s="23">
        <f t="shared" si="170"/>
        <v>46</v>
      </c>
      <c r="X153" s="23">
        <f t="shared" si="170"/>
        <v>6923</v>
      </c>
      <c r="Y153" s="23">
        <f t="shared" si="170"/>
        <v>8429</v>
      </c>
      <c r="Z153" s="21"/>
      <c r="AJ153" s="24"/>
    </row>
    <row r="154" spans="1:40" ht="13.2">
      <c r="A154" s="4">
        <v>4</v>
      </c>
      <c r="B154" s="4">
        <v>21</v>
      </c>
      <c r="C154" s="4">
        <v>22</v>
      </c>
      <c r="D154" s="4">
        <v>44</v>
      </c>
      <c r="E154" s="8">
        <v>5502</v>
      </c>
      <c r="F154" s="9">
        <v>5818</v>
      </c>
      <c r="G154" s="4">
        <v>43</v>
      </c>
      <c r="H154" s="9">
        <v>5826</v>
      </c>
      <c r="I154" s="12">
        <v>6440</v>
      </c>
      <c r="J154" s="4">
        <v>44</v>
      </c>
      <c r="K154" s="9">
        <v>6239</v>
      </c>
      <c r="L154" s="15">
        <v>7377</v>
      </c>
      <c r="M154" s="21"/>
      <c r="N154" s="23">
        <f t="shared" ref="N154:Y154" si="171" xml:space="preserve"> IF(OR(A154&gt;A157, A154&lt;A156),".",A154)</f>
        <v>4</v>
      </c>
      <c r="O154" s="23">
        <f t="shared" si="171"/>
        <v>21</v>
      </c>
      <c r="P154" s="23">
        <f t="shared" si="171"/>
        <v>22</v>
      </c>
      <c r="Q154" s="23">
        <f t="shared" si="171"/>
        <v>44</v>
      </c>
      <c r="R154" s="23">
        <f t="shared" si="171"/>
        <v>5502</v>
      </c>
      <c r="S154" s="23">
        <f t="shared" si="171"/>
        <v>5818</v>
      </c>
      <c r="T154" s="23">
        <f t="shared" si="171"/>
        <v>43</v>
      </c>
      <c r="U154" s="23">
        <f t="shared" si="171"/>
        <v>5826</v>
      </c>
      <c r="V154" s="23">
        <f t="shared" si="171"/>
        <v>6440</v>
      </c>
      <c r="W154" s="23">
        <f t="shared" si="171"/>
        <v>44</v>
      </c>
      <c r="X154" s="23">
        <f t="shared" si="171"/>
        <v>6239</v>
      </c>
      <c r="Y154" s="23">
        <f t="shared" si="171"/>
        <v>7377</v>
      </c>
      <c r="Z154" s="21"/>
      <c r="AJ154" s="24"/>
    </row>
    <row r="155" spans="1:40">
      <c r="A155" s="39">
        <f>AVERAGE(A147:A154)</f>
        <v>5.75</v>
      </c>
      <c r="B155" s="39">
        <f>AVERAGE(B147:B154)</f>
        <v>20.875</v>
      </c>
      <c r="C155" s="39">
        <f t="shared" ref="C155:L155" si="172">AVERAGE(C147:C154)</f>
        <v>39.625</v>
      </c>
      <c r="D155" s="39">
        <f t="shared" si="172"/>
        <v>43.875</v>
      </c>
      <c r="E155" s="39">
        <f t="shared" si="172"/>
        <v>7623.625</v>
      </c>
      <c r="F155" s="39">
        <f t="shared" si="172"/>
        <v>7579.25</v>
      </c>
      <c r="G155" s="39">
        <f t="shared" si="172"/>
        <v>42.125</v>
      </c>
      <c r="H155" s="39">
        <f t="shared" si="172"/>
        <v>7028</v>
      </c>
      <c r="I155" s="39">
        <f t="shared" si="172"/>
        <v>7019.5</v>
      </c>
      <c r="J155" s="39">
        <f t="shared" si="172"/>
        <v>46.125</v>
      </c>
      <c r="K155" s="39">
        <f t="shared" si="172"/>
        <v>6840.125</v>
      </c>
      <c r="L155" s="39">
        <f t="shared" si="172"/>
        <v>6847.125</v>
      </c>
      <c r="M155" s="26" t="s">
        <v>60</v>
      </c>
      <c r="N155" s="39">
        <f>AVERAGE(N147:N154)</f>
        <v>2.7142857142857144</v>
      </c>
      <c r="O155" s="39">
        <f>AVERAGE(O147:O154)</f>
        <v>20.875</v>
      </c>
      <c r="P155" s="39">
        <f t="shared" ref="P155:Y155" si="173">AVERAGE(P147:P154)</f>
        <v>39.625</v>
      </c>
      <c r="Q155" s="39">
        <f t="shared" si="173"/>
        <v>43.875</v>
      </c>
      <c r="R155" s="39">
        <f t="shared" si="173"/>
        <v>7623.625</v>
      </c>
      <c r="S155" s="39">
        <f t="shared" si="173"/>
        <v>7579.25</v>
      </c>
      <c r="T155" s="39">
        <f t="shared" si="173"/>
        <v>42.571428571428569</v>
      </c>
      <c r="U155" s="39">
        <f t="shared" si="173"/>
        <v>7028</v>
      </c>
      <c r="V155" s="39">
        <f t="shared" si="173"/>
        <v>7019.5</v>
      </c>
      <c r="W155" s="39">
        <f t="shared" si="173"/>
        <v>45.571428571428569</v>
      </c>
      <c r="X155" s="39">
        <f t="shared" si="173"/>
        <v>6840.125</v>
      </c>
      <c r="Y155" s="39">
        <f t="shared" si="173"/>
        <v>6847.125</v>
      </c>
      <c r="Z155" s="26" t="s">
        <v>60</v>
      </c>
      <c r="AJ155" s="24"/>
    </row>
    <row r="156" spans="1:40">
      <c r="A156" s="39">
        <f>A155-2*STDEV(A147:A154)</f>
        <v>-11.512676501632068</v>
      </c>
      <c r="B156" s="39">
        <f t="shared" ref="B156:L156" si="174">B155-2*STDEV(B147:B154)</f>
        <v>19.593260111076688</v>
      </c>
      <c r="C156" s="39">
        <f t="shared" si="174"/>
        <v>10.486169745999952</v>
      </c>
      <c r="D156" s="39">
        <f t="shared" si="174"/>
        <v>42.205954079207437</v>
      </c>
      <c r="E156" s="39">
        <f t="shared" si="174"/>
        <v>4581.2990218801569</v>
      </c>
      <c r="F156" s="39">
        <f t="shared" si="174"/>
        <v>4954.6018331021969</v>
      </c>
      <c r="G156" s="39">
        <f t="shared" si="174"/>
        <v>39.019704982959404</v>
      </c>
      <c r="H156" s="39">
        <f t="shared" si="174"/>
        <v>4671.7075126983309</v>
      </c>
      <c r="I156" s="39">
        <f t="shared" si="174"/>
        <v>4207.1909334651209</v>
      </c>
      <c r="J156" s="39">
        <f t="shared" si="174"/>
        <v>42.354816222743814</v>
      </c>
      <c r="K156" s="39">
        <f t="shared" si="174"/>
        <v>4425.8395540997608</v>
      </c>
      <c r="L156" s="39">
        <f t="shared" si="174"/>
        <v>4810.7810948602028</v>
      </c>
      <c r="M156" s="26" t="s">
        <v>61</v>
      </c>
      <c r="N156" s="39">
        <f>N155-2*STDEV(N147:N154)</f>
        <v>0.81190625186303045</v>
      </c>
      <c r="O156" s="39">
        <f t="shared" ref="O156:Y156" si="175">O155-2*STDEV(O147:O154)</f>
        <v>19.593260111076688</v>
      </c>
      <c r="P156" s="39">
        <f t="shared" si="175"/>
        <v>10.486169745999952</v>
      </c>
      <c r="Q156" s="39">
        <f t="shared" si="175"/>
        <v>42.205954079207437</v>
      </c>
      <c r="R156" s="39">
        <f t="shared" si="175"/>
        <v>4581.2990218801569</v>
      </c>
      <c r="S156" s="39">
        <f t="shared" si="175"/>
        <v>4954.6018331021969</v>
      </c>
      <c r="T156" s="39">
        <f t="shared" si="175"/>
        <v>40.619628425531502</v>
      </c>
      <c r="U156" s="39">
        <f t="shared" si="175"/>
        <v>4671.7075126983309</v>
      </c>
      <c r="V156" s="39">
        <f t="shared" si="175"/>
        <v>4207.1909334651209</v>
      </c>
      <c r="W156" s="39">
        <f t="shared" si="175"/>
        <v>43.303641733373205</v>
      </c>
      <c r="X156" s="39">
        <f t="shared" si="175"/>
        <v>4425.8395540997608</v>
      </c>
      <c r="Y156" s="39">
        <f t="shared" si="175"/>
        <v>4810.7810948602028</v>
      </c>
      <c r="Z156" s="26" t="s">
        <v>61</v>
      </c>
      <c r="AJ156" s="24"/>
    </row>
    <row r="157" spans="1:40" ht="12.6" thickBot="1">
      <c r="A157" s="40">
        <f>A155+2*STDEV(A147:A154)</f>
        <v>23.012676501632068</v>
      </c>
      <c r="B157" s="40">
        <f t="shared" ref="B157:L157" si="176">B155+2*STDEV(B147:B154)</f>
        <v>22.156739888923312</v>
      </c>
      <c r="C157" s="40">
        <f t="shared" si="176"/>
        <v>68.763830254000055</v>
      </c>
      <c r="D157" s="40">
        <f t="shared" si="176"/>
        <v>45.544045920792563</v>
      </c>
      <c r="E157" s="40">
        <f t="shared" si="176"/>
        <v>10665.950978119843</v>
      </c>
      <c r="F157" s="40">
        <f t="shared" si="176"/>
        <v>10203.898166897803</v>
      </c>
      <c r="G157" s="40">
        <f t="shared" si="176"/>
        <v>45.230295017040596</v>
      </c>
      <c r="H157" s="40">
        <f t="shared" si="176"/>
        <v>9384.2924873016691</v>
      </c>
      <c r="I157" s="40">
        <f t="shared" si="176"/>
        <v>9831.8090665348791</v>
      </c>
      <c r="J157" s="40">
        <f t="shared" si="176"/>
        <v>49.895183777256186</v>
      </c>
      <c r="K157" s="40">
        <f t="shared" si="176"/>
        <v>9254.4104459002392</v>
      </c>
      <c r="L157" s="40">
        <f t="shared" si="176"/>
        <v>8883.4689051397982</v>
      </c>
      <c r="M157" s="41" t="s">
        <v>62</v>
      </c>
      <c r="N157" s="40">
        <f>N155+2*STDEV(N147:N154)</f>
        <v>4.6166651767083984</v>
      </c>
      <c r="O157" s="40">
        <f t="shared" ref="O157:Y157" si="177">O155+2*STDEV(O147:O154)</f>
        <v>22.156739888923312</v>
      </c>
      <c r="P157" s="40">
        <f t="shared" si="177"/>
        <v>68.763830254000055</v>
      </c>
      <c r="Q157" s="40">
        <f t="shared" si="177"/>
        <v>45.544045920792563</v>
      </c>
      <c r="R157" s="40">
        <f t="shared" si="177"/>
        <v>10665.950978119843</v>
      </c>
      <c r="S157" s="40">
        <f t="shared" si="177"/>
        <v>10203.898166897803</v>
      </c>
      <c r="T157" s="40">
        <f t="shared" si="177"/>
        <v>44.523228717325637</v>
      </c>
      <c r="U157" s="40">
        <f t="shared" si="177"/>
        <v>9384.2924873016691</v>
      </c>
      <c r="V157" s="40">
        <f t="shared" si="177"/>
        <v>9831.8090665348791</v>
      </c>
      <c r="W157" s="40">
        <f t="shared" si="177"/>
        <v>47.839215409483934</v>
      </c>
      <c r="X157" s="40">
        <f t="shared" si="177"/>
        <v>9254.4104459002392</v>
      </c>
      <c r="Y157" s="40">
        <f t="shared" si="177"/>
        <v>8883.4689051397982</v>
      </c>
      <c r="Z157" s="41" t="s">
        <v>62</v>
      </c>
      <c r="AJ157" s="24"/>
    </row>
    <row r="158" spans="1:40" ht="13.2">
      <c r="A158" s="20"/>
      <c r="B158" s="25"/>
      <c r="C158" s="20"/>
      <c r="D158" s="22">
        <f>D145+3</f>
        <v>37</v>
      </c>
      <c r="E158" s="22">
        <f t="shared" ref="E158:L158" si="178">E145+3</f>
        <v>37</v>
      </c>
      <c r="F158" s="22">
        <f t="shared" si="178"/>
        <v>37</v>
      </c>
      <c r="G158" s="22">
        <f t="shared" si="178"/>
        <v>38</v>
      </c>
      <c r="H158" s="22">
        <f t="shared" si="178"/>
        <v>38</v>
      </c>
      <c r="I158" s="22">
        <f t="shared" si="178"/>
        <v>38</v>
      </c>
      <c r="J158" s="22">
        <f t="shared" si="178"/>
        <v>39</v>
      </c>
      <c r="K158" s="22">
        <f t="shared" si="178"/>
        <v>39</v>
      </c>
      <c r="L158" s="22">
        <f t="shared" si="178"/>
        <v>39</v>
      </c>
      <c r="M158" s="26" t="s">
        <v>37</v>
      </c>
      <c r="N158" s="20"/>
      <c r="O158" s="25"/>
      <c r="P158" s="20"/>
      <c r="Q158" s="22">
        <f>Q145+3</f>
        <v>37</v>
      </c>
      <c r="R158" s="22">
        <f t="shared" ref="R158:Y158" si="179">R145+3</f>
        <v>37</v>
      </c>
      <c r="S158" s="22">
        <f t="shared" si="179"/>
        <v>37</v>
      </c>
      <c r="T158" s="22">
        <f t="shared" si="179"/>
        <v>38</v>
      </c>
      <c r="U158" s="22">
        <f t="shared" si="179"/>
        <v>38</v>
      </c>
      <c r="V158" s="22">
        <f t="shared" si="179"/>
        <v>38</v>
      </c>
      <c r="W158" s="22">
        <f t="shared" si="179"/>
        <v>39</v>
      </c>
      <c r="X158" s="22">
        <f t="shared" si="179"/>
        <v>39</v>
      </c>
      <c r="Y158" s="22">
        <f t="shared" si="179"/>
        <v>39</v>
      </c>
      <c r="Z158" s="26" t="s">
        <v>37</v>
      </c>
      <c r="AB158" s="27"/>
      <c r="AC158" s="27"/>
      <c r="AD158" s="27"/>
      <c r="AE158" s="27"/>
      <c r="AF158" s="27"/>
      <c r="AG158" s="27"/>
      <c r="AH158" s="27"/>
      <c r="AI158" s="27"/>
      <c r="AJ158" s="28"/>
      <c r="AN158" s="27"/>
    </row>
    <row r="159" spans="1:40" ht="13.8" thickBot="1">
      <c r="A159" s="30">
        <v>1</v>
      </c>
      <c r="B159" s="30">
        <v>2</v>
      </c>
      <c r="C159" s="30">
        <v>3</v>
      </c>
      <c r="D159" s="30">
        <v>4</v>
      </c>
      <c r="E159" s="30">
        <v>5</v>
      </c>
      <c r="F159" s="30">
        <v>6</v>
      </c>
      <c r="G159" s="30">
        <v>7</v>
      </c>
      <c r="H159" s="30">
        <v>8</v>
      </c>
      <c r="I159" s="30">
        <v>9</v>
      </c>
      <c r="J159" s="30">
        <v>10</v>
      </c>
      <c r="K159" s="30">
        <v>11</v>
      </c>
      <c r="L159" s="30">
        <v>12</v>
      </c>
      <c r="M159" s="26" t="s">
        <v>47</v>
      </c>
      <c r="N159" s="30">
        <v>1</v>
      </c>
      <c r="O159" s="30">
        <v>2</v>
      </c>
      <c r="P159" s="30">
        <v>3</v>
      </c>
      <c r="Q159" s="30">
        <v>4</v>
      </c>
      <c r="R159" s="30">
        <v>5</v>
      </c>
      <c r="S159" s="30">
        <v>6</v>
      </c>
      <c r="T159" s="30">
        <v>7</v>
      </c>
      <c r="U159" s="30">
        <v>8</v>
      </c>
      <c r="V159" s="30">
        <v>9</v>
      </c>
      <c r="W159" s="30">
        <v>10</v>
      </c>
      <c r="X159" s="30">
        <v>11</v>
      </c>
      <c r="Y159" s="30">
        <v>12</v>
      </c>
      <c r="Z159" s="26" t="s">
        <v>47</v>
      </c>
      <c r="AB159" s="27"/>
      <c r="AC159" s="27"/>
      <c r="AD159" s="27"/>
      <c r="AE159" s="27"/>
      <c r="AF159" s="27"/>
      <c r="AG159" s="27"/>
      <c r="AH159" s="27"/>
      <c r="AI159" s="27"/>
      <c r="AJ159" s="28"/>
      <c r="AN159" s="27"/>
    </row>
    <row r="160" spans="1:40" ht="13.8" thickBot="1">
      <c r="A160" s="4">
        <v>2</v>
      </c>
      <c r="B160" s="4">
        <v>8</v>
      </c>
      <c r="C160" s="4">
        <v>31</v>
      </c>
      <c r="D160" s="4">
        <v>31</v>
      </c>
      <c r="E160" s="12">
        <v>4665</v>
      </c>
      <c r="F160" s="15">
        <v>4835</v>
      </c>
      <c r="G160" s="4">
        <v>24</v>
      </c>
      <c r="H160" s="9">
        <v>3807</v>
      </c>
      <c r="I160" s="8">
        <v>3632</v>
      </c>
      <c r="J160" s="4">
        <v>28</v>
      </c>
      <c r="K160" s="12">
        <v>4572</v>
      </c>
      <c r="L160" s="7">
        <v>5386</v>
      </c>
      <c r="M160" s="21"/>
      <c r="N160" s="23" t="s">
        <v>59</v>
      </c>
      <c r="O160" s="23">
        <f t="shared" ref="O160:Y160" si="180" xml:space="preserve"> IF(OR(B160&gt;B170, B160&lt;B169),".",B160)</f>
        <v>8</v>
      </c>
      <c r="P160" s="23">
        <f t="shared" si="180"/>
        <v>31</v>
      </c>
      <c r="Q160" s="23">
        <f t="shared" si="180"/>
        <v>31</v>
      </c>
      <c r="R160" s="23">
        <f t="shared" si="180"/>
        <v>4665</v>
      </c>
      <c r="S160" s="23">
        <f t="shared" si="180"/>
        <v>4835</v>
      </c>
      <c r="T160" s="23">
        <f t="shared" si="180"/>
        <v>24</v>
      </c>
      <c r="U160" s="23">
        <f t="shared" si="180"/>
        <v>3807</v>
      </c>
      <c r="V160" s="23">
        <f t="shared" si="180"/>
        <v>3632</v>
      </c>
      <c r="W160" s="23">
        <f t="shared" si="180"/>
        <v>28</v>
      </c>
      <c r="X160" s="23">
        <f t="shared" si="180"/>
        <v>4572</v>
      </c>
      <c r="Y160" s="23">
        <f t="shared" si="180"/>
        <v>5386</v>
      </c>
      <c r="Z160" s="21"/>
      <c r="AA160" s="22">
        <f>AA147+3</f>
        <v>37</v>
      </c>
      <c r="AB160" s="34">
        <f>AVERAGE($R160:$S167)</f>
        <v>4432.5625</v>
      </c>
      <c r="AC160" s="34">
        <f>AVERAGE($P160:$P167)</f>
        <v>40.125</v>
      </c>
      <c r="AD160" s="34">
        <f>AVERAGE([3]buffer!C$36:C$43)</f>
        <v>19.375</v>
      </c>
      <c r="AE160" s="34">
        <f>((AB160-AD160)/AI160)-AC160</f>
        <v>1085.1499003984063</v>
      </c>
      <c r="AF160" s="34">
        <f>AVERAGE($Q160:$Q167)</f>
        <v>31.375</v>
      </c>
      <c r="AG160" s="34">
        <f>AVERAGE($O160:$O167)</f>
        <v>8</v>
      </c>
      <c r="AH160" s="34">
        <f>AG160/0.5</f>
        <v>16</v>
      </c>
      <c r="AI160" s="35">
        <f>AF160/AG160</f>
        <v>3.921875</v>
      </c>
      <c r="AJ160" s="56">
        <f xml:space="preserve"> 1.21*(1-COMPLETE!P47)</f>
        <v>1.0783949313621966</v>
      </c>
      <c r="AK160" s="37">
        <v>0.55763888888888891</v>
      </c>
      <c r="AL160" s="37">
        <v>0.72916666666666663</v>
      </c>
      <c r="AM160" s="38">
        <f>24*(AL160-AK160)</f>
        <v>4.1166666666666654</v>
      </c>
      <c r="AN160" s="34">
        <f>(AE160*120)/(AH160*0.2*AM160*AJ160)</f>
        <v>9166.3716518392448</v>
      </c>
    </row>
    <row r="161" spans="1:40" ht="13.8" thickBot="1">
      <c r="A161" s="4">
        <v>1</v>
      </c>
      <c r="B161" s="4">
        <v>8</v>
      </c>
      <c r="C161" s="4">
        <v>35</v>
      </c>
      <c r="D161" s="4">
        <v>30</v>
      </c>
      <c r="E161" s="12">
        <v>4503</v>
      </c>
      <c r="F161" s="15">
        <v>4686</v>
      </c>
      <c r="G161" s="4">
        <v>23</v>
      </c>
      <c r="H161" s="8">
        <v>3583</v>
      </c>
      <c r="I161" s="6">
        <v>2801</v>
      </c>
      <c r="J161" s="4">
        <v>30</v>
      </c>
      <c r="K161" s="15">
        <v>4726</v>
      </c>
      <c r="L161" s="7">
        <v>5254</v>
      </c>
      <c r="M161" s="21"/>
      <c r="N161" s="23">
        <f t="shared" ref="N161:Y161" si="181" xml:space="preserve"> IF(OR(A161&gt;A170, A161&lt;A169),".",A161)</f>
        <v>1</v>
      </c>
      <c r="O161" s="23">
        <f t="shared" si="181"/>
        <v>8</v>
      </c>
      <c r="P161" s="23">
        <f t="shared" si="181"/>
        <v>35</v>
      </c>
      <c r="Q161" s="23">
        <f t="shared" si="181"/>
        <v>30</v>
      </c>
      <c r="R161" s="23">
        <f t="shared" si="181"/>
        <v>4503</v>
      </c>
      <c r="S161" s="23">
        <f t="shared" si="181"/>
        <v>4686</v>
      </c>
      <c r="T161" s="23">
        <f t="shared" si="181"/>
        <v>23</v>
      </c>
      <c r="U161" s="23">
        <f t="shared" si="181"/>
        <v>3583</v>
      </c>
      <c r="V161" s="23">
        <f t="shared" si="181"/>
        <v>2801</v>
      </c>
      <c r="W161" s="23">
        <f t="shared" si="181"/>
        <v>30</v>
      </c>
      <c r="X161" s="23">
        <f t="shared" si="181"/>
        <v>4726</v>
      </c>
      <c r="Y161" s="23">
        <f t="shared" si="181"/>
        <v>5254</v>
      </c>
      <c r="Z161" s="21"/>
      <c r="AA161" s="22">
        <f>AA148+3</f>
        <v>38</v>
      </c>
      <c r="AB161" s="34">
        <f>AVERAGE($U160:$V167)</f>
        <v>3419.1333333333332</v>
      </c>
      <c r="AC161" s="34">
        <f>AVERAGE($P160:$P167)</f>
        <v>40.125</v>
      </c>
      <c r="AD161" s="34">
        <f>AVERAGE([3]buffer!D$36:D$43)</f>
        <v>16</v>
      </c>
      <c r="AE161" s="34">
        <f>((AB161-AD161)/AI161)-AC161</f>
        <v>1143.5735507246377</v>
      </c>
      <c r="AF161" s="34">
        <f>AVERAGE($T160:$T167)</f>
        <v>23</v>
      </c>
      <c r="AG161" s="34">
        <f>AVERAGE($O160:$O167)</f>
        <v>8</v>
      </c>
      <c r="AH161" s="34">
        <f>AG161/0.5</f>
        <v>16</v>
      </c>
      <c r="AI161" s="35">
        <f>AF161/AG161</f>
        <v>2.875</v>
      </c>
      <c r="AJ161" s="57">
        <f xml:space="preserve"> 1.12*(1-COMPLETE!P49)</f>
        <v>1.0041043478260869</v>
      </c>
      <c r="AK161" s="37">
        <v>0.55763888888888891</v>
      </c>
      <c r="AL161" s="37">
        <v>0.72916666666666663</v>
      </c>
      <c r="AM161" s="38">
        <f>24*(AL161-AK161)</f>
        <v>4.1166666666666654</v>
      </c>
      <c r="AN161" s="34">
        <f>(AE161*120)/(AH161*0.2*AM161*AJ161)</f>
        <v>10374.587058348516</v>
      </c>
    </row>
    <row r="162" spans="1:40" ht="13.8" thickBot="1">
      <c r="A162" s="4">
        <v>3</v>
      </c>
      <c r="B162" s="4">
        <v>8</v>
      </c>
      <c r="C162" s="4">
        <v>38</v>
      </c>
      <c r="D162" s="4">
        <v>31</v>
      </c>
      <c r="E162" s="8">
        <v>3727</v>
      </c>
      <c r="F162" s="12">
        <v>4219</v>
      </c>
      <c r="G162" s="4">
        <v>21</v>
      </c>
      <c r="H162" s="8">
        <v>3435</v>
      </c>
      <c r="I162" s="8">
        <v>3440</v>
      </c>
      <c r="J162" s="4">
        <v>29</v>
      </c>
      <c r="K162" s="8">
        <v>3513</v>
      </c>
      <c r="L162" s="7">
        <v>5373</v>
      </c>
      <c r="M162" s="21"/>
      <c r="N162" s="23">
        <f t="shared" ref="N162:Y162" si="182" xml:space="preserve"> IF(OR(A162&gt;A170, A162&lt;A169),".",A162)</f>
        <v>3</v>
      </c>
      <c r="O162" s="23">
        <f t="shared" si="182"/>
        <v>8</v>
      </c>
      <c r="P162" s="23">
        <f t="shared" si="182"/>
        <v>38</v>
      </c>
      <c r="Q162" s="23">
        <f t="shared" si="182"/>
        <v>31</v>
      </c>
      <c r="R162" s="23">
        <f t="shared" si="182"/>
        <v>3727</v>
      </c>
      <c r="S162" s="23">
        <f t="shared" si="182"/>
        <v>4219</v>
      </c>
      <c r="T162" s="23">
        <f t="shared" si="182"/>
        <v>21</v>
      </c>
      <c r="U162" s="23">
        <f t="shared" si="182"/>
        <v>3435</v>
      </c>
      <c r="V162" s="23">
        <f t="shared" si="182"/>
        <v>3440</v>
      </c>
      <c r="W162" s="23">
        <f t="shared" si="182"/>
        <v>29</v>
      </c>
      <c r="X162" s="23" t="str">
        <f t="shared" si="182"/>
        <v>.</v>
      </c>
      <c r="Y162" s="23">
        <f t="shared" si="182"/>
        <v>5373</v>
      </c>
      <c r="Z162" s="21"/>
      <c r="AA162" s="22">
        <f>AA149+3</f>
        <v>39</v>
      </c>
      <c r="AB162" s="34">
        <f>AVERAGE($X160:$Y167)</f>
        <v>5107.4285714285716</v>
      </c>
      <c r="AC162" s="34">
        <f>AVERAGE($P160:$P167)</f>
        <v>40.125</v>
      </c>
      <c r="AD162" s="34">
        <f>AVERAGE([3]buffer!E$36:E$43)</f>
        <v>17.5</v>
      </c>
      <c r="AE162" s="34">
        <f>((AB162-AD162)/AI162)-AC162</f>
        <v>1340.1946125907991</v>
      </c>
      <c r="AF162" s="34">
        <f>AVERAGE($W160:$W167)</f>
        <v>29.5</v>
      </c>
      <c r="AG162" s="34">
        <f>AVERAGE($O160:$O167)</f>
        <v>8</v>
      </c>
      <c r="AH162" s="34">
        <f>AG162/0.5</f>
        <v>16</v>
      </c>
      <c r="AI162" s="35">
        <f>AF162/AG162</f>
        <v>3.6875</v>
      </c>
      <c r="AJ162" s="57">
        <f xml:space="preserve"> 1.16*(1-COMPLETE!P51)</f>
        <v>1.0021007502679529</v>
      </c>
      <c r="AK162" s="37">
        <v>0.55763888888888891</v>
      </c>
      <c r="AL162" s="37">
        <v>0.72916666666666663</v>
      </c>
      <c r="AM162" s="38">
        <f>24*(AL162-AK162)</f>
        <v>4.1166666666666654</v>
      </c>
      <c r="AN162" s="34">
        <f>(AE162*120)/(AH162*0.2*AM162*AJ162)</f>
        <v>12182.65779791846</v>
      </c>
    </row>
    <row r="163" spans="1:40" ht="13.2">
      <c r="A163" s="4">
        <v>2</v>
      </c>
      <c r="B163" s="4">
        <v>8</v>
      </c>
      <c r="C163" s="4">
        <v>40</v>
      </c>
      <c r="D163" s="4">
        <v>32</v>
      </c>
      <c r="E163" s="12">
        <v>4261</v>
      </c>
      <c r="F163" s="15">
        <v>4987</v>
      </c>
      <c r="G163" s="4">
        <v>24</v>
      </c>
      <c r="H163" s="8">
        <v>3358</v>
      </c>
      <c r="I163" s="5">
        <v>3170</v>
      </c>
      <c r="J163" s="4">
        <v>31</v>
      </c>
      <c r="K163" s="15">
        <v>4825</v>
      </c>
      <c r="L163" s="7">
        <v>5506</v>
      </c>
      <c r="M163" s="21"/>
      <c r="N163" s="23">
        <f t="shared" ref="N163:Y163" si="183" xml:space="preserve"> IF(OR(A163&gt;A170, A163&lt;A169),".",A163)</f>
        <v>2</v>
      </c>
      <c r="O163" s="23">
        <f t="shared" si="183"/>
        <v>8</v>
      </c>
      <c r="P163" s="23">
        <f t="shared" si="183"/>
        <v>40</v>
      </c>
      <c r="Q163" s="23">
        <f t="shared" si="183"/>
        <v>32</v>
      </c>
      <c r="R163" s="23">
        <f t="shared" si="183"/>
        <v>4261</v>
      </c>
      <c r="S163" s="23">
        <f t="shared" si="183"/>
        <v>4987</v>
      </c>
      <c r="T163" s="23">
        <f t="shared" si="183"/>
        <v>24</v>
      </c>
      <c r="U163" s="23">
        <f t="shared" si="183"/>
        <v>3358</v>
      </c>
      <c r="V163" s="23">
        <f t="shared" si="183"/>
        <v>3170</v>
      </c>
      <c r="W163" s="23">
        <f t="shared" si="183"/>
        <v>31</v>
      </c>
      <c r="X163" s="23">
        <f t="shared" si="183"/>
        <v>4825</v>
      </c>
      <c r="Y163" s="23">
        <f t="shared" si="183"/>
        <v>5506</v>
      </c>
      <c r="Z163" s="21"/>
      <c r="AJ163" s="24"/>
    </row>
    <row r="164" spans="1:40" ht="13.2">
      <c r="A164" s="4">
        <v>1</v>
      </c>
      <c r="B164" s="4">
        <v>8</v>
      </c>
      <c r="C164" s="4">
        <v>43</v>
      </c>
      <c r="D164" s="4">
        <v>32</v>
      </c>
      <c r="E164" s="9">
        <v>4085</v>
      </c>
      <c r="F164" s="8">
        <v>3647</v>
      </c>
      <c r="G164" s="4">
        <v>24</v>
      </c>
      <c r="H164" s="8">
        <v>3620</v>
      </c>
      <c r="I164" s="8">
        <v>3352</v>
      </c>
      <c r="J164" s="4">
        <v>29</v>
      </c>
      <c r="K164" s="15">
        <v>4899</v>
      </c>
      <c r="L164" s="7">
        <v>5597</v>
      </c>
      <c r="M164" s="21"/>
      <c r="N164" s="23">
        <f t="shared" ref="N164:Y164" si="184" xml:space="preserve"> IF(OR(A164&gt;A170, A164&lt;A169),".",A164)</f>
        <v>1</v>
      </c>
      <c r="O164" s="23">
        <f t="shared" si="184"/>
        <v>8</v>
      </c>
      <c r="P164" s="23">
        <f t="shared" si="184"/>
        <v>43</v>
      </c>
      <c r="Q164" s="23">
        <f t="shared" si="184"/>
        <v>32</v>
      </c>
      <c r="R164" s="23">
        <f t="shared" si="184"/>
        <v>4085</v>
      </c>
      <c r="S164" s="23">
        <f t="shared" si="184"/>
        <v>3647</v>
      </c>
      <c r="T164" s="23">
        <f t="shared" si="184"/>
        <v>24</v>
      </c>
      <c r="U164" s="23">
        <f t="shared" si="184"/>
        <v>3620</v>
      </c>
      <c r="V164" s="23">
        <f t="shared" si="184"/>
        <v>3352</v>
      </c>
      <c r="W164" s="23">
        <f t="shared" si="184"/>
        <v>29</v>
      </c>
      <c r="X164" s="23">
        <f t="shared" si="184"/>
        <v>4899</v>
      </c>
      <c r="Y164" s="23">
        <f t="shared" si="184"/>
        <v>5597</v>
      </c>
      <c r="Z164" s="21"/>
      <c r="AJ164" s="24"/>
    </row>
    <row r="165" spans="1:40" ht="13.2">
      <c r="A165" s="4">
        <v>0</v>
      </c>
      <c r="B165" s="4">
        <v>9</v>
      </c>
      <c r="C165" s="4">
        <v>43</v>
      </c>
      <c r="D165" s="4">
        <v>33</v>
      </c>
      <c r="E165" s="12">
        <v>4635</v>
      </c>
      <c r="F165" s="9">
        <v>4114</v>
      </c>
      <c r="G165" s="4">
        <v>24</v>
      </c>
      <c r="H165" s="8">
        <v>3329</v>
      </c>
      <c r="I165" s="8">
        <v>3483</v>
      </c>
      <c r="J165" s="4">
        <v>30</v>
      </c>
      <c r="K165" s="12">
        <v>4639</v>
      </c>
      <c r="L165" s="15">
        <v>5103</v>
      </c>
      <c r="M165" s="21"/>
      <c r="N165" s="23">
        <f t="shared" ref="N165:Y165" si="185" xml:space="preserve"> IF(OR(A165&gt;A170, A165&lt;A169),".",A165)</f>
        <v>0</v>
      </c>
      <c r="O165" s="23" t="str">
        <f t="shared" si="185"/>
        <v>.</v>
      </c>
      <c r="P165" s="23">
        <f t="shared" si="185"/>
        <v>43</v>
      </c>
      <c r="Q165" s="23">
        <f t="shared" si="185"/>
        <v>33</v>
      </c>
      <c r="R165" s="23">
        <f t="shared" si="185"/>
        <v>4635</v>
      </c>
      <c r="S165" s="23">
        <f t="shared" si="185"/>
        <v>4114</v>
      </c>
      <c r="T165" s="23">
        <f t="shared" si="185"/>
        <v>24</v>
      </c>
      <c r="U165" s="23">
        <f t="shared" si="185"/>
        <v>3329</v>
      </c>
      <c r="V165" s="23">
        <f t="shared" si="185"/>
        <v>3483</v>
      </c>
      <c r="W165" s="23">
        <f t="shared" si="185"/>
        <v>30</v>
      </c>
      <c r="X165" s="23">
        <f t="shared" si="185"/>
        <v>4639</v>
      </c>
      <c r="Y165" s="23">
        <f t="shared" si="185"/>
        <v>5103</v>
      </c>
      <c r="Z165" s="21"/>
      <c r="AJ165" s="24"/>
    </row>
    <row r="166" spans="1:40" ht="13.2">
      <c r="A166" s="4">
        <v>0</v>
      </c>
      <c r="B166" s="4">
        <v>8</v>
      </c>
      <c r="C166" s="4">
        <v>44</v>
      </c>
      <c r="D166" s="4">
        <v>31</v>
      </c>
      <c r="E166" s="12">
        <v>4631</v>
      </c>
      <c r="F166" s="9">
        <v>4176</v>
      </c>
      <c r="G166" s="4">
        <v>22</v>
      </c>
      <c r="H166" s="9">
        <v>4103</v>
      </c>
      <c r="I166" s="5">
        <v>3129</v>
      </c>
      <c r="J166" s="4">
        <v>30</v>
      </c>
      <c r="K166" s="7">
        <v>5267</v>
      </c>
      <c r="L166" s="15">
        <v>4678</v>
      </c>
      <c r="M166" s="21"/>
      <c r="N166" s="23">
        <f t="shared" ref="N166:Y166" si="186" xml:space="preserve"> IF(OR(A166&gt;A170, A166&lt;A169),".",A166)</f>
        <v>0</v>
      </c>
      <c r="O166" s="23">
        <f t="shared" si="186"/>
        <v>8</v>
      </c>
      <c r="P166" s="23">
        <f t="shared" si="186"/>
        <v>44</v>
      </c>
      <c r="Q166" s="23">
        <f t="shared" si="186"/>
        <v>31</v>
      </c>
      <c r="R166" s="23">
        <f t="shared" si="186"/>
        <v>4631</v>
      </c>
      <c r="S166" s="23">
        <f t="shared" si="186"/>
        <v>4176</v>
      </c>
      <c r="T166" s="23">
        <f t="shared" si="186"/>
        <v>22</v>
      </c>
      <c r="U166" s="23">
        <f t="shared" si="186"/>
        <v>4103</v>
      </c>
      <c r="V166" s="23">
        <f t="shared" si="186"/>
        <v>3129</v>
      </c>
      <c r="W166" s="23">
        <f t="shared" si="186"/>
        <v>30</v>
      </c>
      <c r="X166" s="23">
        <f t="shared" si="186"/>
        <v>5267</v>
      </c>
      <c r="Y166" s="23">
        <f t="shared" si="186"/>
        <v>4678</v>
      </c>
      <c r="Z166" s="21"/>
      <c r="AJ166" s="24"/>
    </row>
    <row r="167" spans="1:40" ht="13.2">
      <c r="A167" s="4">
        <v>0</v>
      </c>
      <c r="B167" s="4">
        <v>8</v>
      </c>
      <c r="C167" s="4">
        <v>47</v>
      </c>
      <c r="D167" s="4">
        <v>31</v>
      </c>
      <c r="E167" s="15">
        <v>4857</v>
      </c>
      <c r="F167" s="15">
        <v>4893</v>
      </c>
      <c r="G167" s="4">
        <v>22</v>
      </c>
      <c r="H167" s="6">
        <v>2579</v>
      </c>
      <c r="I167" s="5">
        <v>3045</v>
      </c>
      <c r="J167" s="4">
        <v>29</v>
      </c>
      <c r="K167" s="14">
        <v>5679</v>
      </c>
      <c r="L167" s="13">
        <v>6544</v>
      </c>
      <c r="M167" s="21"/>
      <c r="N167" s="23">
        <f t="shared" ref="N167:Y167" si="187" xml:space="preserve"> IF(OR(A167&gt;A170, A167&lt;A169),".",A167)</f>
        <v>0</v>
      </c>
      <c r="O167" s="23">
        <f t="shared" si="187"/>
        <v>8</v>
      </c>
      <c r="P167" s="23">
        <f t="shared" si="187"/>
        <v>47</v>
      </c>
      <c r="Q167" s="23">
        <f t="shared" si="187"/>
        <v>31</v>
      </c>
      <c r="R167" s="23">
        <f t="shared" si="187"/>
        <v>4857</v>
      </c>
      <c r="S167" s="23">
        <f t="shared" si="187"/>
        <v>4893</v>
      </c>
      <c r="T167" s="23">
        <f t="shared" si="187"/>
        <v>22</v>
      </c>
      <c r="U167" s="23" t="str">
        <f t="shared" si="187"/>
        <v>.</v>
      </c>
      <c r="V167" s="23">
        <f t="shared" si="187"/>
        <v>3045</v>
      </c>
      <c r="W167" s="23">
        <f t="shared" si="187"/>
        <v>29</v>
      </c>
      <c r="X167" s="23">
        <f t="shared" si="187"/>
        <v>5679</v>
      </c>
      <c r="Y167" s="23" t="str">
        <f t="shared" si="187"/>
        <v>.</v>
      </c>
      <c r="Z167" s="21"/>
      <c r="AJ167" s="24"/>
    </row>
    <row r="168" spans="1:40">
      <c r="A168" s="39">
        <f>AVERAGE(A160:A167)</f>
        <v>1.125</v>
      </c>
      <c r="B168" s="39">
        <f>AVERAGE(B160:B167)</f>
        <v>8.125</v>
      </c>
      <c r="C168" s="39">
        <f t="shared" ref="C168:L168" si="188">AVERAGE(C160:C167)</f>
        <v>40.125</v>
      </c>
      <c r="D168" s="39">
        <f t="shared" si="188"/>
        <v>31.375</v>
      </c>
      <c r="E168" s="39">
        <f t="shared" si="188"/>
        <v>4420.5</v>
      </c>
      <c r="F168" s="39">
        <f t="shared" si="188"/>
        <v>4444.625</v>
      </c>
      <c r="G168" s="39">
        <f t="shared" si="188"/>
        <v>23</v>
      </c>
      <c r="H168" s="39">
        <f t="shared" si="188"/>
        <v>3476.75</v>
      </c>
      <c r="I168" s="39">
        <f t="shared" si="188"/>
        <v>3256.5</v>
      </c>
      <c r="J168" s="39">
        <f t="shared" si="188"/>
        <v>29.5</v>
      </c>
      <c r="K168" s="39">
        <f t="shared" si="188"/>
        <v>4765</v>
      </c>
      <c r="L168" s="39">
        <f t="shared" si="188"/>
        <v>5430.125</v>
      </c>
      <c r="M168" s="26" t="s">
        <v>60</v>
      </c>
      <c r="N168" s="39">
        <f>AVERAGE(N160:N167)</f>
        <v>1</v>
      </c>
      <c r="O168" s="39">
        <f>AVERAGE(O160:O167)</f>
        <v>8</v>
      </c>
      <c r="P168" s="39">
        <f t="shared" ref="P168:Y168" si="189">AVERAGE(P160:P167)</f>
        <v>40.125</v>
      </c>
      <c r="Q168" s="39">
        <f t="shared" si="189"/>
        <v>31.375</v>
      </c>
      <c r="R168" s="39">
        <f t="shared" si="189"/>
        <v>4420.5</v>
      </c>
      <c r="S168" s="39">
        <f t="shared" si="189"/>
        <v>4444.625</v>
      </c>
      <c r="T168" s="39">
        <f t="shared" si="189"/>
        <v>23</v>
      </c>
      <c r="U168" s="39">
        <f t="shared" si="189"/>
        <v>3605</v>
      </c>
      <c r="V168" s="39">
        <f t="shared" si="189"/>
        <v>3256.5</v>
      </c>
      <c r="W168" s="39">
        <f t="shared" si="189"/>
        <v>29.5</v>
      </c>
      <c r="X168" s="39">
        <f t="shared" si="189"/>
        <v>4943.8571428571431</v>
      </c>
      <c r="Y168" s="39">
        <f t="shared" si="189"/>
        <v>5271</v>
      </c>
      <c r="Z168" s="26" t="s">
        <v>60</v>
      </c>
      <c r="AJ168" s="24"/>
    </row>
    <row r="169" spans="1:40">
      <c r="A169" s="39">
        <f>A168-2*STDEV(A160:A167)</f>
        <v>-1.1269832529192065</v>
      </c>
      <c r="B169" s="39">
        <f t="shared" ref="B169:L169" si="190">B168-2*STDEV(B160:B167)</f>
        <v>7.4178932188134521</v>
      </c>
      <c r="C169" s="39">
        <f t="shared" si="190"/>
        <v>29.626700818023629</v>
      </c>
      <c r="D169" s="39">
        <f t="shared" si="190"/>
        <v>29.542749237374192</v>
      </c>
      <c r="E169" s="39">
        <f t="shared" si="190"/>
        <v>3677.3860883321549</v>
      </c>
      <c r="F169" s="39">
        <f t="shared" si="190"/>
        <v>3496.1073971811893</v>
      </c>
      <c r="G169" s="39">
        <f t="shared" si="190"/>
        <v>20.609542781331214</v>
      </c>
      <c r="H169" s="39">
        <f t="shared" si="190"/>
        <v>2589.7990430694604</v>
      </c>
      <c r="I169" s="39">
        <f t="shared" si="190"/>
        <v>2716.1054351547514</v>
      </c>
      <c r="J169" s="39">
        <f t="shared" si="190"/>
        <v>27.648359800454898</v>
      </c>
      <c r="K169" s="39">
        <f t="shared" si="190"/>
        <v>3515.7474234567294</v>
      </c>
      <c r="L169" s="39">
        <f t="shared" si="190"/>
        <v>4365.5647621552835</v>
      </c>
      <c r="M169" s="26" t="s">
        <v>61</v>
      </c>
      <c r="N169" s="39">
        <f>N168-2*STDEV(N160:N167)</f>
        <v>-1.3094010767585029</v>
      </c>
      <c r="O169" s="39">
        <f t="shared" ref="O169:Y169" si="191">O168-2*STDEV(O160:O167)</f>
        <v>8</v>
      </c>
      <c r="P169" s="39">
        <f t="shared" si="191"/>
        <v>29.626700818023629</v>
      </c>
      <c r="Q169" s="39">
        <f t="shared" si="191"/>
        <v>29.542749237374192</v>
      </c>
      <c r="R169" s="39">
        <f t="shared" si="191"/>
        <v>3677.3860883321549</v>
      </c>
      <c r="S169" s="39">
        <f t="shared" si="191"/>
        <v>3496.1073971811893</v>
      </c>
      <c r="T169" s="39">
        <f t="shared" si="191"/>
        <v>20.609542781331214</v>
      </c>
      <c r="U169" s="39">
        <f t="shared" si="191"/>
        <v>3053.8787187318326</v>
      </c>
      <c r="V169" s="39">
        <f t="shared" si="191"/>
        <v>2716.1054351547514</v>
      </c>
      <c r="W169" s="39">
        <f t="shared" si="191"/>
        <v>27.648359800454898</v>
      </c>
      <c r="X169" s="39">
        <f t="shared" si="191"/>
        <v>4152.3721010347654</v>
      </c>
      <c r="Y169" s="39">
        <f t="shared" si="191"/>
        <v>4657.1096732042988</v>
      </c>
      <c r="Z169" s="26" t="s">
        <v>61</v>
      </c>
      <c r="AJ169" s="24"/>
    </row>
    <row r="170" spans="1:40" ht="12.6" thickBot="1">
      <c r="A170" s="40">
        <f>A168+2*STDEV(A160:A167)</f>
        <v>3.3769832529192065</v>
      </c>
      <c r="B170" s="40">
        <f t="shared" ref="B170:L170" si="192">B168+2*STDEV(B160:B167)</f>
        <v>8.8321067811865479</v>
      </c>
      <c r="C170" s="40">
        <f t="shared" si="192"/>
        <v>50.623299181976371</v>
      </c>
      <c r="D170" s="40">
        <f t="shared" si="192"/>
        <v>33.207250762625812</v>
      </c>
      <c r="E170" s="40">
        <f t="shared" si="192"/>
        <v>5163.6139116678451</v>
      </c>
      <c r="F170" s="40">
        <f t="shared" si="192"/>
        <v>5393.1426028188107</v>
      </c>
      <c r="G170" s="40">
        <f t="shared" si="192"/>
        <v>25.390457218668786</v>
      </c>
      <c r="H170" s="40">
        <f t="shared" si="192"/>
        <v>4363.7009569305392</v>
      </c>
      <c r="I170" s="40">
        <f t="shared" si="192"/>
        <v>3796.8945648452486</v>
      </c>
      <c r="J170" s="40">
        <f t="shared" si="192"/>
        <v>31.351640199545102</v>
      </c>
      <c r="K170" s="40">
        <f t="shared" si="192"/>
        <v>6014.2525765432711</v>
      </c>
      <c r="L170" s="40">
        <f t="shared" si="192"/>
        <v>6494.6852378447165</v>
      </c>
      <c r="M170" s="41" t="s">
        <v>62</v>
      </c>
      <c r="N170" s="40">
        <f>N168+2*STDEV(N160:N167)</f>
        <v>3.3094010767585029</v>
      </c>
      <c r="O170" s="40">
        <f t="shared" ref="O170:Y170" si="193">O168+2*STDEV(O160:O167)</f>
        <v>8</v>
      </c>
      <c r="P170" s="40">
        <f t="shared" si="193"/>
        <v>50.623299181976371</v>
      </c>
      <c r="Q170" s="40">
        <f t="shared" si="193"/>
        <v>33.207250762625812</v>
      </c>
      <c r="R170" s="40">
        <f t="shared" si="193"/>
        <v>5163.6139116678451</v>
      </c>
      <c r="S170" s="40">
        <f t="shared" si="193"/>
        <v>5393.1426028188107</v>
      </c>
      <c r="T170" s="40">
        <f t="shared" si="193"/>
        <v>25.390457218668786</v>
      </c>
      <c r="U170" s="40">
        <f t="shared" si="193"/>
        <v>4156.1212812681679</v>
      </c>
      <c r="V170" s="40">
        <f t="shared" si="193"/>
        <v>3796.8945648452486</v>
      </c>
      <c r="W170" s="40">
        <f t="shared" si="193"/>
        <v>31.351640199545102</v>
      </c>
      <c r="X170" s="40">
        <f t="shared" si="193"/>
        <v>5735.3421846795209</v>
      </c>
      <c r="Y170" s="40">
        <f t="shared" si="193"/>
        <v>5884.8903267957012</v>
      </c>
      <c r="Z170" s="41" t="s">
        <v>62</v>
      </c>
      <c r="AJ170" s="24"/>
    </row>
    <row r="171" spans="1:40" ht="13.2">
      <c r="A171" s="20"/>
      <c r="B171" s="25"/>
      <c r="C171" s="20"/>
      <c r="D171" s="22">
        <f>D158+3</f>
        <v>40</v>
      </c>
      <c r="E171" s="22">
        <f t="shared" ref="E171:L171" si="194">E158+3</f>
        <v>40</v>
      </c>
      <c r="F171" s="22">
        <f t="shared" si="194"/>
        <v>40</v>
      </c>
      <c r="G171" s="22">
        <f t="shared" si="194"/>
        <v>41</v>
      </c>
      <c r="H171" s="22">
        <f t="shared" si="194"/>
        <v>41</v>
      </c>
      <c r="I171" s="22">
        <f t="shared" si="194"/>
        <v>41</v>
      </c>
      <c r="J171" s="22">
        <f t="shared" si="194"/>
        <v>42</v>
      </c>
      <c r="K171" s="22">
        <f t="shared" si="194"/>
        <v>42</v>
      </c>
      <c r="L171" s="22">
        <f t="shared" si="194"/>
        <v>42</v>
      </c>
      <c r="M171" s="26" t="s">
        <v>37</v>
      </c>
      <c r="N171" s="20"/>
      <c r="O171" s="25"/>
      <c r="P171" s="20"/>
      <c r="Q171" s="22">
        <f>Q158+3</f>
        <v>40</v>
      </c>
      <c r="R171" s="22">
        <f t="shared" ref="R171:Y171" si="195">R158+3</f>
        <v>40</v>
      </c>
      <c r="S171" s="22">
        <f t="shared" si="195"/>
        <v>40</v>
      </c>
      <c r="T171" s="22">
        <f t="shared" si="195"/>
        <v>41</v>
      </c>
      <c r="U171" s="22">
        <f t="shared" si="195"/>
        <v>41</v>
      </c>
      <c r="V171" s="22">
        <f t="shared" si="195"/>
        <v>41</v>
      </c>
      <c r="W171" s="22">
        <f t="shared" si="195"/>
        <v>42</v>
      </c>
      <c r="X171" s="22">
        <f t="shared" si="195"/>
        <v>42</v>
      </c>
      <c r="Y171" s="22">
        <f t="shared" si="195"/>
        <v>42</v>
      </c>
      <c r="Z171" s="26" t="s">
        <v>37</v>
      </c>
      <c r="AB171" s="27"/>
      <c r="AC171" s="27"/>
      <c r="AD171" s="27"/>
      <c r="AE171" s="27"/>
      <c r="AF171" s="27"/>
      <c r="AG171" s="27"/>
      <c r="AH171" s="27"/>
      <c r="AI171" s="27"/>
      <c r="AJ171" s="28"/>
      <c r="AM171" s="28"/>
      <c r="AN171" s="27"/>
    </row>
    <row r="172" spans="1:40" ht="13.8" thickBot="1">
      <c r="A172" s="30">
        <v>1</v>
      </c>
      <c r="B172" s="30">
        <v>2</v>
      </c>
      <c r="C172" s="30">
        <v>3</v>
      </c>
      <c r="D172" s="30">
        <v>4</v>
      </c>
      <c r="E172" s="30">
        <v>5</v>
      </c>
      <c r="F172" s="30">
        <v>6</v>
      </c>
      <c r="G172" s="30">
        <v>7</v>
      </c>
      <c r="H172" s="30">
        <v>8</v>
      </c>
      <c r="I172" s="30">
        <v>9</v>
      </c>
      <c r="J172" s="30">
        <v>10</v>
      </c>
      <c r="K172" s="30">
        <v>11</v>
      </c>
      <c r="L172" s="30">
        <v>12</v>
      </c>
      <c r="M172" s="26" t="s">
        <v>47</v>
      </c>
      <c r="N172" s="30">
        <v>1</v>
      </c>
      <c r="O172" s="30">
        <v>2</v>
      </c>
      <c r="P172" s="30">
        <v>3</v>
      </c>
      <c r="Q172" s="30">
        <v>4</v>
      </c>
      <c r="R172" s="30">
        <v>5</v>
      </c>
      <c r="S172" s="30">
        <v>6</v>
      </c>
      <c r="T172" s="30">
        <v>7</v>
      </c>
      <c r="U172" s="30">
        <v>8</v>
      </c>
      <c r="V172" s="30">
        <v>9</v>
      </c>
      <c r="W172" s="30">
        <v>10</v>
      </c>
      <c r="X172" s="30">
        <v>11</v>
      </c>
      <c r="Y172" s="30">
        <v>12</v>
      </c>
      <c r="Z172" s="26" t="s">
        <v>47</v>
      </c>
      <c r="AB172" s="27"/>
      <c r="AC172" s="27"/>
      <c r="AD172" s="27"/>
      <c r="AE172" s="27"/>
      <c r="AF172" s="27"/>
      <c r="AG172" s="27"/>
      <c r="AH172" s="27"/>
      <c r="AI172" s="27"/>
      <c r="AJ172" s="28"/>
      <c r="AM172" s="28"/>
      <c r="AN172" s="27"/>
    </row>
    <row r="173" spans="1:40" ht="13.8" thickBot="1">
      <c r="A173" s="4">
        <v>2</v>
      </c>
      <c r="B173" s="4">
        <v>10</v>
      </c>
      <c r="C173" s="4">
        <v>42</v>
      </c>
      <c r="D173" s="4">
        <v>26</v>
      </c>
      <c r="E173" s="5">
        <v>3357</v>
      </c>
      <c r="F173" s="6">
        <v>3280</v>
      </c>
      <c r="G173" s="4">
        <v>31</v>
      </c>
      <c r="H173" s="8">
        <v>4405</v>
      </c>
      <c r="I173" s="9">
        <v>4928</v>
      </c>
      <c r="J173" s="4">
        <v>24</v>
      </c>
      <c r="K173" s="8">
        <v>4291</v>
      </c>
      <c r="L173" s="9">
        <v>4769</v>
      </c>
      <c r="M173" s="21"/>
      <c r="N173" s="23">
        <f t="shared" ref="N173:Y173" si="196" xml:space="preserve"> IF(OR(A173&gt;A183, A173&lt;A182),".",A173)</f>
        <v>2</v>
      </c>
      <c r="O173" s="23">
        <f t="shared" si="196"/>
        <v>10</v>
      </c>
      <c r="P173" s="23">
        <f t="shared" si="196"/>
        <v>42</v>
      </c>
      <c r="Q173" s="23">
        <f t="shared" si="196"/>
        <v>26</v>
      </c>
      <c r="R173" s="23">
        <f t="shared" si="196"/>
        <v>3357</v>
      </c>
      <c r="S173" s="23">
        <f t="shared" si="196"/>
        <v>3280</v>
      </c>
      <c r="T173" s="23">
        <f t="shared" si="196"/>
        <v>31</v>
      </c>
      <c r="U173" s="23">
        <f t="shared" si="196"/>
        <v>4405</v>
      </c>
      <c r="V173" s="23">
        <f t="shared" si="196"/>
        <v>4928</v>
      </c>
      <c r="W173" s="23">
        <f t="shared" si="196"/>
        <v>24</v>
      </c>
      <c r="X173" s="23">
        <f t="shared" si="196"/>
        <v>4291</v>
      </c>
      <c r="Y173" s="23">
        <f t="shared" si="196"/>
        <v>4769</v>
      </c>
      <c r="Z173" s="21"/>
      <c r="AA173" s="22">
        <f>AA160+3</f>
        <v>40</v>
      </c>
      <c r="AB173" s="34">
        <f>AVERAGE($R173:$S180)</f>
        <v>4396.75</v>
      </c>
      <c r="AC173" s="34">
        <f>AVERAGE($P173:$P180)</f>
        <v>46.285714285714285</v>
      </c>
      <c r="AD173" s="34">
        <f>AVERAGE([3]buffer!F$36:F$43)</f>
        <v>16.625</v>
      </c>
      <c r="AE173" s="34">
        <f>((AB173-AD173)/AI173)-AC173</f>
        <v>1499.6407563025209</v>
      </c>
      <c r="AF173" s="34">
        <f>AVERAGE($Q173:$Q180)</f>
        <v>27.625</v>
      </c>
      <c r="AG173" s="34">
        <f>AVERAGE($O173:$O180)</f>
        <v>9.75</v>
      </c>
      <c r="AH173" s="34">
        <f>AG173/0.5</f>
        <v>19.5</v>
      </c>
      <c r="AI173" s="35">
        <f>AF173/AG173</f>
        <v>2.8333333333333335</v>
      </c>
      <c r="AJ173" s="56">
        <f xml:space="preserve"> 1.13*(1-COMPLETE!P53)</f>
        <v>0.94166666666666676</v>
      </c>
      <c r="AK173" s="37">
        <v>0.55763888888888891</v>
      </c>
      <c r="AL173" s="37">
        <v>0.7319444444444444</v>
      </c>
      <c r="AM173" s="38">
        <f>24*(AL173-AK173)</f>
        <v>4.1833333333333318</v>
      </c>
      <c r="AN173" s="34">
        <f>(AE173*120)/(AH173*0.2*AM173*AJ173)</f>
        <v>11713.433205642403</v>
      </c>
    </row>
    <row r="174" spans="1:40" ht="13.8" thickBot="1">
      <c r="A174" s="4">
        <v>1</v>
      </c>
      <c r="B174" s="4">
        <v>10</v>
      </c>
      <c r="C174" s="4">
        <v>39</v>
      </c>
      <c r="D174" s="4">
        <v>26</v>
      </c>
      <c r="E174" s="5">
        <v>3836</v>
      </c>
      <c r="F174" s="8">
        <v>4327</v>
      </c>
      <c r="G174" s="4">
        <v>33</v>
      </c>
      <c r="H174" s="6">
        <v>2948</v>
      </c>
      <c r="I174" s="6">
        <v>2998</v>
      </c>
      <c r="J174" s="4">
        <v>25</v>
      </c>
      <c r="K174" s="8">
        <v>4383</v>
      </c>
      <c r="L174" s="9">
        <v>4742</v>
      </c>
      <c r="M174" s="21"/>
      <c r="N174" s="23">
        <f t="shared" ref="N174:Y174" si="197" xml:space="preserve"> IF(OR(A174&gt;A183, A174&lt;A182),".",A174)</f>
        <v>1</v>
      </c>
      <c r="O174" s="23">
        <f t="shared" si="197"/>
        <v>10</v>
      </c>
      <c r="P174" s="23">
        <f t="shared" si="197"/>
        <v>39</v>
      </c>
      <c r="Q174" s="23">
        <f t="shared" si="197"/>
        <v>26</v>
      </c>
      <c r="R174" s="23">
        <f t="shared" si="197"/>
        <v>3836</v>
      </c>
      <c r="S174" s="23">
        <f t="shared" si="197"/>
        <v>4327</v>
      </c>
      <c r="T174" s="23">
        <f t="shared" si="197"/>
        <v>33</v>
      </c>
      <c r="U174" s="23">
        <f t="shared" si="197"/>
        <v>2948</v>
      </c>
      <c r="V174" s="23">
        <f t="shared" si="197"/>
        <v>2998</v>
      </c>
      <c r="W174" s="23">
        <f t="shared" si="197"/>
        <v>25</v>
      </c>
      <c r="X174" s="23">
        <f t="shared" si="197"/>
        <v>4383</v>
      </c>
      <c r="Y174" s="23">
        <f t="shared" si="197"/>
        <v>4742</v>
      </c>
      <c r="Z174" s="21"/>
      <c r="AA174" s="22">
        <f>AA161+3</f>
        <v>41</v>
      </c>
      <c r="AB174" s="34">
        <f>AVERAGE($U173:$V180)</f>
        <v>5175.1875</v>
      </c>
      <c r="AC174" s="34">
        <f>AVERAGE($P173:$P180)</f>
        <v>46.285714285714285</v>
      </c>
      <c r="AD174" s="34">
        <f>AVERAGE([3]buffer!G$36:G$43)</f>
        <v>18.125</v>
      </c>
      <c r="AE174" s="34">
        <f>((AB174-AD174)/AI174)-AC174</f>
        <v>1416.4447402597405</v>
      </c>
      <c r="AF174" s="34">
        <f>AVERAGE($T173:$T180)</f>
        <v>34.375</v>
      </c>
      <c r="AG174" s="34">
        <f>AVERAGE($O173:$O180)</f>
        <v>9.75</v>
      </c>
      <c r="AH174" s="34">
        <f>AG174/0.5</f>
        <v>19.5</v>
      </c>
      <c r="AI174" s="35">
        <f>AF174/AG174</f>
        <v>3.5256410256410255</v>
      </c>
      <c r="AJ174" s="57">
        <f xml:space="preserve"> 1.19*(1-COMPLETE!P55)</f>
        <v>1.0885795454545455</v>
      </c>
      <c r="AK174" s="37">
        <v>0.55763888888888891</v>
      </c>
      <c r="AL174" s="37">
        <v>0.7319444444444444</v>
      </c>
      <c r="AM174" s="38">
        <f>24*(AL174-AK174)</f>
        <v>4.1833333333333318</v>
      </c>
      <c r="AN174" s="34">
        <f>(AE174*120)/(AH174*0.2*AM174*AJ174)</f>
        <v>9570.478112534538</v>
      </c>
    </row>
    <row r="175" spans="1:40" ht="13.8" thickBot="1">
      <c r="A175" s="4">
        <v>1</v>
      </c>
      <c r="B175" s="4">
        <v>10</v>
      </c>
      <c r="C175" s="4">
        <v>3</v>
      </c>
      <c r="D175" s="4">
        <v>27</v>
      </c>
      <c r="E175" s="9">
        <v>4662</v>
      </c>
      <c r="F175" s="5">
        <v>3632</v>
      </c>
      <c r="G175" s="4">
        <v>36</v>
      </c>
      <c r="H175" s="16">
        <v>1461</v>
      </c>
      <c r="I175" s="9">
        <v>4907</v>
      </c>
      <c r="J175" s="4">
        <v>27</v>
      </c>
      <c r="K175" s="9">
        <v>4948</v>
      </c>
      <c r="L175" s="12">
        <v>5191</v>
      </c>
      <c r="M175" s="21"/>
      <c r="N175" s="23">
        <f t="shared" ref="N175:Y175" si="198" xml:space="preserve"> IF(OR(A175&gt;A183, A175&lt;A182),".",A175)</f>
        <v>1</v>
      </c>
      <c r="O175" s="23">
        <f t="shared" si="198"/>
        <v>10</v>
      </c>
      <c r="P175" s="23" t="str">
        <f t="shared" si="198"/>
        <v>.</v>
      </c>
      <c r="Q175" s="23">
        <f t="shared" si="198"/>
        <v>27</v>
      </c>
      <c r="R175" s="23">
        <f t="shared" si="198"/>
        <v>4662</v>
      </c>
      <c r="S175" s="23">
        <f t="shared" si="198"/>
        <v>3632</v>
      </c>
      <c r="T175" s="23">
        <f t="shared" si="198"/>
        <v>36</v>
      </c>
      <c r="U175" s="23">
        <f t="shared" si="198"/>
        <v>1461</v>
      </c>
      <c r="V175" s="23">
        <f t="shared" si="198"/>
        <v>4907</v>
      </c>
      <c r="W175" s="23">
        <f t="shared" si="198"/>
        <v>27</v>
      </c>
      <c r="X175" s="23">
        <f t="shared" si="198"/>
        <v>4948</v>
      </c>
      <c r="Y175" s="23">
        <f t="shared" si="198"/>
        <v>5191</v>
      </c>
      <c r="Z175" s="21"/>
      <c r="AA175" s="22">
        <f>AA162+3</f>
        <v>42</v>
      </c>
      <c r="AB175" s="34">
        <f>AVERAGE($X173:$Y180)</f>
        <v>4874.375</v>
      </c>
      <c r="AC175" s="34">
        <f>AVERAGE($P173:$P180)</f>
        <v>46.285714285714285</v>
      </c>
      <c r="AD175" s="34">
        <f>AVERAGE([3]buffer!H$36:H$43)</f>
        <v>15.375</v>
      </c>
      <c r="AE175" s="34">
        <f>((AB175-AD175)/AI175)-AC175</f>
        <v>1784.64182194617</v>
      </c>
      <c r="AF175" s="34">
        <f>AVERAGE($W173:$W180)</f>
        <v>25.875</v>
      </c>
      <c r="AG175" s="34">
        <f>AVERAGE($O173:$O180)</f>
        <v>9.75</v>
      </c>
      <c r="AH175" s="34">
        <f>AG175/0.5</f>
        <v>19.5</v>
      </c>
      <c r="AI175" s="35">
        <f>AF175/AG175</f>
        <v>2.6538461538461537</v>
      </c>
      <c r="AJ175" s="57">
        <f xml:space="preserve"> 1.13*(1-COMPLETE!P57)</f>
        <v>0.9420927601809953</v>
      </c>
      <c r="AK175" s="37">
        <v>0.55763888888888891</v>
      </c>
      <c r="AL175" s="37">
        <v>0.7319444444444444</v>
      </c>
      <c r="AM175" s="38">
        <f>24*(AL175-AK175)</f>
        <v>4.1833333333333318</v>
      </c>
      <c r="AN175" s="34">
        <f>(AE175*120)/(AH175*0.2*AM175*AJ175)</f>
        <v>13933.222350884886</v>
      </c>
    </row>
    <row r="176" spans="1:40" ht="13.2">
      <c r="A176" s="4">
        <v>0</v>
      </c>
      <c r="B176" s="4">
        <v>9</v>
      </c>
      <c r="C176" s="4">
        <v>48</v>
      </c>
      <c r="D176" s="4">
        <v>27</v>
      </c>
      <c r="E176" s="12">
        <v>5164</v>
      </c>
      <c r="F176" s="7">
        <v>6369</v>
      </c>
      <c r="G176" s="4">
        <v>36</v>
      </c>
      <c r="H176" s="14">
        <v>7207</v>
      </c>
      <c r="I176" s="13">
        <v>7791</v>
      </c>
      <c r="J176" s="4">
        <v>26</v>
      </c>
      <c r="K176" s="9">
        <v>4983</v>
      </c>
      <c r="L176" s="9">
        <v>4903</v>
      </c>
      <c r="M176" s="21"/>
      <c r="N176" s="23">
        <f t="shared" ref="N176:Y176" si="199" xml:space="preserve"> IF(OR(A176&gt;A183, A176&lt;A182),".",A176)</f>
        <v>0</v>
      </c>
      <c r="O176" s="23">
        <f t="shared" si="199"/>
        <v>9</v>
      </c>
      <c r="P176" s="23">
        <f t="shared" si="199"/>
        <v>48</v>
      </c>
      <c r="Q176" s="23">
        <f t="shared" si="199"/>
        <v>27</v>
      </c>
      <c r="R176" s="23">
        <f t="shared" si="199"/>
        <v>5164</v>
      </c>
      <c r="S176" s="23">
        <f t="shared" si="199"/>
        <v>6369</v>
      </c>
      <c r="T176" s="23">
        <f t="shared" si="199"/>
        <v>36</v>
      </c>
      <c r="U176" s="23">
        <f t="shared" si="199"/>
        <v>7207</v>
      </c>
      <c r="V176" s="23">
        <f t="shared" si="199"/>
        <v>7791</v>
      </c>
      <c r="W176" s="23">
        <f t="shared" si="199"/>
        <v>26</v>
      </c>
      <c r="X176" s="23">
        <f t="shared" si="199"/>
        <v>4983</v>
      </c>
      <c r="Y176" s="23">
        <f t="shared" si="199"/>
        <v>4903</v>
      </c>
      <c r="Z176" s="21"/>
      <c r="AJ176" s="24"/>
    </row>
    <row r="177" spans="1:40" ht="13.2">
      <c r="A177" s="4">
        <v>1</v>
      </c>
      <c r="B177" s="4">
        <v>10</v>
      </c>
      <c r="C177" s="4">
        <v>46</v>
      </c>
      <c r="D177" s="4">
        <v>29</v>
      </c>
      <c r="E177" s="9">
        <v>4667</v>
      </c>
      <c r="F177" s="15">
        <v>6121</v>
      </c>
      <c r="G177" s="4">
        <v>36</v>
      </c>
      <c r="H177" s="14">
        <v>6913</v>
      </c>
      <c r="I177" s="15">
        <v>6121</v>
      </c>
      <c r="J177" s="4">
        <v>28</v>
      </c>
      <c r="K177" s="12">
        <v>5434</v>
      </c>
      <c r="L177" s="9">
        <v>4722</v>
      </c>
      <c r="M177" s="21"/>
      <c r="N177" s="23">
        <f t="shared" ref="N177:Y177" si="200" xml:space="preserve"> IF(OR(A177&gt;A183, A177&lt;A182),".",A177)</f>
        <v>1</v>
      </c>
      <c r="O177" s="23">
        <f t="shared" si="200"/>
        <v>10</v>
      </c>
      <c r="P177" s="23">
        <f t="shared" si="200"/>
        <v>46</v>
      </c>
      <c r="Q177" s="23">
        <f t="shared" si="200"/>
        <v>29</v>
      </c>
      <c r="R177" s="23">
        <f t="shared" si="200"/>
        <v>4667</v>
      </c>
      <c r="S177" s="23">
        <f t="shared" si="200"/>
        <v>6121</v>
      </c>
      <c r="T177" s="23">
        <f t="shared" si="200"/>
        <v>36</v>
      </c>
      <c r="U177" s="23">
        <f t="shared" si="200"/>
        <v>6913</v>
      </c>
      <c r="V177" s="23">
        <f t="shared" si="200"/>
        <v>6121</v>
      </c>
      <c r="W177" s="23">
        <f t="shared" si="200"/>
        <v>28</v>
      </c>
      <c r="X177" s="23">
        <f t="shared" si="200"/>
        <v>5434</v>
      </c>
      <c r="Y177" s="23">
        <f t="shared" si="200"/>
        <v>4722</v>
      </c>
      <c r="Z177" s="21"/>
      <c r="AJ177" s="24"/>
    </row>
    <row r="178" spans="1:40" ht="13.2">
      <c r="A178" s="4">
        <v>3</v>
      </c>
      <c r="B178" s="4">
        <v>10</v>
      </c>
      <c r="C178" s="4">
        <v>49</v>
      </c>
      <c r="D178" s="4">
        <v>27</v>
      </c>
      <c r="E178" s="12">
        <v>5258</v>
      </c>
      <c r="F178" s="6">
        <v>2925</v>
      </c>
      <c r="G178" s="4">
        <v>35</v>
      </c>
      <c r="H178" s="9">
        <v>4953</v>
      </c>
      <c r="I178" s="15">
        <v>6110</v>
      </c>
      <c r="J178" s="4">
        <v>26</v>
      </c>
      <c r="K178" s="12">
        <v>5564</v>
      </c>
      <c r="L178" s="12">
        <v>5060</v>
      </c>
      <c r="M178" s="21"/>
      <c r="N178" s="23">
        <f t="shared" ref="N178:Y178" si="201" xml:space="preserve"> IF(OR(A178&gt;A183, A178&lt;A182),".",A178)</f>
        <v>3</v>
      </c>
      <c r="O178" s="23">
        <f t="shared" si="201"/>
        <v>10</v>
      </c>
      <c r="P178" s="23">
        <f t="shared" si="201"/>
        <v>49</v>
      </c>
      <c r="Q178" s="23">
        <f t="shared" si="201"/>
        <v>27</v>
      </c>
      <c r="R178" s="23">
        <f t="shared" si="201"/>
        <v>5258</v>
      </c>
      <c r="S178" s="23">
        <f t="shared" si="201"/>
        <v>2925</v>
      </c>
      <c r="T178" s="23">
        <f t="shared" si="201"/>
        <v>35</v>
      </c>
      <c r="U178" s="23">
        <f t="shared" si="201"/>
        <v>4953</v>
      </c>
      <c r="V178" s="23">
        <f t="shared" si="201"/>
        <v>6110</v>
      </c>
      <c r="W178" s="23">
        <f t="shared" si="201"/>
        <v>26</v>
      </c>
      <c r="X178" s="23">
        <f t="shared" si="201"/>
        <v>5564</v>
      </c>
      <c r="Y178" s="23">
        <f t="shared" si="201"/>
        <v>5060</v>
      </c>
      <c r="Z178" s="21"/>
      <c r="AJ178" s="24"/>
    </row>
    <row r="179" spans="1:40" ht="13.2">
      <c r="A179" s="4">
        <v>1</v>
      </c>
      <c r="B179" s="4">
        <v>9</v>
      </c>
      <c r="C179" s="4">
        <v>47</v>
      </c>
      <c r="D179" s="4">
        <v>29</v>
      </c>
      <c r="E179" s="8">
        <v>3986</v>
      </c>
      <c r="F179" s="8">
        <v>4372</v>
      </c>
      <c r="G179" s="4">
        <v>34</v>
      </c>
      <c r="H179" s="12">
        <v>5515</v>
      </c>
      <c r="I179" s="12">
        <v>5106</v>
      </c>
      <c r="J179" s="4">
        <v>26</v>
      </c>
      <c r="K179" s="9">
        <v>4624</v>
      </c>
      <c r="L179" s="9">
        <v>4768</v>
      </c>
      <c r="M179" s="21"/>
      <c r="N179" s="23">
        <f t="shared" ref="N179:Y179" si="202" xml:space="preserve"> IF(OR(A179&gt;A183, A179&lt;A182),".",A179)</f>
        <v>1</v>
      </c>
      <c r="O179" s="23">
        <f t="shared" si="202"/>
        <v>9</v>
      </c>
      <c r="P179" s="23">
        <f t="shared" si="202"/>
        <v>47</v>
      </c>
      <c r="Q179" s="23">
        <f t="shared" si="202"/>
        <v>29</v>
      </c>
      <c r="R179" s="23">
        <f t="shared" si="202"/>
        <v>3986</v>
      </c>
      <c r="S179" s="23">
        <f t="shared" si="202"/>
        <v>4372</v>
      </c>
      <c r="T179" s="23">
        <f t="shared" si="202"/>
        <v>34</v>
      </c>
      <c r="U179" s="23">
        <f t="shared" si="202"/>
        <v>5515</v>
      </c>
      <c r="V179" s="23">
        <f t="shared" si="202"/>
        <v>5106</v>
      </c>
      <c r="W179" s="23">
        <f t="shared" si="202"/>
        <v>26</v>
      </c>
      <c r="X179" s="23">
        <f t="shared" si="202"/>
        <v>4624</v>
      </c>
      <c r="Y179" s="23">
        <f t="shared" si="202"/>
        <v>4768</v>
      </c>
      <c r="Z179" s="21"/>
      <c r="AJ179" s="24"/>
    </row>
    <row r="180" spans="1:40" ht="13.2">
      <c r="A180" s="4">
        <v>1</v>
      </c>
      <c r="B180" s="4">
        <v>10</v>
      </c>
      <c r="C180" s="4">
        <v>53</v>
      </c>
      <c r="D180" s="4">
        <v>30</v>
      </c>
      <c r="E180" s="8">
        <v>4244</v>
      </c>
      <c r="F180" s="8">
        <v>4148</v>
      </c>
      <c r="G180" s="4">
        <v>34</v>
      </c>
      <c r="H180" s="15">
        <v>5599</v>
      </c>
      <c r="I180" s="15">
        <v>5841</v>
      </c>
      <c r="J180" s="4">
        <v>25</v>
      </c>
      <c r="K180" s="9">
        <v>4742</v>
      </c>
      <c r="L180" s="9">
        <v>4866</v>
      </c>
      <c r="M180" s="21"/>
      <c r="N180" s="23">
        <f t="shared" ref="N180:Y180" si="203" xml:space="preserve"> IF(OR(A180&gt;A183, A180&lt;A182),".",A180)</f>
        <v>1</v>
      </c>
      <c r="O180" s="23">
        <f t="shared" si="203"/>
        <v>10</v>
      </c>
      <c r="P180" s="23">
        <f t="shared" si="203"/>
        <v>53</v>
      </c>
      <c r="Q180" s="23">
        <f t="shared" si="203"/>
        <v>30</v>
      </c>
      <c r="R180" s="23">
        <f t="shared" si="203"/>
        <v>4244</v>
      </c>
      <c r="S180" s="23">
        <f t="shared" si="203"/>
        <v>4148</v>
      </c>
      <c r="T180" s="23">
        <f t="shared" si="203"/>
        <v>34</v>
      </c>
      <c r="U180" s="23">
        <f t="shared" si="203"/>
        <v>5599</v>
      </c>
      <c r="V180" s="23">
        <f t="shared" si="203"/>
        <v>5841</v>
      </c>
      <c r="W180" s="23">
        <f t="shared" si="203"/>
        <v>25</v>
      </c>
      <c r="X180" s="23">
        <f t="shared" si="203"/>
        <v>4742</v>
      </c>
      <c r="Y180" s="23">
        <f t="shared" si="203"/>
        <v>4866</v>
      </c>
      <c r="Z180" s="21"/>
      <c r="AJ180" s="24"/>
    </row>
    <row r="181" spans="1:40">
      <c r="A181" s="39">
        <f>AVERAGE(A173:A180)</f>
        <v>1.25</v>
      </c>
      <c r="B181" s="39">
        <f>AVERAGE(B173:B180)</f>
        <v>9.75</v>
      </c>
      <c r="C181" s="39">
        <f t="shared" ref="C181:L181" si="204">AVERAGE(C173:C180)</f>
        <v>40.875</v>
      </c>
      <c r="D181" s="39">
        <f t="shared" si="204"/>
        <v>27.625</v>
      </c>
      <c r="E181" s="39">
        <f t="shared" si="204"/>
        <v>4396.75</v>
      </c>
      <c r="F181" s="39">
        <f t="shared" si="204"/>
        <v>4396.75</v>
      </c>
      <c r="G181" s="39">
        <f t="shared" si="204"/>
        <v>34.375</v>
      </c>
      <c r="H181" s="39">
        <f t="shared" si="204"/>
        <v>4875.125</v>
      </c>
      <c r="I181" s="39">
        <f t="shared" si="204"/>
        <v>5475.25</v>
      </c>
      <c r="J181" s="39">
        <f t="shared" si="204"/>
        <v>25.875</v>
      </c>
      <c r="K181" s="39">
        <f t="shared" si="204"/>
        <v>4871.125</v>
      </c>
      <c r="L181" s="39">
        <f t="shared" si="204"/>
        <v>4877.625</v>
      </c>
      <c r="M181" s="26" t="s">
        <v>60</v>
      </c>
      <c r="N181" s="39">
        <f>AVERAGE(N173:N180)</f>
        <v>1.25</v>
      </c>
      <c r="O181" s="39">
        <f>AVERAGE(O173:O180)</f>
        <v>9.75</v>
      </c>
      <c r="P181" s="39">
        <f t="shared" ref="P181:Y181" si="205">AVERAGE(P173:P180)</f>
        <v>46.285714285714285</v>
      </c>
      <c r="Q181" s="39">
        <f t="shared" si="205"/>
        <v>27.625</v>
      </c>
      <c r="R181" s="39">
        <f t="shared" si="205"/>
        <v>4396.75</v>
      </c>
      <c r="S181" s="39">
        <f t="shared" si="205"/>
        <v>4396.75</v>
      </c>
      <c r="T181" s="39">
        <f t="shared" si="205"/>
        <v>34.375</v>
      </c>
      <c r="U181" s="39">
        <f t="shared" si="205"/>
        <v>4875.125</v>
      </c>
      <c r="V181" s="39">
        <f t="shared" si="205"/>
        <v>5475.25</v>
      </c>
      <c r="W181" s="39">
        <f t="shared" si="205"/>
        <v>25.875</v>
      </c>
      <c r="X181" s="39">
        <f t="shared" si="205"/>
        <v>4871.125</v>
      </c>
      <c r="Y181" s="39">
        <f t="shared" si="205"/>
        <v>4877.625</v>
      </c>
      <c r="Z181" s="26" t="s">
        <v>60</v>
      </c>
      <c r="AJ181" s="24"/>
    </row>
    <row r="182" spans="1:40">
      <c r="A182" s="39">
        <f>A181-2*STDEV(A173:A180)</f>
        <v>-0.52281052085583668</v>
      </c>
      <c r="B182" s="39">
        <f t="shared" ref="B182:L182" si="206">B181-2*STDEV(B173:B180)</f>
        <v>8.824179900227449</v>
      </c>
      <c r="C182" s="39">
        <f t="shared" si="206"/>
        <v>9.1001222324482072</v>
      </c>
      <c r="D182" s="39">
        <f t="shared" si="206"/>
        <v>24.61311876538457</v>
      </c>
      <c r="E182" s="39">
        <f t="shared" si="206"/>
        <v>3074.1150757457135</v>
      </c>
      <c r="F182" s="39">
        <f t="shared" si="206"/>
        <v>1897.8149696892306</v>
      </c>
      <c r="G182" s="39">
        <f t="shared" si="206"/>
        <v>30.839466094067262</v>
      </c>
      <c r="H182" s="39">
        <f t="shared" si="206"/>
        <v>1011.6585420857382</v>
      </c>
      <c r="I182" s="39">
        <f t="shared" si="206"/>
        <v>2727.5886047663839</v>
      </c>
      <c r="J182" s="39">
        <f t="shared" si="206"/>
        <v>23.382153090483548</v>
      </c>
      <c r="K182" s="39">
        <f t="shared" si="206"/>
        <v>3955.2694671003746</v>
      </c>
      <c r="L182" s="39">
        <f t="shared" si="206"/>
        <v>4540.6859423479837</v>
      </c>
      <c r="M182" s="26" t="s">
        <v>61</v>
      </c>
      <c r="N182" s="39">
        <f>N181-2*STDEV(N173:N180)</f>
        <v>-0.52281052085583668</v>
      </c>
      <c r="O182" s="39">
        <f t="shared" ref="O182:Y182" si="207">O181-2*STDEV(O173:O180)</f>
        <v>8.824179900227449</v>
      </c>
      <c r="P182" s="39">
        <f t="shared" si="207"/>
        <v>37.068752695668408</v>
      </c>
      <c r="Q182" s="39">
        <f t="shared" si="207"/>
        <v>24.61311876538457</v>
      </c>
      <c r="R182" s="39">
        <f t="shared" si="207"/>
        <v>3074.1150757457135</v>
      </c>
      <c r="S182" s="39">
        <f t="shared" si="207"/>
        <v>1897.8149696892306</v>
      </c>
      <c r="T182" s="39">
        <f t="shared" si="207"/>
        <v>30.839466094067262</v>
      </c>
      <c r="U182" s="39">
        <f t="shared" si="207"/>
        <v>1011.6585420857382</v>
      </c>
      <c r="V182" s="39">
        <f t="shared" si="207"/>
        <v>2727.5886047663839</v>
      </c>
      <c r="W182" s="39">
        <f t="shared" si="207"/>
        <v>23.382153090483548</v>
      </c>
      <c r="X182" s="39">
        <f t="shared" si="207"/>
        <v>3955.2694671003746</v>
      </c>
      <c r="Y182" s="39">
        <f t="shared" si="207"/>
        <v>4540.6859423479837</v>
      </c>
      <c r="Z182" s="26" t="s">
        <v>61</v>
      </c>
      <c r="AJ182" s="24"/>
    </row>
    <row r="183" spans="1:40" ht="12.6" thickBot="1">
      <c r="A183" s="40">
        <f>A181+2*STDEV(A173:A180)</f>
        <v>3.0228105208558365</v>
      </c>
      <c r="B183" s="40">
        <f t="shared" ref="B183:L183" si="208">B181+2*STDEV(B173:B180)</f>
        <v>10.675820099772551</v>
      </c>
      <c r="C183" s="40">
        <f t="shared" si="208"/>
        <v>72.6498777675518</v>
      </c>
      <c r="D183" s="40">
        <f t="shared" si="208"/>
        <v>30.63688123461543</v>
      </c>
      <c r="E183" s="40">
        <f t="shared" si="208"/>
        <v>5719.3849242542865</v>
      </c>
      <c r="F183" s="40">
        <f t="shared" si="208"/>
        <v>6895.6850303107694</v>
      </c>
      <c r="G183" s="40">
        <f t="shared" si="208"/>
        <v>37.910533905932738</v>
      </c>
      <c r="H183" s="40">
        <f t="shared" si="208"/>
        <v>8738.5914579142627</v>
      </c>
      <c r="I183" s="40">
        <f t="shared" si="208"/>
        <v>8222.9113952336156</v>
      </c>
      <c r="J183" s="40">
        <f t="shared" si="208"/>
        <v>28.367846909516452</v>
      </c>
      <c r="K183" s="40">
        <f t="shared" si="208"/>
        <v>5786.9805328996254</v>
      </c>
      <c r="L183" s="40">
        <f t="shared" si="208"/>
        <v>5214.5640576520163</v>
      </c>
      <c r="M183" s="41" t="s">
        <v>62</v>
      </c>
      <c r="N183" s="40">
        <f>N181+2*STDEV(N173:N180)</f>
        <v>3.0228105208558365</v>
      </c>
      <c r="O183" s="40">
        <f t="shared" ref="O183:Y183" si="209">O181+2*STDEV(O173:O180)</f>
        <v>10.675820099772551</v>
      </c>
      <c r="P183" s="40">
        <f t="shared" si="209"/>
        <v>55.502675875760161</v>
      </c>
      <c r="Q183" s="40">
        <f t="shared" si="209"/>
        <v>30.63688123461543</v>
      </c>
      <c r="R183" s="40">
        <f t="shared" si="209"/>
        <v>5719.3849242542865</v>
      </c>
      <c r="S183" s="40">
        <f t="shared" si="209"/>
        <v>6895.6850303107694</v>
      </c>
      <c r="T183" s="40">
        <f t="shared" si="209"/>
        <v>37.910533905932738</v>
      </c>
      <c r="U183" s="40">
        <f t="shared" si="209"/>
        <v>8738.5914579142627</v>
      </c>
      <c r="V183" s="40">
        <f t="shared" si="209"/>
        <v>8222.9113952336156</v>
      </c>
      <c r="W183" s="40">
        <f t="shared" si="209"/>
        <v>28.367846909516452</v>
      </c>
      <c r="X183" s="40">
        <f t="shared" si="209"/>
        <v>5786.9805328996254</v>
      </c>
      <c r="Y183" s="40">
        <f t="shared" si="209"/>
        <v>5214.5640576520163</v>
      </c>
      <c r="Z183" s="41" t="s">
        <v>62</v>
      </c>
      <c r="AJ183" s="24"/>
    </row>
    <row r="184" spans="1:40" ht="13.2">
      <c r="A184" s="20"/>
      <c r="B184" s="25"/>
      <c r="C184" s="20"/>
      <c r="D184" s="22">
        <f>D171+3</f>
        <v>43</v>
      </c>
      <c r="E184" s="22">
        <f t="shared" ref="E184:L184" si="210">E171+3</f>
        <v>43</v>
      </c>
      <c r="F184" s="22">
        <f t="shared" si="210"/>
        <v>43</v>
      </c>
      <c r="G184" s="22">
        <f t="shared" si="210"/>
        <v>44</v>
      </c>
      <c r="H184" s="22">
        <f t="shared" si="210"/>
        <v>44</v>
      </c>
      <c r="I184" s="22">
        <f t="shared" si="210"/>
        <v>44</v>
      </c>
      <c r="J184" s="22">
        <f t="shared" si="210"/>
        <v>45</v>
      </c>
      <c r="K184" s="22">
        <f t="shared" si="210"/>
        <v>45</v>
      </c>
      <c r="L184" s="22">
        <f t="shared" si="210"/>
        <v>45</v>
      </c>
      <c r="M184" s="26" t="s">
        <v>37</v>
      </c>
      <c r="N184" s="20"/>
      <c r="O184" s="25"/>
      <c r="P184" s="20"/>
      <c r="Q184" s="22">
        <f>Q171+3</f>
        <v>43</v>
      </c>
      <c r="R184" s="22">
        <f t="shared" ref="R184:Y184" si="211">R171+3</f>
        <v>43</v>
      </c>
      <c r="S184" s="22">
        <f t="shared" si="211"/>
        <v>43</v>
      </c>
      <c r="T184" s="22">
        <f t="shared" si="211"/>
        <v>44</v>
      </c>
      <c r="U184" s="22">
        <f t="shared" si="211"/>
        <v>44</v>
      </c>
      <c r="V184" s="22">
        <f t="shared" si="211"/>
        <v>44</v>
      </c>
      <c r="W184" s="22">
        <f t="shared" si="211"/>
        <v>45</v>
      </c>
      <c r="X184" s="22">
        <f t="shared" si="211"/>
        <v>45</v>
      </c>
      <c r="Y184" s="22">
        <f t="shared" si="211"/>
        <v>45</v>
      </c>
      <c r="Z184" s="26" t="s">
        <v>37</v>
      </c>
      <c r="AB184" s="27"/>
      <c r="AC184" s="27"/>
      <c r="AD184" s="27"/>
      <c r="AE184" s="27"/>
      <c r="AF184" s="27"/>
      <c r="AG184" s="27"/>
      <c r="AH184" s="27"/>
      <c r="AI184" s="27"/>
      <c r="AJ184" s="28"/>
      <c r="AM184" s="28"/>
      <c r="AN184" s="27"/>
    </row>
    <row r="185" spans="1:40" ht="13.8" thickBot="1">
      <c r="A185" s="30">
        <v>1</v>
      </c>
      <c r="B185" s="30">
        <v>2</v>
      </c>
      <c r="C185" s="30">
        <v>3</v>
      </c>
      <c r="D185" s="30">
        <v>4</v>
      </c>
      <c r="E185" s="30">
        <v>5</v>
      </c>
      <c r="F185" s="30">
        <v>6</v>
      </c>
      <c r="G185" s="30">
        <v>7</v>
      </c>
      <c r="H185" s="30">
        <v>8</v>
      </c>
      <c r="I185" s="30">
        <v>9</v>
      </c>
      <c r="J185" s="30">
        <v>10</v>
      </c>
      <c r="K185" s="30">
        <v>11</v>
      </c>
      <c r="L185" s="30">
        <v>12</v>
      </c>
      <c r="M185" s="26" t="s">
        <v>47</v>
      </c>
      <c r="N185" s="30">
        <v>1</v>
      </c>
      <c r="O185" s="30">
        <v>2</v>
      </c>
      <c r="P185" s="30">
        <v>3</v>
      </c>
      <c r="Q185" s="30">
        <v>4</v>
      </c>
      <c r="R185" s="30">
        <v>5</v>
      </c>
      <c r="S185" s="30">
        <v>6</v>
      </c>
      <c r="T185" s="30">
        <v>7</v>
      </c>
      <c r="U185" s="30">
        <v>8</v>
      </c>
      <c r="V185" s="30">
        <v>9</v>
      </c>
      <c r="W185" s="30">
        <v>10</v>
      </c>
      <c r="X185" s="30">
        <v>11</v>
      </c>
      <c r="Y185" s="30">
        <v>12</v>
      </c>
      <c r="Z185" s="26" t="s">
        <v>47</v>
      </c>
      <c r="AB185" s="27"/>
      <c r="AC185" s="27"/>
      <c r="AD185" s="27"/>
      <c r="AE185" s="27"/>
      <c r="AF185" s="27"/>
      <c r="AG185" s="27"/>
      <c r="AH185" s="27"/>
      <c r="AI185" s="27"/>
      <c r="AJ185" s="28"/>
      <c r="AM185" s="28"/>
      <c r="AN185" s="27"/>
    </row>
    <row r="186" spans="1:40" ht="13.8" thickBot="1">
      <c r="A186" s="4">
        <v>1</v>
      </c>
      <c r="B186" s="4">
        <v>10</v>
      </c>
      <c r="C186" s="4">
        <v>49</v>
      </c>
      <c r="D186" s="4">
        <v>26</v>
      </c>
      <c r="E186" s="8">
        <v>5022</v>
      </c>
      <c r="F186" s="8">
        <v>5034</v>
      </c>
      <c r="G186" s="4">
        <v>24</v>
      </c>
      <c r="H186" s="5">
        <v>4127</v>
      </c>
      <c r="I186" s="5">
        <v>4233</v>
      </c>
      <c r="J186" s="4">
        <v>29</v>
      </c>
      <c r="K186" s="8">
        <v>5151</v>
      </c>
      <c r="L186" s="12">
        <v>5927</v>
      </c>
      <c r="M186" s="21"/>
      <c r="N186" s="23">
        <f t="shared" ref="N186:Y186" si="212" xml:space="preserve"> IF(OR(A186&gt;A196, A186&lt;A195),".",A186)</f>
        <v>1</v>
      </c>
      <c r="O186" s="23">
        <f t="shared" si="212"/>
        <v>10</v>
      </c>
      <c r="P186" s="23">
        <f t="shared" si="212"/>
        <v>49</v>
      </c>
      <c r="Q186" s="23">
        <f t="shared" si="212"/>
        <v>26</v>
      </c>
      <c r="R186" s="23">
        <f t="shared" si="212"/>
        <v>5022</v>
      </c>
      <c r="S186" s="23">
        <f t="shared" si="212"/>
        <v>5034</v>
      </c>
      <c r="T186" s="23">
        <f t="shared" si="212"/>
        <v>24</v>
      </c>
      <c r="U186" s="23">
        <f t="shared" si="212"/>
        <v>4127</v>
      </c>
      <c r="V186" s="23">
        <f t="shared" si="212"/>
        <v>4233</v>
      </c>
      <c r="W186" s="23">
        <f t="shared" si="212"/>
        <v>29</v>
      </c>
      <c r="X186" s="23">
        <f t="shared" si="212"/>
        <v>5151</v>
      </c>
      <c r="Y186" s="23">
        <f t="shared" si="212"/>
        <v>5927</v>
      </c>
      <c r="Z186" s="21"/>
      <c r="AA186" s="22">
        <f>AA173+3</f>
        <v>43</v>
      </c>
      <c r="AB186" s="34">
        <f>AVERAGE($R186:$S193)</f>
        <v>3175.625</v>
      </c>
      <c r="AC186" s="34">
        <f>AVERAGE($P186:$P193)</f>
        <v>51.375</v>
      </c>
      <c r="AD186" s="34">
        <f>AVERAGE([3]buffer!I$36:I$43)</f>
        <v>19.125</v>
      </c>
      <c r="AE186" s="34">
        <f>((AB186-AD186)/AI186)-AC186</f>
        <v>1390.2956730769231</v>
      </c>
      <c r="AF186" s="34">
        <f>AVERAGE($Q186:$Q193)</f>
        <v>26</v>
      </c>
      <c r="AG186" s="34">
        <f>AVERAGE($O186:$O193)</f>
        <v>11.875</v>
      </c>
      <c r="AH186" s="34">
        <f>AG186/0.5</f>
        <v>23.75</v>
      </c>
      <c r="AI186" s="35">
        <f>AF186/AG186</f>
        <v>2.1894736842105265</v>
      </c>
      <c r="AJ186" s="56">
        <f xml:space="preserve"> 1.19*(1-COMPLETE!P59)</f>
        <v>0.99979020979020983</v>
      </c>
      <c r="AK186" s="37">
        <v>0.55763888888888891</v>
      </c>
      <c r="AL186" s="37">
        <v>0.73333333333333339</v>
      </c>
      <c r="AM186" s="38">
        <f>24*(AL186-AK186)</f>
        <v>4.2166666666666677</v>
      </c>
      <c r="AN186" s="34">
        <f>(AE186*120)/(AH186*0.2*AM186*AJ186)</f>
        <v>8331.3745070456116</v>
      </c>
    </row>
    <row r="187" spans="1:40" ht="13.8" thickBot="1">
      <c r="A187" s="4">
        <v>1</v>
      </c>
      <c r="B187" s="4">
        <v>11</v>
      </c>
      <c r="C187" s="4">
        <v>50</v>
      </c>
      <c r="D187" s="4">
        <v>25</v>
      </c>
      <c r="E187" s="6">
        <v>3874</v>
      </c>
      <c r="F187" s="16">
        <v>1493</v>
      </c>
      <c r="G187" s="4">
        <v>22</v>
      </c>
      <c r="H187" s="11">
        <v>2541</v>
      </c>
      <c r="I187" s="4">
        <v>26</v>
      </c>
      <c r="J187" s="4">
        <v>29</v>
      </c>
      <c r="K187" s="12">
        <v>5993</v>
      </c>
      <c r="L187" s="9">
        <v>5733</v>
      </c>
      <c r="M187" s="21"/>
      <c r="N187" s="23">
        <f t="shared" ref="N187:Y187" si="213" xml:space="preserve"> IF(OR(A187&gt;A196, A187&lt;A195),".",A187)</f>
        <v>1</v>
      </c>
      <c r="O187" s="23">
        <f t="shared" si="213"/>
        <v>11</v>
      </c>
      <c r="P187" s="23">
        <f t="shared" si="213"/>
        <v>50</v>
      </c>
      <c r="Q187" s="23">
        <f t="shared" si="213"/>
        <v>25</v>
      </c>
      <c r="R187" s="23">
        <f t="shared" si="213"/>
        <v>3874</v>
      </c>
      <c r="S187" s="23">
        <f t="shared" si="213"/>
        <v>1493</v>
      </c>
      <c r="T187" s="23">
        <f t="shared" si="213"/>
        <v>22</v>
      </c>
      <c r="U187" s="23">
        <f t="shared" si="213"/>
        <v>2541</v>
      </c>
      <c r="V187" s="23">
        <f t="shared" si="213"/>
        <v>26</v>
      </c>
      <c r="W187" s="23">
        <f t="shared" si="213"/>
        <v>29</v>
      </c>
      <c r="X187" s="23">
        <f t="shared" si="213"/>
        <v>5993</v>
      </c>
      <c r="Y187" s="23">
        <f t="shared" si="213"/>
        <v>5733</v>
      </c>
      <c r="Z187" s="21"/>
      <c r="AA187" s="22">
        <f>AA174+3</f>
        <v>44</v>
      </c>
      <c r="AB187" s="34">
        <f>AVERAGE($U186:$V193)</f>
        <v>2831.125</v>
      </c>
      <c r="AC187" s="34">
        <f>AVERAGE($P186:$P193)</f>
        <v>51.375</v>
      </c>
      <c r="AD187" s="34">
        <f>AVERAGE([3]buffer!J$36:J$43)</f>
        <v>16.375</v>
      </c>
      <c r="AE187" s="34">
        <f>((AB187-AD187)/AI187)-AC187</f>
        <v>1308.9511264534883</v>
      </c>
      <c r="AF187" s="34">
        <f>AVERAGE($T186:$T193)</f>
        <v>24.571428571428573</v>
      </c>
      <c r="AG187" s="34">
        <f>AVERAGE($O186:$O193)</f>
        <v>11.875</v>
      </c>
      <c r="AH187" s="34">
        <f>AG187/0.5</f>
        <v>23.75</v>
      </c>
      <c r="AI187" s="35">
        <f>AF187/AG187</f>
        <v>2.0691729323308272</v>
      </c>
      <c r="AJ187" s="57">
        <f xml:space="preserve"> 1.23*(1-COMPLETE!P61)</f>
        <v>1.1358673469387754</v>
      </c>
      <c r="AK187" s="37">
        <v>0.55763888888888891</v>
      </c>
      <c r="AL187" s="37">
        <v>0.73333333333333339</v>
      </c>
      <c r="AM187" s="38">
        <f>24*(AL187-AK187)</f>
        <v>4.2166666666666677</v>
      </c>
      <c r="AN187" s="34">
        <f>(AE187*120)/(AH187*0.2*AM187*AJ187)</f>
        <v>6904.2130103826412</v>
      </c>
    </row>
    <row r="188" spans="1:40" ht="13.8" thickBot="1">
      <c r="A188" s="4">
        <v>1</v>
      </c>
      <c r="B188" s="4">
        <v>12</v>
      </c>
      <c r="C188" s="4">
        <v>46</v>
      </c>
      <c r="D188" s="4">
        <v>27</v>
      </c>
      <c r="E188" s="18">
        <v>3212</v>
      </c>
      <c r="F188" s="11">
        <v>2297</v>
      </c>
      <c r="G188" s="4">
        <v>16</v>
      </c>
      <c r="H188" s="11">
        <v>2533</v>
      </c>
      <c r="I188" s="4">
        <v>150</v>
      </c>
      <c r="J188" s="4">
        <v>27</v>
      </c>
      <c r="K188" s="15">
        <v>6938</v>
      </c>
      <c r="L188" s="9">
        <v>5481</v>
      </c>
      <c r="M188" s="21"/>
      <c r="N188" s="23">
        <f t="shared" ref="N188:Y188" si="214" xml:space="preserve"> IF(OR(A188&gt;A196, A188&lt;A195),".",A188)</f>
        <v>1</v>
      </c>
      <c r="O188" s="23">
        <f t="shared" si="214"/>
        <v>12</v>
      </c>
      <c r="P188" s="23">
        <f t="shared" si="214"/>
        <v>46</v>
      </c>
      <c r="Q188" s="23">
        <f t="shared" si="214"/>
        <v>27</v>
      </c>
      <c r="R188" s="23">
        <f t="shared" si="214"/>
        <v>3212</v>
      </c>
      <c r="S188" s="23">
        <f t="shared" si="214"/>
        <v>2297</v>
      </c>
      <c r="T188" s="23" t="str">
        <f t="shared" si="214"/>
        <v>.</v>
      </c>
      <c r="U188" s="23">
        <f t="shared" si="214"/>
        <v>2533</v>
      </c>
      <c r="V188" s="23">
        <f t="shared" si="214"/>
        <v>150</v>
      </c>
      <c r="W188" s="23">
        <f t="shared" si="214"/>
        <v>27</v>
      </c>
      <c r="X188" s="23">
        <f t="shared" si="214"/>
        <v>6938</v>
      </c>
      <c r="Y188" s="23">
        <f t="shared" si="214"/>
        <v>5481</v>
      </c>
      <c r="Z188" s="21"/>
      <c r="AA188" s="22">
        <f>AA175+3</f>
        <v>45</v>
      </c>
      <c r="AB188" s="34">
        <f>AVERAGE($X186:$Y193)</f>
        <v>6279.5</v>
      </c>
      <c r="AC188" s="34">
        <f>AVERAGE($P186:$P193)</f>
        <v>51.375</v>
      </c>
      <c r="AD188" s="34">
        <f>AVERAGE([3]buffer!K$36:K$43)</f>
        <v>18.25</v>
      </c>
      <c r="AE188" s="34">
        <f>((AB188-AD188)/AI188)-AC188</f>
        <v>2546.086790393013</v>
      </c>
      <c r="AF188" s="34">
        <f>AVERAGE($W186:$W193)</f>
        <v>28.625</v>
      </c>
      <c r="AG188" s="34">
        <f>AVERAGE($O186:$O193)</f>
        <v>11.875</v>
      </c>
      <c r="AH188" s="34">
        <f>AG188/0.5</f>
        <v>23.75</v>
      </c>
      <c r="AI188" s="35">
        <f>AF188/AG188</f>
        <v>2.4105263157894736</v>
      </c>
      <c r="AJ188" s="57">
        <f xml:space="preserve"> 1.17*(1-COMPLETE!P63)</f>
        <v>1.040718232044199</v>
      </c>
      <c r="AK188" s="37">
        <v>0.55763888888888891</v>
      </c>
      <c r="AL188" s="37">
        <v>0.73333333333333339</v>
      </c>
      <c r="AM188" s="38">
        <f>24*(AL188-AK188)</f>
        <v>4.2166666666666677</v>
      </c>
      <c r="AN188" s="34">
        <f>(AE188*120)/(AH188*0.2*AM188*AJ188)</f>
        <v>14657.449495044131</v>
      </c>
    </row>
    <row r="189" spans="1:40" ht="13.2">
      <c r="A189" s="4">
        <v>0</v>
      </c>
      <c r="B189" s="4">
        <v>12</v>
      </c>
      <c r="C189" s="4">
        <v>47</v>
      </c>
      <c r="D189" s="4">
        <v>25</v>
      </c>
      <c r="E189" s="11">
        <v>2037</v>
      </c>
      <c r="F189" s="11">
        <v>2332</v>
      </c>
      <c r="G189" s="4">
        <v>23</v>
      </c>
      <c r="H189" s="11">
        <v>2104</v>
      </c>
      <c r="I189" s="18">
        <v>3036</v>
      </c>
      <c r="J189" s="4">
        <v>27</v>
      </c>
      <c r="K189" s="7">
        <v>7180</v>
      </c>
      <c r="L189" s="8">
        <v>5192</v>
      </c>
      <c r="M189" s="21"/>
      <c r="N189" s="23">
        <f t="shared" ref="N189:Y189" si="215" xml:space="preserve"> IF(OR(A189&gt;A196, A189&lt;A195),".",A189)</f>
        <v>0</v>
      </c>
      <c r="O189" s="23">
        <f t="shared" si="215"/>
        <v>12</v>
      </c>
      <c r="P189" s="23">
        <f t="shared" si="215"/>
        <v>47</v>
      </c>
      <c r="Q189" s="23">
        <f t="shared" si="215"/>
        <v>25</v>
      </c>
      <c r="R189" s="23">
        <f t="shared" si="215"/>
        <v>2037</v>
      </c>
      <c r="S189" s="23">
        <f t="shared" si="215"/>
        <v>2332</v>
      </c>
      <c r="T189" s="23">
        <f t="shared" si="215"/>
        <v>23</v>
      </c>
      <c r="U189" s="23">
        <f t="shared" si="215"/>
        <v>2104</v>
      </c>
      <c r="V189" s="23">
        <f t="shared" si="215"/>
        <v>3036</v>
      </c>
      <c r="W189" s="23">
        <f t="shared" si="215"/>
        <v>27</v>
      </c>
      <c r="X189" s="23">
        <f t="shared" si="215"/>
        <v>7180</v>
      </c>
      <c r="Y189" s="23">
        <f t="shared" si="215"/>
        <v>5192</v>
      </c>
      <c r="Z189" s="21"/>
      <c r="AJ189" s="24"/>
    </row>
    <row r="190" spans="1:40" ht="13.2">
      <c r="A190" s="4">
        <v>2</v>
      </c>
      <c r="B190" s="4">
        <v>13</v>
      </c>
      <c r="C190" s="4">
        <v>51</v>
      </c>
      <c r="D190" s="4">
        <v>16</v>
      </c>
      <c r="E190" s="11">
        <v>2274</v>
      </c>
      <c r="F190" s="8">
        <v>4885</v>
      </c>
      <c r="G190" s="4">
        <v>27</v>
      </c>
      <c r="H190" s="11">
        <v>2463</v>
      </c>
      <c r="I190" s="17">
        <v>1286</v>
      </c>
      <c r="J190" s="4">
        <v>27</v>
      </c>
      <c r="K190" s="7">
        <v>7603</v>
      </c>
      <c r="L190" s="12">
        <v>6010</v>
      </c>
      <c r="M190" s="21"/>
      <c r="N190" s="23">
        <f t="shared" ref="N190:Y190" si="216" xml:space="preserve"> IF(OR(A190&gt;A196, A190&lt;A195),".",A190)</f>
        <v>2</v>
      </c>
      <c r="O190" s="23">
        <f t="shared" si="216"/>
        <v>13</v>
      </c>
      <c r="P190" s="23">
        <f t="shared" si="216"/>
        <v>51</v>
      </c>
      <c r="Q190" s="23" t="str">
        <f t="shared" si="216"/>
        <v>.</v>
      </c>
      <c r="R190" s="23">
        <f t="shared" si="216"/>
        <v>2274</v>
      </c>
      <c r="S190" s="23">
        <f t="shared" si="216"/>
        <v>4885</v>
      </c>
      <c r="T190" s="23">
        <f t="shared" si="216"/>
        <v>27</v>
      </c>
      <c r="U190" s="23">
        <f t="shared" si="216"/>
        <v>2463</v>
      </c>
      <c r="V190" s="23">
        <f t="shared" si="216"/>
        <v>1286</v>
      </c>
      <c r="W190" s="23">
        <f t="shared" si="216"/>
        <v>27</v>
      </c>
      <c r="X190" s="23">
        <f t="shared" si="216"/>
        <v>7603</v>
      </c>
      <c r="Y190" s="23">
        <f t="shared" si="216"/>
        <v>6010</v>
      </c>
      <c r="Z190" s="21"/>
      <c r="AJ190" s="24"/>
    </row>
    <row r="191" spans="1:40" ht="13.2">
      <c r="A191" s="4">
        <v>3</v>
      </c>
      <c r="B191" s="4">
        <v>14</v>
      </c>
      <c r="C191" s="4">
        <v>51</v>
      </c>
      <c r="D191" s="4">
        <v>27</v>
      </c>
      <c r="E191" s="5">
        <v>3964</v>
      </c>
      <c r="F191" s="18">
        <v>3245</v>
      </c>
      <c r="G191" s="4">
        <v>27</v>
      </c>
      <c r="H191" s="6">
        <v>3370</v>
      </c>
      <c r="I191" s="6">
        <v>3726</v>
      </c>
      <c r="J191" s="4">
        <v>30</v>
      </c>
      <c r="K191" s="13">
        <v>9108</v>
      </c>
      <c r="L191" s="9">
        <v>5811</v>
      </c>
      <c r="M191" s="21"/>
      <c r="N191" s="23">
        <f t="shared" ref="N191:Y191" si="217" xml:space="preserve"> IF(OR(A191&gt;A196, A191&lt;A195),".",A191)</f>
        <v>3</v>
      </c>
      <c r="O191" s="23">
        <f t="shared" si="217"/>
        <v>14</v>
      </c>
      <c r="P191" s="23">
        <f t="shared" si="217"/>
        <v>51</v>
      </c>
      <c r="Q191" s="23">
        <f t="shared" si="217"/>
        <v>27</v>
      </c>
      <c r="R191" s="23">
        <f t="shared" si="217"/>
        <v>3964</v>
      </c>
      <c r="S191" s="23">
        <f t="shared" si="217"/>
        <v>3245</v>
      </c>
      <c r="T191" s="23">
        <f t="shared" si="217"/>
        <v>27</v>
      </c>
      <c r="U191" s="23">
        <f t="shared" si="217"/>
        <v>3370</v>
      </c>
      <c r="V191" s="23">
        <f t="shared" si="217"/>
        <v>3726</v>
      </c>
      <c r="W191" s="23">
        <f t="shared" si="217"/>
        <v>30</v>
      </c>
      <c r="X191" s="23">
        <f t="shared" si="217"/>
        <v>9108</v>
      </c>
      <c r="Y191" s="23">
        <f t="shared" si="217"/>
        <v>5811</v>
      </c>
      <c r="Z191" s="21"/>
      <c r="AJ191" s="24"/>
    </row>
    <row r="192" spans="1:40" ht="13.2">
      <c r="A192" s="4">
        <v>2</v>
      </c>
      <c r="B192" s="4">
        <v>12</v>
      </c>
      <c r="C192" s="4">
        <v>57</v>
      </c>
      <c r="D192" s="4">
        <v>26</v>
      </c>
      <c r="E192" s="8">
        <v>5153</v>
      </c>
      <c r="F192" s="17">
        <v>812</v>
      </c>
      <c r="G192" s="4">
        <v>24</v>
      </c>
      <c r="H192" s="8">
        <v>4878</v>
      </c>
      <c r="I192" s="6">
        <v>3539</v>
      </c>
      <c r="J192" s="4">
        <v>30</v>
      </c>
      <c r="K192" s="8">
        <v>4580</v>
      </c>
      <c r="L192" s="12">
        <v>6058</v>
      </c>
      <c r="M192" s="21"/>
      <c r="N192" s="23">
        <f t="shared" ref="N192:Y192" si="218" xml:space="preserve"> IF(OR(A192&gt;A196, A192&lt;A195),".",A192)</f>
        <v>2</v>
      </c>
      <c r="O192" s="23">
        <f t="shared" si="218"/>
        <v>12</v>
      </c>
      <c r="P192" s="23">
        <f t="shared" si="218"/>
        <v>57</v>
      </c>
      <c r="Q192" s="23">
        <f t="shared" si="218"/>
        <v>26</v>
      </c>
      <c r="R192" s="23">
        <f t="shared" si="218"/>
        <v>5153</v>
      </c>
      <c r="S192" s="23">
        <f t="shared" si="218"/>
        <v>812</v>
      </c>
      <c r="T192" s="23">
        <f t="shared" si="218"/>
        <v>24</v>
      </c>
      <c r="U192" s="23">
        <f t="shared" si="218"/>
        <v>4878</v>
      </c>
      <c r="V192" s="23">
        <f t="shared" si="218"/>
        <v>3539</v>
      </c>
      <c r="W192" s="23">
        <f t="shared" si="218"/>
        <v>30</v>
      </c>
      <c r="X192" s="23">
        <f t="shared" si="218"/>
        <v>4580</v>
      </c>
      <c r="Y192" s="23">
        <f t="shared" si="218"/>
        <v>6058</v>
      </c>
      <c r="Z192" s="21"/>
      <c r="AJ192" s="24"/>
    </row>
    <row r="193" spans="1:40" ht="13.2">
      <c r="A193" s="4">
        <v>1</v>
      </c>
      <c r="B193" s="4">
        <v>11</v>
      </c>
      <c r="C193" s="4">
        <v>60</v>
      </c>
      <c r="D193" s="4">
        <v>26</v>
      </c>
      <c r="E193" s="6">
        <v>3391</v>
      </c>
      <c r="F193" s="16">
        <v>1785</v>
      </c>
      <c r="G193" s="4">
        <v>25</v>
      </c>
      <c r="H193" s="6">
        <v>3658</v>
      </c>
      <c r="I193" s="6">
        <v>3628</v>
      </c>
      <c r="J193" s="4">
        <v>30</v>
      </c>
      <c r="K193" s="15">
        <v>7134</v>
      </c>
      <c r="L193" s="15">
        <v>6573</v>
      </c>
      <c r="M193" s="21"/>
      <c r="N193" s="23">
        <f t="shared" ref="N193:Y193" si="219" xml:space="preserve"> IF(OR(A193&gt;A196, A193&lt;A195),".",A193)</f>
        <v>1</v>
      </c>
      <c r="O193" s="23">
        <f t="shared" si="219"/>
        <v>11</v>
      </c>
      <c r="P193" s="23">
        <f t="shared" si="219"/>
        <v>60</v>
      </c>
      <c r="Q193" s="23">
        <f t="shared" si="219"/>
        <v>26</v>
      </c>
      <c r="R193" s="23">
        <f t="shared" si="219"/>
        <v>3391</v>
      </c>
      <c r="S193" s="23">
        <f t="shared" si="219"/>
        <v>1785</v>
      </c>
      <c r="T193" s="23">
        <f t="shared" si="219"/>
        <v>25</v>
      </c>
      <c r="U193" s="23">
        <f t="shared" si="219"/>
        <v>3658</v>
      </c>
      <c r="V193" s="23">
        <f t="shared" si="219"/>
        <v>3628</v>
      </c>
      <c r="W193" s="23">
        <f t="shared" si="219"/>
        <v>30</v>
      </c>
      <c r="X193" s="23">
        <f t="shared" si="219"/>
        <v>7134</v>
      </c>
      <c r="Y193" s="23">
        <f t="shared" si="219"/>
        <v>6573</v>
      </c>
      <c r="Z193" s="21"/>
      <c r="AJ193" s="24"/>
    </row>
    <row r="194" spans="1:40">
      <c r="A194" s="39">
        <f>AVERAGE(A186:A193)</f>
        <v>1.375</v>
      </c>
      <c r="B194" s="39">
        <f>AVERAGE(B186:B193)</f>
        <v>11.875</v>
      </c>
      <c r="C194" s="39">
        <f t="shared" ref="C194:L194" si="220">AVERAGE(C186:C193)</f>
        <v>51.375</v>
      </c>
      <c r="D194" s="39">
        <f t="shared" si="220"/>
        <v>24.75</v>
      </c>
      <c r="E194" s="39">
        <f t="shared" si="220"/>
        <v>3615.875</v>
      </c>
      <c r="F194" s="39">
        <f t="shared" si="220"/>
        <v>2735.375</v>
      </c>
      <c r="G194" s="39">
        <f t="shared" si="220"/>
        <v>23.5</v>
      </c>
      <c r="H194" s="39">
        <f t="shared" si="220"/>
        <v>3209.25</v>
      </c>
      <c r="I194" s="39">
        <f t="shared" si="220"/>
        <v>2453</v>
      </c>
      <c r="J194" s="39">
        <f t="shared" si="220"/>
        <v>28.625</v>
      </c>
      <c r="K194" s="39">
        <f t="shared" si="220"/>
        <v>6710.875</v>
      </c>
      <c r="L194" s="39">
        <f t="shared" si="220"/>
        <v>5848.125</v>
      </c>
      <c r="M194" s="26" t="s">
        <v>60</v>
      </c>
      <c r="N194" s="39">
        <f>AVERAGE(N186:N193)</f>
        <v>1.375</v>
      </c>
      <c r="O194" s="39">
        <f>AVERAGE(O186:O193)</f>
        <v>11.875</v>
      </c>
      <c r="P194" s="39">
        <f t="shared" ref="P194:Y194" si="221">AVERAGE(P186:P193)</f>
        <v>51.375</v>
      </c>
      <c r="Q194" s="39">
        <f t="shared" si="221"/>
        <v>26</v>
      </c>
      <c r="R194" s="39">
        <f t="shared" si="221"/>
        <v>3615.875</v>
      </c>
      <c r="S194" s="39">
        <f t="shared" si="221"/>
        <v>2735.375</v>
      </c>
      <c r="T194" s="39">
        <f t="shared" si="221"/>
        <v>24.571428571428573</v>
      </c>
      <c r="U194" s="39">
        <f t="shared" si="221"/>
        <v>3209.25</v>
      </c>
      <c r="V194" s="39">
        <f t="shared" si="221"/>
        <v>2453</v>
      </c>
      <c r="W194" s="39">
        <f t="shared" si="221"/>
        <v>28.625</v>
      </c>
      <c r="X194" s="39">
        <f t="shared" si="221"/>
        <v>6710.875</v>
      </c>
      <c r="Y194" s="39">
        <f t="shared" si="221"/>
        <v>5848.125</v>
      </c>
      <c r="Z194" s="26" t="s">
        <v>60</v>
      </c>
      <c r="AJ194" s="24"/>
    </row>
    <row r="195" spans="1:40">
      <c r="A195" s="39">
        <f>A194-2*STDEV(A186:A193)</f>
        <v>-0.45725076262580866</v>
      </c>
      <c r="B195" s="39">
        <f t="shared" ref="B195:L195" si="222">B194-2*STDEV(B186:B193)</f>
        <v>9.3821530904835502</v>
      </c>
      <c r="C195" s="39">
        <f t="shared" si="222"/>
        <v>41.75730796916433</v>
      </c>
      <c r="D195" s="39">
        <f t="shared" si="222"/>
        <v>17.519113865803565</v>
      </c>
      <c r="E195" s="39">
        <f t="shared" si="222"/>
        <v>1343.6930562036223</v>
      </c>
      <c r="F195" s="39">
        <f t="shared" si="222"/>
        <v>-350.56045669010109</v>
      </c>
      <c r="G195" s="39">
        <f t="shared" si="222"/>
        <v>16.489803344922688</v>
      </c>
      <c r="H195" s="39">
        <f t="shared" si="222"/>
        <v>1276.5912096285595</v>
      </c>
      <c r="I195" s="39">
        <f t="shared" si="222"/>
        <v>-948.24901428032126</v>
      </c>
      <c r="J195" s="39">
        <f t="shared" si="222"/>
        <v>25.809228093653282</v>
      </c>
      <c r="K195" s="39">
        <f t="shared" si="222"/>
        <v>3834.1728330833662</v>
      </c>
      <c r="L195" s="39">
        <f t="shared" si="222"/>
        <v>5026.3398786244143</v>
      </c>
      <c r="M195" s="26" t="s">
        <v>61</v>
      </c>
      <c r="N195" s="39">
        <f>N194-2*STDEV(N186:N193)</f>
        <v>-0.45725076262580866</v>
      </c>
      <c r="O195" s="39">
        <f t="shared" ref="O195:Y195" si="223">O194-2*STDEV(O186:O193)</f>
        <v>9.3821530904835502</v>
      </c>
      <c r="P195" s="39">
        <f t="shared" si="223"/>
        <v>41.75730796916433</v>
      </c>
      <c r="Q195" s="39">
        <f t="shared" si="223"/>
        <v>24.367006838144547</v>
      </c>
      <c r="R195" s="39">
        <f t="shared" si="223"/>
        <v>1343.6930562036223</v>
      </c>
      <c r="S195" s="39">
        <f t="shared" si="223"/>
        <v>-350.56045669010109</v>
      </c>
      <c r="T195" s="39">
        <f t="shared" si="223"/>
        <v>20.766669646583207</v>
      </c>
      <c r="U195" s="39">
        <f t="shared" si="223"/>
        <v>1276.5912096285595</v>
      </c>
      <c r="V195" s="39">
        <f t="shared" si="223"/>
        <v>-948.24901428032126</v>
      </c>
      <c r="W195" s="39">
        <f t="shared" si="223"/>
        <v>25.809228093653282</v>
      </c>
      <c r="X195" s="39">
        <f t="shared" si="223"/>
        <v>3834.1728330833662</v>
      </c>
      <c r="Y195" s="39">
        <f t="shared" si="223"/>
        <v>5026.3398786244143</v>
      </c>
      <c r="Z195" s="26" t="s">
        <v>61</v>
      </c>
      <c r="AJ195" s="24"/>
    </row>
    <row r="196" spans="1:40" ht="12.6" thickBot="1">
      <c r="A196" s="40">
        <f>A194+2*STDEV(A186:A193)</f>
        <v>3.2072507626258089</v>
      </c>
      <c r="B196" s="40">
        <f t="shared" ref="B196:L196" si="224">B194+2*STDEV(B186:B193)</f>
        <v>14.36784690951645</v>
      </c>
      <c r="C196" s="40">
        <f t="shared" si="224"/>
        <v>60.99269203083567</v>
      </c>
      <c r="D196" s="40">
        <f t="shared" si="224"/>
        <v>31.980886134196435</v>
      </c>
      <c r="E196" s="40">
        <f t="shared" si="224"/>
        <v>5888.0569437963777</v>
      </c>
      <c r="F196" s="40">
        <f t="shared" si="224"/>
        <v>5821.3104566901011</v>
      </c>
      <c r="G196" s="40">
        <f t="shared" si="224"/>
        <v>30.510196655077312</v>
      </c>
      <c r="H196" s="40">
        <f t="shared" si="224"/>
        <v>5141.9087903714408</v>
      </c>
      <c r="I196" s="40">
        <f t="shared" si="224"/>
        <v>5854.2490142803217</v>
      </c>
      <c r="J196" s="40">
        <f t="shared" si="224"/>
        <v>31.440771906346718</v>
      </c>
      <c r="K196" s="40">
        <f t="shared" si="224"/>
        <v>9587.5771669166334</v>
      </c>
      <c r="L196" s="40">
        <f t="shared" si="224"/>
        <v>6669.9101213755857</v>
      </c>
      <c r="M196" s="41" t="s">
        <v>62</v>
      </c>
      <c r="N196" s="40">
        <f>N194+2*STDEV(N186:N193)</f>
        <v>3.2072507626258089</v>
      </c>
      <c r="O196" s="40">
        <f t="shared" ref="O196:Y196" si="225">O194+2*STDEV(O186:O193)</f>
        <v>14.36784690951645</v>
      </c>
      <c r="P196" s="40">
        <f t="shared" si="225"/>
        <v>60.99269203083567</v>
      </c>
      <c r="Q196" s="40">
        <f t="shared" si="225"/>
        <v>27.632993161855453</v>
      </c>
      <c r="R196" s="40">
        <f t="shared" si="225"/>
        <v>5888.0569437963777</v>
      </c>
      <c r="S196" s="40">
        <f t="shared" si="225"/>
        <v>5821.3104566901011</v>
      </c>
      <c r="T196" s="40">
        <f t="shared" si="225"/>
        <v>28.376187496273939</v>
      </c>
      <c r="U196" s="40">
        <f t="shared" si="225"/>
        <v>5141.9087903714408</v>
      </c>
      <c r="V196" s="40">
        <f t="shared" si="225"/>
        <v>5854.2490142803217</v>
      </c>
      <c r="W196" s="40">
        <f t="shared" si="225"/>
        <v>31.440771906346718</v>
      </c>
      <c r="X196" s="40">
        <f t="shared" si="225"/>
        <v>9587.5771669166334</v>
      </c>
      <c r="Y196" s="40">
        <f t="shared" si="225"/>
        <v>6669.9101213755857</v>
      </c>
      <c r="Z196" s="41" t="s">
        <v>62</v>
      </c>
      <c r="AJ196" s="24"/>
    </row>
    <row r="197" spans="1:40" ht="13.2">
      <c r="A197" s="20"/>
      <c r="B197" s="25"/>
      <c r="C197" s="20"/>
      <c r="D197" s="22">
        <f>D184+3</f>
        <v>46</v>
      </c>
      <c r="E197" s="22">
        <f t="shared" ref="E197:L197" si="226">E184+3</f>
        <v>46</v>
      </c>
      <c r="F197" s="22">
        <f t="shared" si="226"/>
        <v>46</v>
      </c>
      <c r="G197" s="22">
        <f t="shared" si="226"/>
        <v>47</v>
      </c>
      <c r="H197" s="22">
        <f t="shared" si="226"/>
        <v>47</v>
      </c>
      <c r="I197" s="22">
        <f t="shared" si="226"/>
        <v>47</v>
      </c>
      <c r="J197" s="22">
        <f t="shared" si="226"/>
        <v>48</v>
      </c>
      <c r="K197" s="22">
        <f t="shared" si="226"/>
        <v>48</v>
      </c>
      <c r="L197" s="22">
        <f t="shared" si="226"/>
        <v>48</v>
      </c>
      <c r="M197" s="26" t="s">
        <v>37</v>
      </c>
      <c r="N197" s="20"/>
      <c r="O197" s="25"/>
      <c r="P197" s="20"/>
      <c r="Q197" s="22">
        <f>Q184+3</f>
        <v>46</v>
      </c>
      <c r="R197" s="22">
        <f t="shared" ref="R197:Y197" si="227">R184+3</f>
        <v>46</v>
      </c>
      <c r="S197" s="22">
        <f t="shared" si="227"/>
        <v>46</v>
      </c>
      <c r="T197" s="22">
        <f t="shared" si="227"/>
        <v>47</v>
      </c>
      <c r="U197" s="22">
        <f t="shared" si="227"/>
        <v>47</v>
      </c>
      <c r="V197" s="22">
        <f t="shared" si="227"/>
        <v>47</v>
      </c>
      <c r="W197" s="22">
        <f t="shared" si="227"/>
        <v>48</v>
      </c>
      <c r="X197" s="22">
        <f t="shared" si="227"/>
        <v>48</v>
      </c>
      <c r="Y197" s="22">
        <f t="shared" si="227"/>
        <v>48</v>
      </c>
      <c r="Z197" s="26" t="s">
        <v>37</v>
      </c>
      <c r="AB197" s="27"/>
      <c r="AC197" s="27"/>
      <c r="AD197" s="27"/>
      <c r="AE197" s="27"/>
      <c r="AF197" s="27"/>
      <c r="AG197" s="27"/>
      <c r="AH197" s="27"/>
      <c r="AI197" s="27"/>
      <c r="AJ197" s="28"/>
      <c r="AM197" s="28"/>
      <c r="AN197" s="27"/>
    </row>
    <row r="198" spans="1:40" ht="13.8" thickBot="1">
      <c r="A198" s="30">
        <v>1</v>
      </c>
      <c r="B198" s="30">
        <v>2</v>
      </c>
      <c r="C198" s="30">
        <v>3</v>
      </c>
      <c r="D198" s="30">
        <v>4</v>
      </c>
      <c r="E198" s="30">
        <v>5</v>
      </c>
      <c r="F198" s="30">
        <v>6</v>
      </c>
      <c r="G198" s="30">
        <v>7</v>
      </c>
      <c r="H198" s="30">
        <v>8</v>
      </c>
      <c r="I198" s="30">
        <v>9</v>
      </c>
      <c r="J198" s="30">
        <v>10</v>
      </c>
      <c r="K198" s="30">
        <v>11</v>
      </c>
      <c r="L198" s="30">
        <v>12</v>
      </c>
      <c r="M198" s="26" t="s">
        <v>47</v>
      </c>
      <c r="N198" s="30">
        <v>1</v>
      </c>
      <c r="O198" s="30">
        <v>2</v>
      </c>
      <c r="P198" s="30">
        <v>3</v>
      </c>
      <c r="Q198" s="30">
        <v>4</v>
      </c>
      <c r="R198" s="30">
        <v>5</v>
      </c>
      <c r="S198" s="30">
        <v>6</v>
      </c>
      <c r="T198" s="30">
        <v>7</v>
      </c>
      <c r="U198" s="30">
        <v>8</v>
      </c>
      <c r="V198" s="30">
        <v>9</v>
      </c>
      <c r="W198" s="30">
        <v>10</v>
      </c>
      <c r="X198" s="30">
        <v>11</v>
      </c>
      <c r="Y198" s="30">
        <v>12</v>
      </c>
      <c r="Z198" s="26" t="s">
        <v>47</v>
      </c>
      <c r="AB198" s="27"/>
      <c r="AC198" s="27"/>
      <c r="AD198" s="27"/>
      <c r="AE198" s="27"/>
      <c r="AF198" s="27"/>
      <c r="AG198" s="27"/>
      <c r="AH198" s="27"/>
      <c r="AI198" s="27"/>
      <c r="AJ198" s="28"/>
      <c r="AM198" s="28"/>
      <c r="AN198" s="27"/>
    </row>
    <row r="199" spans="1:40" ht="13.8" thickBot="1">
      <c r="A199" s="4">
        <v>1</v>
      </c>
      <c r="B199" s="4">
        <v>10</v>
      </c>
      <c r="C199" s="4">
        <v>34</v>
      </c>
      <c r="D199" s="4">
        <v>23</v>
      </c>
      <c r="E199" s="12">
        <v>4019</v>
      </c>
      <c r="F199" s="8">
        <v>3109</v>
      </c>
      <c r="G199" s="4">
        <v>24</v>
      </c>
      <c r="H199" s="9">
        <v>3415</v>
      </c>
      <c r="I199" s="8">
        <v>2982</v>
      </c>
      <c r="J199" s="4">
        <v>22</v>
      </c>
      <c r="K199" s="9">
        <v>3530</v>
      </c>
      <c r="L199" s="7">
        <v>5009</v>
      </c>
      <c r="M199" s="21"/>
      <c r="N199" s="23">
        <f t="shared" ref="N199:Y199" si="228" xml:space="preserve"> IF(OR(A199&gt;A209, A199&lt;A208),".",A199)</f>
        <v>1</v>
      </c>
      <c r="O199" s="23">
        <f t="shared" si="228"/>
        <v>10</v>
      </c>
      <c r="P199" s="23">
        <f t="shared" si="228"/>
        <v>34</v>
      </c>
      <c r="Q199" s="23">
        <f t="shared" si="228"/>
        <v>23</v>
      </c>
      <c r="R199" s="23">
        <f t="shared" si="228"/>
        <v>4019</v>
      </c>
      <c r="S199" s="23">
        <f t="shared" si="228"/>
        <v>3109</v>
      </c>
      <c r="T199" s="23">
        <f t="shared" si="228"/>
        <v>24</v>
      </c>
      <c r="U199" s="23">
        <f t="shared" si="228"/>
        <v>3415</v>
      </c>
      <c r="V199" s="23">
        <f t="shared" si="228"/>
        <v>2982</v>
      </c>
      <c r="W199" s="23">
        <f t="shared" si="228"/>
        <v>22</v>
      </c>
      <c r="X199" s="23">
        <f t="shared" si="228"/>
        <v>3530</v>
      </c>
      <c r="Y199" s="23">
        <f t="shared" si="228"/>
        <v>5009</v>
      </c>
      <c r="Z199" s="21"/>
      <c r="AA199" s="22">
        <f>AA186+3</f>
        <v>46</v>
      </c>
      <c r="AB199" s="34">
        <f>AVERAGE($R199:$S206)</f>
        <v>3909</v>
      </c>
      <c r="AC199" s="34">
        <f>AVERAGE($P199:$P206)</f>
        <v>43.5</v>
      </c>
      <c r="AD199" s="34">
        <f>AVERAGE([3]buffer!I$36:I$43)</f>
        <v>19.125</v>
      </c>
      <c r="AE199" s="34">
        <f>((AB199-AD199)/AI199)-AC199</f>
        <v>1671.9107142857142</v>
      </c>
      <c r="AF199" s="34">
        <f>AVERAGE($Q199:$Q206)</f>
        <v>23</v>
      </c>
      <c r="AG199" s="34">
        <f>AVERAGE($O199:$O206)</f>
        <v>10.142857142857142</v>
      </c>
      <c r="AH199" s="34">
        <f>AG199/0.5</f>
        <v>20.285714285714285</v>
      </c>
      <c r="AI199" s="35">
        <f>AF199/AG199</f>
        <v>2.267605633802817</v>
      </c>
      <c r="AJ199" s="56">
        <f xml:space="preserve"> 1.14*(1-COMPLETE!P65)</f>
        <v>0.97921527041357359</v>
      </c>
      <c r="AK199" s="37">
        <v>0.55763888888888891</v>
      </c>
      <c r="AL199" s="37">
        <v>0.73472222222222217</v>
      </c>
      <c r="AM199" s="38">
        <f>24*(AL199-AK199)</f>
        <v>4.2499999999999982</v>
      </c>
      <c r="AN199" s="34">
        <f>(AE199*120)/(AH199*0.2*AM199*AJ199)</f>
        <v>11882.475278225953</v>
      </c>
    </row>
    <row r="200" spans="1:40" ht="13.8" thickBot="1">
      <c r="A200" s="4">
        <v>0</v>
      </c>
      <c r="B200" s="4">
        <v>11</v>
      </c>
      <c r="C200" s="4">
        <v>33</v>
      </c>
      <c r="D200" s="4">
        <v>25</v>
      </c>
      <c r="E200" s="7">
        <v>4877</v>
      </c>
      <c r="F200" s="8">
        <v>3336</v>
      </c>
      <c r="G200" s="4">
        <v>24</v>
      </c>
      <c r="H200" s="5">
        <v>2732</v>
      </c>
      <c r="I200" s="8">
        <v>3260</v>
      </c>
      <c r="J200" s="4">
        <v>26</v>
      </c>
      <c r="K200" s="4">
        <v>16</v>
      </c>
      <c r="L200" s="7">
        <v>4607</v>
      </c>
      <c r="M200" s="21"/>
      <c r="N200" s="23">
        <f t="shared" ref="N200:Y200" si="229" xml:space="preserve"> IF(OR(A200&gt;A209, A200&lt;A208),".",A200)</f>
        <v>0</v>
      </c>
      <c r="O200" s="23">
        <f t="shared" si="229"/>
        <v>11</v>
      </c>
      <c r="P200" s="23">
        <f t="shared" si="229"/>
        <v>33</v>
      </c>
      <c r="Q200" s="23">
        <f t="shared" si="229"/>
        <v>25</v>
      </c>
      <c r="R200" s="23">
        <f t="shared" si="229"/>
        <v>4877</v>
      </c>
      <c r="S200" s="23">
        <f t="shared" si="229"/>
        <v>3336</v>
      </c>
      <c r="T200" s="23">
        <f t="shared" si="229"/>
        <v>24</v>
      </c>
      <c r="U200" s="23">
        <f t="shared" si="229"/>
        <v>2732</v>
      </c>
      <c r="V200" s="23">
        <f t="shared" si="229"/>
        <v>3260</v>
      </c>
      <c r="W200" s="23">
        <f t="shared" si="229"/>
        <v>26</v>
      </c>
      <c r="X200" s="23">
        <f t="shared" si="229"/>
        <v>16</v>
      </c>
      <c r="Y200" s="23">
        <f t="shared" si="229"/>
        <v>4607</v>
      </c>
      <c r="Z200" s="21"/>
      <c r="AA200" s="22">
        <f>AA187+3</f>
        <v>47</v>
      </c>
      <c r="AB200" s="34">
        <f>AVERAGE($U199:$V206)</f>
        <v>2188.9375</v>
      </c>
      <c r="AC200" s="34">
        <f>AVERAGE($P199:$P206)</f>
        <v>43.5</v>
      </c>
      <c r="AD200" s="34">
        <f>AVERAGE([3]buffer!J$36:J$43)</f>
        <v>16.375</v>
      </c>
      <c r="AE200" s="34">
        <f>((AB200-AD200)/AI200)-AC200</f>
        <v>945.29447115384608</v>
      </c>
      <c r="AF200" s="34">
        <f>AVERAGE($T199:$T206)</f>
        <v>22.285714285714285</v>
      </c>
      <c r="AG200" s="34">
        <f>AVERAGE($O199:$O206)</f>
        <v>10.142857142857142</v>
      </c>
      <c r="AH200" s="34">
        <f>AG200/0.5</f>
        <v>20.285714285714285</v>
      </c>
      <c r="AI200" s="35">
        <f>AF200/AG200</f>
        <v>2.1971830985915495</v>
      </c>
      <c r="AJ200" s="57">
        <f xml:space="preserve"> 1.1*(1-COMPLETE!P67)</f>
        <v>0.96211412535079521</v>
      </c>
      <c r="AK200" s="37">
        <v>0.55763888888888891</v>
      </c>
      <c r="AL200" s="37">
        <v>0.73472222222222217</v>
      </c>
      <c r="AM200" s="38">
        <f>24*(AL200-AK200)</f>
        <v>4.2499999999999982</v>
      </c>
      <c r="AN200" s="34">
        <f>(AE200*120)/(AH200*0.2*AM200*AJ200)</f>
        <v>6837.7393684894196</v>
      </c>
    </row>
    <row r="201" spans="1:40" ht="13.8" thickBot="1">
      <c r="A201" s="4">
        <v>0</v>
      </c>
      <c r="B201" s="4">
        <v>12</v>
      </c>
      <c r="C201" s="4">
        <v>44</v>
      </c>
      <c r="D201" s="4">
        <v>24</v>
      </c>
      <c r="E201" s="12">
        <v>3866</v>
      </c>
      <c r="F201" s="16">
        <v>1005</v>
      </c>
      <c r="G201" s="4">
        <v>24</v>
      </c>
      <c r="H201" s="11">
        <v>1389</v>
      </c>
      <c r="I201" s="4">
        <v>41</v>
      </c>
      <c r="J201" s="4">
        <v>24</v>
      </c>
      <c r="K201" s="9">
        <v>3568</v>
      </c>
      <c r="L201" s="15">
        <v>4349</v>
      </c>
      <c r="M201" s="21"/>
      <c r="N201" s="23">
        <f t="shared" ref="N201:Y201" si="230" xml:space="preserve"> IF(OR(A201&gt;A209, A201&lt;A208),".",A201)</f>
        <v>0</v>
      </c>
      <c r="O201" s="23" t="str">
        <f t="shared" si="230"/>
        <v>.</v>
      </c>
      <c r="P201" s="23">
        <f t="shared" si="230"/>
        <v>44</v>
      </c>
      <c r="Q201" s="23">
        <f t="shared" si="230"/>
        <v>24</v>
      </c>
      <c r="R201" s="23">
        <f t="shared" si="230"/>
        <v>3866</v>
      </c>
      <c r="S201" s="23">
        <f t="shared" si="230"/>
        <v>1005</v>
      </c>
      <c r="T201" s="23">
        <f t="shared" si="230"/>
        <v>24</v>
      </c>
      <c r="U201" s="23">
        <f t="shared" si="230"/>
        <v>1389</v>
      </c>
      <c r="V201" s="23">
        <f t="shared" si="230"/>
        <v>41</v>
      </c>
      <c r="W201" s="23">
        <f t="shared" si="230"/>
        <v>24</v>
      </c>
      <c r="X201" s="23">
        <f t="shared" si="230"/>
        <v>3568</v>
      </c>
      <c r="Y201" s="23">
        <f t="shared" si="230"/>
        <v>4349</v>
      </c>
      <c r="Z201" s="21"/>
      <c r="AA201" s="22">
        <f>AA188+3</f>
        <v>48</v>
      </c>
      <c r="AB201" s="34">
        <f>AVERAGE($X199:$Y206)</f>
        <v>3155</v>
      </c>
      <c r="AC201" s="34">
        <f>AVERAGE($P199:$P206)</f>
        <v>43.5</v>
      </c>
      <c r="AD201" s="34">
        <f>AVERAGE([3]buffer!K$36:K$43)</f>
        <v>18.25</v>
      </c>
      <c r="AE201" s="34">
        <f>((AB201-AD201)/AI201)-AC201</f>
        <v>1306.2530303030301</v>
      </c>
      <c r="AF201" s="34">
        <f>AVERAGE($W199:$W206)</f>
        <v>23.571428571428573</v>
      </c>
      <c r="AG201" s="34">
        <f>AVERAGE($O199:$O206)</f>
        <v>10.142857142857142</v>
      </c>
      <c r="AH201" s="34">
        <f>AG201/0.5</f>
        <v>20.285714285714285</v>
      </c>
      <c r="AI201" s="35">
        <f>AF201/AG201</f>
        <v>2.3239436619718314</v>
      </c>
      <c r="AJ201" s="57">
        <f xml:space="preserve"> 1.21*(1-COMPLETE!P69)</f>
        <v>1.0298665297741272</v>
      </c>
      <c r="AK201" s="37">
        <v>0.55763888888888891</v>
      </c>
      <c r="AL201" s="37">
        <v>0.73472222222222217</v>
      </c>
      <c r="AM201" s="38">
        <f>24*(AL201-AK201)</f>
        <v>4.2499999999999982</v>
      </c>
      <c r="AN201" s="34">
        <f>(AE201*120)/(AH201*0.2*AM201*AJ201)</f>
        <v>8827.1068353446335</v>
      </c>
    </row>
    <row r="202" spans="1:40" ht="13.2">
      <c r="A202" s="4">
        <v>1</v>
      </c>
      <c r="B202" s="4">
        <v>10</v>
      </c>
      <c r="C202" s="4">
        <v>47</v>
      </c>
      <c r="D202" s="4">
        <v>23</v>
      </c>
      <c r="E202" s="15">
        <v>4461</v>
      </c>
      <c r="F202" s="5">
        <v>2828</v>
      </c>
      <c r="G202" s="4">
        <v>17</v>
      </c>
      <c r="H202" s="6">
        <v>2495</v>
      </c>
      <c r="I202" s="11">
        <v>1463</v>
      </c>
      <c r="J202" s="4">
        <v>24</v>
      </c>
      <c r="K202" s="12">
        <v>4140</v>
      </c>
      <c r="L202" s="7">
        <v>4710</v>
      </c>
      <c r="M202" s="21"/>
      <c r="N202" s="23">
        <f t="shared" ref="N202:Y202" si="231" xml:space="preserve"> IF(OR(A202&gt;A209, A202&lt;A208),".",A202)</f>
        <v>1</v>
      </c>
      <c r="O202" s="23">
        <f t="shared" si="231"/>
        <v>10</v>
      </c>
      <c r="P202" s="23">
        <f t="shared" si="231"/>
        <v>47</v>
      </c>
      <c r="Q202" s="23">
        <f t="shared" si="231"/>
        <v>23</v>
      </c>
      <c r="R202" s="23">
        <f t="shared" si="231"/>
        <v>4461</v>
      </c>
      <c r="S202" s="23">
        <f t="shared" si="231"/>
        <v>2828</v>
      </c>
      <c r="T202" s="23">
        <f t="shared" si="231"/>
        <v>17</v>
      </c>
      <c r="U202" s="23">
        <f t="shared" si="231"/>
        <v>2495</v>
      </c>
      <c r="V202" s="23">
        <f t="shared" si="231"/>
        <v>1463</v>
      </c>
      <c r="W202" s="23">
        <f t="shared" si="231"/>
        <v>24</v>
      </c>
      <c r="X202" s="23">
        <f t="shared" si="231"/>
        <v>4140</v>
      </c>
      <c r="Y202" s="23">
        <f t="shared" si="231"/>
        <v>4710</v>
      </c>
      <c r="Z202" s="21"/>
      <c r="AJ202" s="24"/>
    </row>
    <row r="203" spans="1:40" ht="13.2">
      <c r="A203" s="4">
        <v>1</v>
      </c>
      <c r="B203" s="4">
        <v>10</v>
      </c>
      <c r="C203" s="4">
        <v>36</v>
      </c>
      <c r="D203" s="4">
        <v>23</v>
      </c>
      <c r="E203" s="12">
        <v>4017</v>
      </c>
      <c r="F203" s="18">
        <v>1752</v>
      </c>
      <c r="G203" s="4">
        <v>8</v>
      </c>
      <c r="H203" s="18">
        <v>2006</v>
      </c>
      <c r="I203" s="16">
        <v>1029</v>
      </c>
      <c r="J203" s="4">
        <v>23</v>
      </c>
      <c r="K203" s="12">
        <v>4143</v>
      </c>
      <c r="L203" s="17">
        <v>481</v>
      </c>
      <c r="M203" s="21"/>
      <c r="N203" s="23">
        <f t="shared" ref="N203:Y203" si="232" xml:space="preserve"> IF(OR(A203&gt;A209, A203&lt;A208),".",A203)</f>
        <v>1</v>
      </c>
      <c r="O203" s="23">
        <f t="shared" si="232"/>
        <v>10</v>
      </c>
      <c r="P203" s="23">
        <f t="shared" si="232"/>
        <v>36</v>
      </c>
      <c r="Q203" s="23">
        <f t="shared" si="232"/>
        <v>23</v>
      </c>
      <c r="R203" s="23">
        <f t="shared" si="232"/>
        <v>4017</v>
      </c>
      <c r="S203" s="23">
        <f t="shared" si="232"/>
        <v>1752</v>
      </c>
      <c r="T203" s="23" t="str">
        <f t="shared" si="232"/>
        <v>.</v>
      </c>
      <c r="U203" s="23">
        <f t="shared" si="232"/>
        <v>2006</v>
      </c>
      <c r="V203" s="23">
        <f t="shared" si="232"/>
        <v>1029</v>
      </c>
      <c r="W203" s="23">
        <f t="shared" si="232"/>
        <v>23</v>
      </c>
      <c r="X203" s="23">
        <f t="shared" si="232"/>
        <v>4143</v>
      </c>
      <c r="Y203" s="23">
        <f t="shared" si="232"/>
        <v>481</v>
      </c>
      <c r="Z203" s="21"/>
      <c r="AJ203" s="24"/>
    </row>
    <row r="204" spans="1:40" ht="13.2">
      <c r="A204" s="4">
        <v>2</v>
      </c>
      <c r="B204" s="4">
        <v>10</v>
      </c>
      <c r="C204" s="4">
        <v>47</v>
      </c>
      <c r="D204" s="4">
        <v>22</v>
      </c>
      <c r="E204" s="15">
        <v>4552</v>
      </c>
      <c r="F204" s="9">
        <v>3721</v>
      </c>
      <c r="G204" s="4">
        <v>27</v>
      </c>
      <c r="H204" s="8">
        <v>3024</v>
      </c>
      <c r="I204" s="8">
        <v>3174</v>
      </c>
      <c r="J204" s="4">
        <v>16</v>
      </c>
      <c r="K204" s="4">
        <v>18</v>
      </c>
      <c r="L204" s="7">
        <v>4772</v>
      </c>
      <c r="M204" s="21"/>
      <c r="N204" s="23">
        <f t="shared" ref="N204:Y204" si="233" xml:space="preserve"> IF(OR(A204&gt;A209, A204&lt;A208),".",A204)</f>
        <v>2</v>
      </c>
      <c r="O204" s="23">
        <f t="shared" si="233"/>
        <v>10</v>
      </c>
      <c r="P204" s="23">
        <f t="shared" si="233"/>
        <v>47</v>
      </c>
      <c r="Q204" s="23">
        <f t="shared" si="233"/>
        <v>22</v>
      </c>
      <c r="R204" s="23">
        <f t="shared" si="233"/>
        <v>4552</v>
      </c>
      <c r="S204" s="23">
        <f t="shared" si="233"/>
        <v>3721</v>
      </c>
      <c r="T204" s="23">
        <f t="shared" si="233"/>
        <v>27</v>
      </c>
      <c r="U204" s="23">
        <f t="shared" si="233"/>
        <v>3024</v>
      </c>
      <c r="V204" s="23">
        <f t="shared" si="233"/>
        <v>3174</v>
      </c>
      <c r="W204" s="23" t="str">
        <f t="shared" si="233"/>
        <v>.</v>
      </c>
      <c r="X204" s="23">
        <f t="shared" si="233"/>
        <v>18</v>
      </c>
      <c r="Y204" s="23">
        <f t="shared" si="233"/>
        <v>4772</v>
      </c>
      <c r="Z204" s="21"/>
      <c r="AJ204" s="24"/>
    </row>
    <row r="205" spans="1:40" ht="13.2">
      <c r="A205" s="4">
        <v>3</v>
      </c>
      <c r="B205" s="4">
        <v>10</v>
      </c>
      <c r="C205" s="4">
        <v>54</v>
      </c>
      <c r="D205" s="4">
        <v>16</v>
      </c>
      <c r="E205" s="13">
        <v>5861</v>
      </c>
      <c r="F205" s="12">
        <v>4154</v>
      </c>
      <c r="G205" s="4">
        <v>23</v>
      </c>
      <c r="H205" s="18">
        <v>2076</v>
      </c>
      <c r="I205" s="17">
        <v>692</v>
      </c>
      <c r="J205" s="4">
        <v>21</v>
      </c>
      <c r="K205" s="17">
        <v>622</v>
      </c>
      <c r="L205" s="4">
        <v>133</v>
      </c>
      <c r="M205" s="21"/>
      <c r="N205" s="23">
        <f t="shared" ref="N205:Y205" si="234" xml:space="preserve"> IF(OR(A205&gt;A209, A205&lt;A208),".",A205)</f>
        <v>3</v>
      </c>
      <c r="O205" s="23">
        <f t="shared" si="234"/>
        <v>10</v>
      </c>
      <c r="P205" s="23">
        <f t="shared" si="234"/>
        <v>54</v>
      </c>
      <c r="Q205" s="23" t="str">
        <f t="shared" si="234"/>
        <v>.</v>
      </c>
      <c r="R205" s="23">
        <f t="shared" si="234"/>
        <v>5861</v>
      </c>
      <c r="S205" s="23">
        <f t="shared" si="234"/>
        <v>4154</v>
      </c>
      <c r="T205" s="23">
        <f t="shared" si="234"/>
        <v>23</v>
      </c>
      <c r="U205" s="23">
        <f t="shared" si="234"/>
        <v>2076</v>
      </c>
      <c r="V205" s="23">
        <f t="shared" si="234"/>
        <v>692</v>
      </c>
      <c r="W205" s="23">
        <f t="shared" si="234"/>
        <v>21</v>
      </c>
      <c r="X205" s="23">
        <f t="shared" si="234"/>
        <v>622</v>
      </c>
      <c r="Y205" s="23">
        <f t="shared" si="234"/>
        <v>133</v>
      </c>
      <c r="Z205" s="21"/>
      <c r="AJ205" s="24"/>
    </row>
    <row r="206" spans="1:40" ht="13.2">
      <c r="A206" s="4">
        <v>2</v>
      </c>
      <c r="B206" s="4">
        <v>10</v>
      </c>
      <c r="C206" s="4">
        <v>53</v>
      </c>
      <c r="D206" s="4">
        <v>21</v>
      </c>
      <c r="E206" s="13">
        <v>5622</v>
      </c>
      <c r="F206" s="14">
        <v>5364</v>
      </c>
      <c r="G206" s="4">
        <v>17</v>
      </c>
      <c r="H206" s="4">
        <v>19</v>
      </c>
      <c r="I206" s="14">
        <v>5226</v>
      </c>
      <c r="J206" s="4">
        <v>25</v>
      </c>
      <c r="K206" s="14">
        <v>5086</v>
      </c>
      <c r="L206" s="14">
        <v>5296</v>
      </c>
      <c r="M206" s="21"/>
      <c r="N206" s="23">
        <f t="shared" ref="N206:Y206" si="235" xml:space="preserve"> IF(OR(A206&gt;A209, A206&lt;A208),".",A206)</f>
        <v>2</v>
      </c>
      <c r="O206" s="23">
        <f t="shared" si="235"/>
        <v>10</v>
      </c>
      <c r="P206" s="23">
        <f t="shared" si="235"/>
        <v>53</v>
      </c>
      <c r="Q206" s="23">
        <f t="shared" si="235"/>
        <v>21</v>
      </c>
      <c r="R206" s="23">
        <f t="shared" si="235"/>
        <v>5622</v>
      </c>
      <c r="S206" s="23">
        <f t="shared" si="235"/>
        <v>5364</v>
      </c>
      <c r="T206" s="23">
        <f t="shared" si="235"/>
        <v>17</v>
      </c>
      <c r="U206" s="23">
        <f t="shared" si="235"/>
        <v>19</v>
      </c>
      <c r="V206" s="23">
        <f t="shared" si="235"/>
        <v>5226</v>
      </c>
      <c r="W206" s="23">
        <f t="shared" si="235"/>
        <v>25</v>
      </c>
      <c r="X206" s="23">
        <f t="shared" si="235"/>
        <v>5086</v>
      </c>
      <c r="Y206" s="23">
        <f t="shared" si="235"/>
        <v>5296</v>
      </c>
      <c r="Z206" s="21"/>
      <c r="AJ206" s="24"/>
    </row>
    <row r="207" spans="1:40">
      <c r="A207" s="39">
        <f>AVERAGE(A199:A206)</f>
        <v>1.25</v>
      </c>
      <c r="B207" s="39">
        <f>AVERAGE(B199:B206)</f>
        <v>10.375</v>
      </c>
      <c r="C207" s="39">
        <f t="shared" ref="C207:L207" si="236">AVERAGE(C199:C206)</f>
        <v>43.5</v>
      </c>
      <c r="D207" s="39">
        <f t="shared" si="236"/>
        <v>22.125</v>
      </c>
      <c r="E207" s="39">
        <f t="shared" si="236"/>
        <v>4659.375</v>
      </c>
      <c r="F207" s="39">
        <f t="shared" si="236"/>
        <v>3158.625</v>
      </c>
      <c r="G207" s="39">
        <f t="shared" si="236"/>
        <v>20.5</v>
      </c>
      <c r="H207" s="39">
        <f t="shared" si="236"/>
        <v>2144.5</v>
      </c>
      <c r="I207" s="39">
        <f t="shared" si="236"/>
        <v>2233.375</v>
      </c>
      <c r="J207" s="39">
        <f t="shared" si="236"/>
        <v>22.625</v>
      </c>
      <c r="K207" s="39">
        <f t="shared" si="236"/>
        <v>2640.375</v>
      </c>
      <c r="L207" s="39">
        <f t="shared" si="236"/>
        <v>3669.625</v>
      </c>
      <c r="M207" s="26" t="s">
        <v>60</v>
      </c>
      <c r="N207" s="39">
        <f>AVERAGE(N199:N206)</f>
        <v>1.25</v>
      </c>
      <c r="O207" s="39">
        <f>AVERAGE(O199:O206)</f>
        <v>10.142857142857142</v>
      </c>
      <c r="P207" s="39">
        <f t="shared" ref="P207:Y207" si="237">AVERAGE(P199:P206)</f>
        <v>43.5</v>
      </c>
      <c r="Q207" s="39">
        <f t="shared" si="237"/>
        <v>23</v>
      </c>
      <c r="R207" s="39">
        <f t="shared" si="237"/>
        <v>4659.375</v>
      </c>
      <c r="S207" s="39">
        <f t="shared" si="237"/>
        <v>3158.625</v>
      </c>
      <c r="T207" s="39">
        <f t="shared" si="237"/>
        <v>22.285714285714285</v>
      </c>
      <c r="U207" s="39">
        <f t="shared" si="237"/>
        <v>2144.5</v>
      </c>
      <c r="V207" s="39">
        <f t="shared" si="237"/>
        <v>2233.375</v>
      </c>
      <c r="W207" s="39">
        <f t="shared" si="237"/>
        <v>23.571428571428573</v>
      </c>
      <c r="X207" s="39">
        <f t="shared" si="237"/>
        <v>2640.375</v>
      </c>
      <c r="Y207" s="39">
        <f t="shared" si="237"/>
        <v>3669.625</v>
      </c>
      <c r="Z207" s="26" t="s">
        <v>60</v>
      </c>
      <c r="AJ207" s="24"/>
    </row>
    <row r="208" spans="1:40">
      <c r="A208" s="39">
        <f>A207-2*STDEV(A199:A206)</f>
        <v>-0.82019667802706264</v>
      </c>
      <c r="B208" s="39">
        <f t="shared" ref="B208:L208" si="238">B207-2*STDEV(B199:B206)</f>
        <v>8.8869523817143108</v>
      </c>
      <c r="C208" s="39">
        <f t="shared" si="238"/>
        <v>26.903959164048448</v>
      </c>
      <c r="D208" s="39">
        <f t="shared" si="238"/>
        <v>16.628247712122572</v>
      </c>
      <c r="E208" s="39">
        <f t="shared" si="238"/>
        <v>3162.5284337624507</v>
      </c>
      <c r="F208" s="39">
        <f t="shared" si="238"/>
        <v>440.36422464066345</v>
      </c>
      <c r="G208" s="39">
        <f t="shared" si="238"/>
        <v>8.171171994062048</v>
      </c>
      <c r="H208" s="39">
        <f t="shared" si="238"/>
        <v>10.676871702543849</v>
      </c>
      <c r="I208" s="39">
        <f t="shared" si="238"/>
        <v>-1204.3418399140396</v>
      </c>
      <c r="J208" s="39">
        <f t="shared" si="238"/>
        <v>16.397182221217911</v>
      </c>
      <c r="K208" s="39">
        <f t="shared" si="238"/>
        <v>-1498.485566111679</v>
      </c>
      <c r="L208" s="39">
        <f t="shared" si="238"/>
        <v>-522.33327916806866</v>
      </c>
      <c r="M208" s="26" t="s">
        <v>61</v>
      </c>
      <c r="N208" s="39">
        <f>N207-2*STDEV(N199:N206)</f>
        <v>-0.82019667802706264</v>
      </c>
      <c r="O208" s="39">
        <f t="shared" ref="O208:Y208" si="239">O207-2*STDEV(O199:O206)</f>
        <v>9.3869281968386886</v>
      </c>
      <c r="P208" s="39">
        <f t="shared" si="239"/>
        <v>26.903959164048448</v>
      </c>
      <c r="Q208" s="39">
        <f t="shared" si="239"/>
        <v>20.418011102528389</v>
      </c>
      <c r="R208" s="39">
        <f t="shared" si="239"/>
        <v>3162.5284337624507</v>
      </c>
      <c r="S208" s="39">
        <f t="shared" si="239"/>
        <v>440.36422464066345</v>
      </c>
      <c r="T208" s="39">
        <f t="shared" si="239"/>
        <v>14.651206162350057</v>
      </c>
      <c r="U208" s="39">
        <f t="shared" si="239"/>
        <v>10.676871702543849</v>
      </c>
      <c r="V208" s="39">
        <f t="shared" si="239"/>
        <v>-1204.3418399140396</v>
      </c>
      <c r="W208" s="39">
        <f t="shared" si="239"/>
        <v>20.134929799491676</v>
      </c>
      <c r="X208" s="39">
        <f t="shared" si="239"/>
        <v>-1498.485566111679</v>
      </c>
      <c r="Y208" s="39">
        <f t="shared" si="239"/>
        <v>-522.33327916806866</v>
      </c>
      <c r="Z208" s="26" t="s">
        <v>61</v>
      </c>
      <c r="AJ208" s="24"/>
    </row>
    <row r="209" spans="1:40" ht="12.6" thickBot="1">
      <c r="A209" s="40">
        <f>A207+2*STDEV(A199:A206)</f>
        <v>3.3201966780270626</v>
      </c>
      <c r="B209" s="40">
        <f t="shared" ref="B209:L209" si="240">B207+2*STDEV(B199:B206)</f>
        <v>11.863047618285689</v>
      </c>
      <c r="C209" s="40">
        <f t="shared" si="240"/>
        <v>60.096040835951555</v>
      </c>
      <c r="D209" s="40">
        <f t="shared" si="240"/>
        <v>27.621752287877428</v>
      </c>
      <c r="E209" s="40">
        <f t="shared" si="240"/>
        <v>6156.2215662375493</v>
      </c>
      <c r="F209" s="40">
        <f t="shared" si="240"/>
        <v>5876.8857753593365</v>
      </c>
      <c r="G209" s="40">
        <f t="shared" si="240"/>
        <v>32.82882800593795</v>
      </c>
      <c r="H209" s="40">
        <f t="shared" si="240"/>
        <v>4278.3231282974557</v>
      </c>
      <c r="I209" s="40">
        <f t="shared" si="240"/>
        <v>5671.0918399140392</v>
      </c>
      <c r="J209" s="40">
        <f t="shared" si="240"/>
        <v>28.852817778782089</v>
      </c>
      <c r="K209" s="40">
        <f t="shared" si="240"/>
        <v>6779.235566111679</v>
      </c>
      <c r="L209" s="40">
        <f t="shared" si="240"/>
        <v>7861.5832791680687</v>
      </c>
      <c r="M209" s="41" t="s">
        <v>62</v>
      </c>
      <c r="N209" s="40">
        <f>N207+2*STDEV(N199:N206)</f>
        <v>3.3201966780270626</v>
      </c>
      <c r="O209" s="40">
        <f t="shared" ref="O209:Y209" si="241">O207+2*STDEV(O199:O206)</f>
        <v>10.898786088875596</v>
      </c>
      <c r="P209" s="40">
        <f t="shared" si="241"/>
        <v>60.096040835951555</v>
      </c>
      <c r="Q209" s="40">
        <f t="shared" si="241"/>
        <v>25.581988897471611</v>
      </c>
      <c r="R209" s="40">
        <f t="shared" si="241"/>
        <v>6156.2215662375493</v>
      </c>
      <c r="S209" s="40">
        <f t="shared" si="241"/>
        <v>5876.8857753593365</v>
      </c>
      <c r="T209" s="40">
        <f t="shared" si="241"/>
        <v>29.920222409078512</v>
      </c>
      <c r="U209" s="40">
        <f t="shared" si="241"/>
        <v>4278.3231282974557</v>
      </c>
      <c r="V209" s="40">
        <f t="shared" si="241"/>
        <v>5671.0918399140392</v>
      </c>
      <c r="W209" s="40">
        <f t="shared" si="241"/>
        <v>27.00792734336547</v>
      </c>
      <c r="X209" s="40">
        <f t="shared" si="241"/>
        <v>6779.235566111679</v>
      </c>
      <c r="Y209" s="40">
        <f t="shared" si="241"/>
        <v>7861.5832791680687</v>
      </c>
      <c r="Z209" s="41" t="s">
        <v>62</v>
      </c>
      <c r="AJ209" s="24"/>
    </row>
    <row r="210" spans="1:40" ht="13.2">
      <c r="A210" s="20"/>
      <c r="B210" s="25"/>
      <c r="C210" s="20"/>
      <c r="D210" s="22">
        <f>D197+3</f>
        <v>49</v>
      </c>
      <c r="E210" s="22">
        <f t="shared" ref="E210:L210" si="242">E197+3</f>
        <v>49</v>
      </c>
      <c r="F210" s="22">
        <f t="shared" si="242"/>
        <v>49</v>
      </c>
      <c r="G210" s="22">
        <f t="shared" si="242"/>
        <v>50</v>
      </c>
      <c r="H210" s="22">
        <f t="shared" si="242"/>
        <v>50</v>
      </c>
      <c r="I210" s="22">
        <f t="shared" si="242"/>
        <v>50</v>
      </c>
      <c r="J210" s="22">
        <f t="shared" si="242"/>
        <v>51</v>
      </c>
      <c r="K210" s="22">
        <f t="shared" si="242"/>
        <v>51</v>
      </c>
      <c r="L210" s="22">
        <f t="shared" si="242"/>
        <v>51</v>
      </c>
      <c r="M210" s="26" t="s">
        <v>37</v>
      </c>
      <c r="N210" s="20"/>
      <c r="O210" s="25"/>
      <c r="P210" s="20"/>
      <c r="Q210" s="22">
        <f>Q197+3</f>
        <v>49</v>
      </c>
      <c r="R210" s="22">
        <f t="shared" ref="R210:Y210" si="243">R197+3</f>
        <v>49</v>
      </c>
      <c r="S210" s="22">
        <f t="shared" si="243"/>
        <v>49</v>
      </c>
      <c r="T210" s="22">
        <f t="shared" si="243"/>
        <v>50</v>
      </c>
      <c r="U210" s="22">
        <f t="shared" si="243"/>
        <v>50</v>
      </c>
      <c r="V210" s="22">
        <f t="shared" si="243"/>
        <v>50</v>
      </c>
      <c r="W210" s="22">
        <f t="shared" si="243"/>
        <v>51</v>
      </c>
      <c r="X210" s="22">
        <f t="shared" si="243"/>
        <v>51</v>
      </c>
      <c r="Y210" s="22">
        <f t="shared" si="243"/>
        <v>51</v>
      </c>
      <c r="Z210" s="26" t="s">
        <v>37</v>
      </c>
      <c r="AB210" s="27"/>
      <c r="AC210" s="27"/>
      <c r="AD210" s="27"/>
      <c r="AE210" s="27"/>
      <c r="AF210" s="27"/>
      <c r="AG210" s="27"/>
      <c r="AH210" s="27"/>
      <c r="AI210" s="27"/>
      <c r="AM210" s="28"/>
      <c r="AN210" s="27"/>
    </row>
    <row r="211" spans="1:40" ht="13.8" thickBot="1">
      <c r="A211" s="30">
        <v>1</v>
      </c>
      <c r="B211" s="30">
        <v>2</v>
      </c>
      <c r="C211" s="30">
        <v>3</v>
      </c>
      <c r="D211" s="30">
        <v>4</v>
      </c>
      <c r="E211" s="30">
        <v>5</v>
      </c>
      <c r="F211" s="30">
        <v>6</v>
      </c>
      <c r="G211" s="30">
        <v>7</v>
      </c>
      <c r="H211" s="30">
        <v>8</v>
      </c>
      <c r="I211" s="30">
        <v>9</v>
      </c>
      <c r="J211" s="30">
        <v>10</v>
      </c>
      <c r="K211" s="30">
        <v>11</v>
      </c>
      <c r="L211" s="30">
        <v>12</v>
      </c>
      <c r="M211" s="26" t="s">
        <v>47</v>
      </c>
      <c r="N211" s="30">
        <v>1</v>
      </c>
      <c r="O211" s="30">
        <v>2</v>
      </c>
      <c r="P211" s="30">
        <v>3</v>
      </c>
      <c r="Q211" s="30">
        <v>4</v>
      </c>
      <c r="R211" s="30">
        <v>5</v>
      </c>
      <c r="S211" s="30">
        <v>6</v>
      </c>
      <c r="T211" s="30">
        <v>7</v>
      </c>
      <c r="U211" s="30">
        <v>8</v>
      </c>
      <c r="V211" s="30">
        <v>9</v>
      </c>
      <c r="W211" s="30">
        <v>10</v>
      </c>
      <c r="X211" s="30">
        <v>11</v>
      </c>
      <c r="Y211" s="30">
        <v>12</v>
      </c>
      <c r="Z211" s="26" t="s">
        <v>47</v>
      </c>
      <c r="AB211" s="27"/>
      <c r="AC211" s="27"/>
      <c r="AD211" s="27"/>
      <c r="AE211" s="27"/>
      <c r="AF211" s="27"/>
      <c r="AG211" s="27"/>
      <c r="AH211" s="27"/>
      <c r="AI211" s="27"/>
      <c r="AM211" s="28"/>
      <c r="AN211" s="27"/>
    </row>
    <row r="212" spans="1:40" ht="13.8" thickBot="1">
      <c r="A212" s="4">
        <v>2</v>
      </c>
      <c r="B212" s="4">
        <v>30</v>
      </c>
      <c r="C212" s="4">
        <v>54</v>
      </c>
      <c r="D212" s="4">
        <v>37</v>
      </c>
      <c r="E212" s="8">
        <v>4805</v>
      </c>
      <c r="F212" s="16">
        <v>1722</v>
      </c>
      <c r="G212" s="4">
        <v>41</v>
      </c>
      <c r="H212" s="9">
        <v>5516</v>
      </c>
      <c r="I212" s="12">
        <v>6508</v>
      </c>
      <c r="J212" s="4">
        <v>41</v>
      </c>
      <c r="K212" s="9">
        <v>5755</v>
      </c>
      <c r="L212" s="12">
        <v>5898</v>
      </c>
      <c r="M212" s="21"/>
      <c r="N212" s="23">
        <f t="shared" ref="N212:Y212" si="244" xml:space="preserve"> IF(OR(A212&gt;A222, A212&lt;A221),".",A212)</f>
        <v>2</v>
      </c>
      <c r="O212" s="23">
        <f t="shared" si="244"/>
        <v>30</v>
      </c>
      <c r="P212" s="23">
        <f t="shared" si="244"/>
        <v>54</v>
      </c>
      <c r="Q212" s="23">
        <f t="shared" si="244"/>
        <v>37</v>
      </c>
      <c r="R212" s="23">
        <f t="shared" si="244"/>
        <v>4805</v>
      </c>
      <c r="S212" s="23" t="str">
        <f t="shared" si="244"/>
        <v>.</v>
      </c>
      <c r="T212" s="23">
        <f t="shared" si="244"/>
        <v>41</v>
      </c>
      <c r="U212" s="23">
        <f t="shared" si="244"/>
        <v>5516</v>
      </c>
      <c r="V212" s="23">
        <f t="shared" si="244"/>
        <v>6508</v>
      </c>
      <c r="W212" s="23">
        <f t="shared" si="244"/>
        <v>41</v>
      </c>
      <c r="X212" s="23">
        <f t="shared" si="244"/>
        <v>5755</v>
      </c>
      <c r="Y212" s="23">
        <f t="shared" si="244"/>
        <v>5898</v>
      </c>
      <c r="Z212" s="21"/>
      <c r="AA212" s="22">
        <f>AA199+3</f>
        <v>49</v>
      </c>
      <c r="AB212" s="34">
        <f>AVERAGE($R212:$S219)</f>
        <v>6629.7333333333336</v>
      </c>
      <c r="AC212" s="34">
        <f>AVERAGE($P212:$P219)</f>
        <v>51.625</v>
      </c>
      <c r="AD212" s="34">
        <f>AVERAGE([3]buffer!I$36:I$43)</f>
        <v>19.125</v>
      </c>
      <c r="AE212" s="34">
        <f>((AB212-AD212)/AI212)-AC212</f>
        <v>4795.7664979460096</v>
      </c>
      <c r="AF212" s="34">
        <f>AVERAGE($Q212:$Q219)</f>
        <v>40.571428571428569</v>
      </c>
      <c r="AG212" s="34">
        <f>AVERAGE($O212:$O219)</f>
        <v>29.75</v>
      </c>
      <c r="AH212" s="34">
        <f>AG212/0.5</f>
        <v>59.5</v>
      </c>
      <c r="AI212" s="35">
        <f>AF212/AG212</f>
        <v>1.3637454981992796</v>
      </c>
      <c r="AJ212" s="58">
        <f xml:space="preserve"> 1.1*(1-COMPLETE!P47)</f>
        <v>0.9803590285110878</v>
      </c>
      <c r="AK212" s="37">
        <v>0.75694444444444453</v>
      </c>
      <c r="AL212" s="37">
        <v>0.9375</v>
      </c>
      <c r="AM212" s="38">
        <f>24*(AL212-AK212)</f>
        <v>4.3333333333333313</v>
      </c>
      <c r="AN212" s="34">
        <f>(AE212*120)/(AH212*0.2*AM212*AJ212)</f>
        <v>11383.742508395941</v>
      </c>
    </row>
    <row r="213" spans="1:40" ht="13.8" thickBot="1">
      <c r="A213" s="4">
        <v>2</v>
      </c>
      <c r="B213" s="4">
        <v>28</v>
      </c>
      <c r="C213" s="4">
        <v>53</v>
      </c>
      <c r="D213" s="4">
        <v>41</v>
      </c>
      <c r="E213" s="15">
        <v>6677</v>
      </c>
      <c r="F213" s="12">
        <v>6362</v>
      </c>
      <c r="G213" s="4">
        <v>44</v>
      </c>
      <c r="H213" s="7">
        <v>7713</v>
      </c>
      <c r="I213" s="14">
        <v>8125</v>
      </c>
      <c r="J213" s="4">
        <v>41</v>
      </c>
      <c r="K213" s="15">
        <v>6874</v>
      </c>
      <c r="L213" s="12">
        <v>6318</v>
      </c>
      <c r="M213" s="21"/>
      <c r="N213" s="23">
        <f t="shared" ref="N213:Y213" si="245" xml:space="preserve"> IF(OR(A213&gt;A222, A213&lt;A221),".",A213)</f>
        <v>2</v>
      </c>
      <c r="O213" s="23">
        <f t="shared" si="245"/>
        <v>28</v>
      </c>
      <c r="P213" s="23">
        <f t="shared" si="245"/>
        <v>53</v>
      </c>
      <c r="Q213" s="23">
        <f t="shared" si="245"/>
        <v>41</v>
      </c>
      <c r="R213" s="23">
        <f t="shared" si="245"/>
        <v>6677</v>
      </c>
      <c r="S213" s="23">
        <f t="shared" si="245"/>
        <v>6362</v>
      </c>
      <c r="T213" s="23">
        <f t="shared" si="245"/>
        <v>44</v>
      </c>
      <c r="U213" s="23">
        <f t="shared" si="245"/>
        <v>7713</v>
      </c>
      <c r="V213" s="23">
        <f t="shared" si="245"/>
        <v>8125</v>
      </c>
      <c r="W213" s="23">
        <f t="shared" si="245"/>
        <v>41</v>
      </c>
      <c r="X213" s="23">
        <f t="shared" si="245"/>
        <v>6874</v>
      </c>
      <c r="Y213" s="23">
        <f t="shared" si="245"/>
        <v>6318</v>
      </c>
      <c r="Z213" s="21"/>
      <c r="AA213" s="22">
        <f>AA200+3</f>
        <v>50</v>
      </c>
      <c r="AB213" s="34">
        <f>AVERAGE($U212:$V219)</f>
        <v>7868</v>
      </c>
      <c r="AC213" s="34">
        <f>AVERAGE($P212:$P219)</f>
        <v>51.625</v>
      </c>
      <c r="AD213" s="34">
        <f>AVERAGE([3]buffer!J$36:J$43)</f>
        <v>16.375</v>
      </c>
      <c r="AE213" s="34">
        <f>((AB213-AD213)/AI213)-AC213</f>
        <v>5416.9399038461543</v>
      </c>
      <c r="AF213" s="34">
        <f>AVERAGE($T212:$T219)</f>
        <v>42.714285714285715</v>
      </c>
      <c r="AG213" s="34">
        <f>AVERAGE($O212:$O219)</f>
        <v>29.75</v>
      </c>
      <c r="AH213" s="34">
        <f>AG213/0.5</f>
        <v>59.5</v>
      </c>
      <c r="AI213" s="35">
        <f>AF213/AG213</f>
        <v>1.4357743097238895</v>
      </c>
      <c r="AJ213" s="57">
        <f xml:space="preserve"> 1.22*(1-COMPLETE!P49)</f>
        <v>1.0937565217391303</v>
      </c>
      <c r="AK213" s="37">
        <v>0.75694444444444453</v>
      </c>
      <c r="AL213" s="37">
        <v>0.9375</v>
      </c>
      <c r="AM213" s="38">
        <f>24*(AL213-AK213)</f>
        <v>4.3333333333333313</v>
      </c>
      <c r="AN213" s="34">
        <f>(AE213*120)/(AH213*0.2*AM213*AJ213)</f>
        <v>11525.122467674468</v>
      </c>
    </row>
    <row r="214" spans="1:40" ht="13.8" thickBot="1">
      <c r="A214" s="4">
        <v>2</v>
      </c>
      <c r="B214" s="4">
        <v>30</v>
      </c>
      <c r="C214" s="4">
        <v>49</v>
      </c>
      <c r="D214" s="4">
        <v>42</v>
      </c>
      <c r="E214" s="12">
        <v>6366</v>
      </c>
      <c r="F214" s="12">
        <v>6436</v>
      </c>
      <c r="G214" s="4">
        <v>44</v>
      </c>
      <c r="H214" s="14">
        <v>7911</v>
      </c>
      <c r="I214" s="14">
        <v>8232</v>
      </c>
      <c r="J214" s="4">
        <v>44</v>
      </c>
      <c r="K214" s="17">
        <v>884</v>
      </c>
      <c r="L214" s="12">
        <v>6338</v>
      </c>
      <c r="M214" s="21"/>
      <c r="N214" s="23">
        <f t="shared" ref="N214:Y214" si="246" xml:space="preserve"> IF(OR(A214&gt;A222, A214&lt;A221),".",A214)</f>
        <v>2</v>
      </c>
      <c r="O214" s="23">
        <f t="shared" si="246"/>
        <v>30</v>
      </c>
      <c r="P214" s="23">
        <f t="shared" si="246"/>
        <v>49</v>
      </c>
      <c r="Q214" s="23">
        <f t="shared" si="246"/>
        <v>42</v>
      </c>
      <c r="R214" s="23">
        <f t="shared" si="246"/>
        <v>6366</v>
      </c>
      <c r="S214" s="23">
        <f t="shared" si="246"/>
        <v>6436</v>
      </c>
      <c r="T214" s="23">
        <f t="shared" si="246"/>
        <v>44</v>
      </c>
      <c r="U214" s="23">
        <f t="shared" si="246"/>
        <v>7911</v>
      </c>
      <c r="V214" s="23">
        <f t="shared" si="246"/>
        <v>8232</v>
      </c>
      <c r="W214" s="23" t="str">
        <f t="shared" si="246"/>
        <v>.</v>
      </c>
      <c r="X214" s="23">
        <f t="shared" si="246"/>
        <v>884</v>
      </c>
      <c r="Y214" s="23">
        <f t="shared" si="246"/>
        <v>6338</v>
      </c>
      <c r="Z214" s="21"/>
      <c r="AA214" s="22">
        <f>AA201+3</f>
        <v>51</v>
      </c>
      <c r="AB214" s="34">
        <f>AVERAGE($X212:$Y219)</f>
        <v>5527.125</v>
      </c>
      <c r="AC214" s="34">
        <f>AVERAGE($P212:$P219)</f>
        <v>51.625</v>
      </c>
      <c r="AD214" s="34">
        <f>AVERAGE([3]buffer!K$36:K$43)</f>
        <v>18.25</v>
      </c>
      <c r="AE214" s="34">
        <f>((AB214-AD214)/AI214)-AC214</f>
        <v>3890.722830756014</v>
      </c>
      <c r="AF214" s="34">
        <f>AVERAGE($W212:$W219)</f>
        <v>41.571428571428569</v>
      </c>
      <c r="AG214" s="34">
        <f>AVERAGE($O212:$O219)</f>
        <v>29.75</v>
      </c>
      <c r="AH214" s="34">
        <f>AG214/0.5</f>
        <v>59.5</v>
      </c>
      <c r="AI214" s="35">
        <f>AF214/AG214</f>
        <v>1.397358943577431</v>
      </c>
      <c r="AJ214" s="57">
        <f>1.14*(1-COMPLETE!P51)</f>
        <v>0.98482315112540197</v>
      </c>
      <c r="AK214" s="37">
        <v>0.75694444444444453</v>
      </c>
      <c r="AL214" s="37">
        <v>0.9375</v>
      </c>
      <c r="AM214" s="38">
        <f>24*(AL214-AK214)</f>
        <v>4.3333333333333313</v>
      </c>
      <c r="AN214" s="34">
        <f>(AE214*120)/(AH214*0.2*AM214*AJ214)</f>
        <v>9193.570930306314</v>
      </c>
    </row>
    <row r="215" spans="1:40" ht="13.2">
      <c r="A215" s="4">
        <v>1</v>
      </c>
      <c r="B215" s="4">
        <v>30</v>
      </c>
      <c r="C215" s="4">
        <v>50</v>
      </c>
      <c r="D215" s="4">
        <v>41</v>
      </c>
      <c r="E215" s="15">
        <v>7160</v>
      </c>
      <c r="F215" s="12">
        <v>6425</v>
      </c>
      <c r="G215" s="4">
        <v>44</v>
      </c>
      <c r="H215" s="13">
        <v>8804</v>
      </c>
      <c r="I215" s="13">
        <v>8713</v>
      </c>
      <c r="J215" s="4">
        <v>42</v>
      </c>
      <c r="K215" s="17">
        <v>1214</v>
      </c>
      <c r="L215" s="12">
        <v>6360</v>
      </c>
      <c r="M215" s="21"/>
      <c r="N215" s="23">
        <f t="shared" ref="N215:Y215" si="247" xml:space="preserve"> IF(OR(A215&gt;A222, A215&lt;A221),".",A215)</f>
        <v>1</v>
      </c>
      <c r="O215" s="23">
        <f t="shared" si="247"/>
        <v>30</v>
      </c>
      <c r="P215" s="23">
        <f t="shared" si="247"/>
        <v>50</v>
      </c>
      <c r="Q215" s="23">
        <f t="shared" si="247"/>
        <v>41</v>
      </c>
      <c r="R215" s="23">
        <f t="shared" si="247"/>
        <v>7160</v>
      </c>
      <c r="S215" s="23">
        <f t="shared" si="247"/>
        <v>6425</v>
      </c>
      <c r="T215" s="23">
        <f t="shared" si="247"/>
        <v>44</v>
      </c>
      <c r="U215" s="23">
        <f t="shared" si="247"/>
        <v>8804</v>
      </c>
      <c r="V215" s="23">
        <f t="shared" si="247"/>
        <v>8713</v>
      </c>
      <c r="W215" s="23">
        <f t="shared" si="247"/>
        <v>42</v>
      </c>
      <c r="X215" s="23">
        <f t="shared" si="247"/>
        <v>1214</v>
      </c>
      <c r="Y215" s="23">
        <f t="shared" si="247"/>
        <v>6360</v>
      </c>
      <c r="Z215" s="21"/>
    </row>
    <row r="216" spans="1:40" ht="13.2">
      <c r="A216" s="4">
        <v>5</v>
      </c>
      <c r="B216" s="4">
        <v>29</v>
      </c>
      <c r="C216" s="4">
        <v>53</v>
      </c>
      <c r="D216" s="4">
        <v>42</v>
      </c>
      <c r="E216" s="15">
        <v>7092</v>
      </c>
      <c r="F216" s="15">
        <v>7015</v>
      </c>
      <c r="G216" s="4">
        <v>42</v>
      </c>
      <c r="H216" s="14">
        <v>8288</v>
      </c>
      <c r="I216" s="13">
        <v>8547</v>
      </c>
      <c r="J216" s="4">
        <v>42</v>
      </c>
      <c r="K216" s="14">
        <v>8168</v>
      </c>
      <c r="L216" s="15">
        <v>6666</v>
      </c>
      <c r="M216" s="21"/>
      <c r="N216" s="23">
        <f t="shared" ref="N216:Y216" si="248" xml:space="preserve"> IF(OR(A216&gt;A222, A216&lt;A221),".",A216)</f>
        <v>5</v>
      </c>
      <c r="O216" s="23">
        <f t="shared" si="248"/>
        <v>29</v>
      </c>
      <c r="P216" s="23">
        <f t="shared" si="248"/>
        <v>53</v>
      </c>
      <c r="Q216" s="23">
        <f t="shared" si="248"/>
        <v>42</v>
      </c>
      <c r="R216" s="23">
        <f t="shared" si="248"/>
        <v>7092</v>
      </c>
      <c r="S216" s="23">
        <f t="shared" si="248"/>
        <v>7015</v>
      </c>
      <c r="T216" s="23">
        <f t="shared" si="248"/>
        <v>42</v>
      </c>
      <c r="U216" s="23">
        <f t="shared" si="248"/>
        <v>8288</v>
      </c>
      <c r="V216" s="23">
        <f t="shared" si="248"/>
        <v>8547</v>
      </c>
      <c r="W216" s="23">
        <f t="shared" si="248"/>
        <v>42</v>
      </c>
      <c r="X216" s="23">
        <f t="shared" si="248"/>
        <v>8168</v>
      </c>
      <c r="Y216" s="23">
        <f t="shared" si="248"/>
        <v>6666</v>
      </c>
      <c r="Z216" s="21"/>
    </row>
    <row r="217" spans="1:40" ht="13.2">
      <c r="A217" s="4">
        <v>3</v>
      </c>
      <c r="B217" s="4">
        <v>29</v>
      </c>
      <c r="C217" s="4">
        <v>50</v>
      </c>
      <c r="D217" s="4">
        <v>41</v>
      </c>
      <c r="E217" s="7">
        <v>7314</v>
      </c>
      <c r="F217" s="7">
        <v>7279</v>
      </c>
      <c r="G217" s="4">
        <v>41</v>
      </c>
      <c r="H217" s="14">
        <v>8340</v>
      </c>
      <c r="I217" s="13">
        <v>8529</v>
      </c>
      <c r="J217" s="4">
        <v>42</v>
      </c>
      <c r="K217" s="14">
        <v>8122</v>
      </c>
      <c r="L217" s="12">
        <v>6190</v>
      </c>
      <c r="M217" s="21"/>
      <c r="N217" s="23">
        <f t="shared" ref="N217:Y217" si="249" xml:space="preserve"> IF(OR(A217&gt;A222, A217&lt;A221),".",A217)</f>
        <v>3</v>
      </c>
      <c r="O217" s="23">
        <f t="shared" si="249"/>
        <v>29</v>
      </c>
      <c r="P217" s="23">
        <f t="shared" si="249"/>
        <v>50</v>
      </c>
      <c r="Q217" s="23">
        <f t="shared" si="249"/>
        <v>41</v>
      </c>
      <c r="R217" s="23">
        <f t="shared" si="249"/>
        <v>7314</v>
      </c>
      <c r="S217" s="23">
        <f t="shared" si="249"/>
        <v>7279</v>
      </c>
      <c r="T217" s="23">
        <f t="shared" si="249"/>
        <v>41</v>
      </c>
      <c r="U217" s="23">
        <f t="shared" si="249"/>
        <v>8340</v>
      </c>
      <c r="V217" s="23">
        <f t="shared" si="249"/>
        <v>8529</v>
      </c>
      <c r="W217" s="23">
        <f t="shared" si="249"/>
        <v>42</v>
      </c>
      <c r="X217" s="23">
        <f t="shared" si="249"/>
        <v>8122</v>
      </c>
      <c r="Y217" s="23">
        <f t="shared" si="249"/>
        <v>6190</v>
      </c>
      <c r="Z217" s="21"/>
    </row>
    <row r="218" spans="1:40" ht="13.2">
      <c r="A218" s="4">
        <v>3</v>
      </c>
      <c r="B218" s="4">
        <v>31</v>
      </c>
      <c r="C218" s="4">
        <v>51</v>
      </c>
      <c r="D218" s="4">
        <v>40</v>
      </c>
      <c r="E218" s="12">
        <v>5913</v>
      </c>
      <c r="F218" s="7">
        <v>7234</v>
      </c>
      <c r="G218" s="4">
        <v>43</v>
      </c>
      <c r="H218" s="14">
        <v>8512</v>
      </c>
      <c r="I218" s="13">
        <v>9167</v>
      </c>
      <c r="J218" s="4">
        <v>42</v>
      </c>
      <c r="K218" s="4">
        <v>20</v>
      </c>
      <c r="L218" s="15">
        <v>6811</v>
      </c>
      <c r="M218" s="21"/>
      <c r="N218" s="23">
        <f t="shared" ref="N218:Y218" si="250" xml:space="preserve"> IF(OR(A218&gt;A222, A218&lt;A221),".",A218)</f>
        <v>3</v>
      </c>
      <c r="O218" s="23">
        <f t="shared" si="250"/>
        <v>31</v>
      </c>
      <c r="P218" s="23">
        <f t="shared" si="250"/>
        <v>51</v>
      </c>
      <c r="Q218" s="23">
        <f t="shared" si="250"/>
        <v>40</v>
      </c>
      <c r="R218" s="23">
        <f t="shared" si="250"/>
        <v>5913</v>
      </c>
      <c r="S218" s="23">
        <f t="shared" si="250"/>
        <v>7234</v>
      </c>
      <c r="T218" s="23">
        <f t="shared" si="250"/>
        <v>43</v>
      </c>
      <c r="U218" s="23">
        <f t="shared" si="250"/>
        <v>8512</v>
      </c>
      <c r="V218" s="23">
        <f t="shared" si="250"/>
        <v>9167</v>
      </c>
      <c r="W218" s="23">
        <f t="shared" si="250"/>
        <v>42</v>
      </c>
      <c r="X218" s="23">
        <f t="shared" si="250"/>
        <v>20</v>
      </c>
      <c r="Y218" s="23">
        <f t="shared" si="250"/>
        <v>6811</v>
      </c>
      <c r="Z218" s="21"/>
    </row>
    <row r="219" spans="1:40" ht="13.2">
      <c r="A219" s="4">
        <v>3</v>
      </c>
      <c r="B219" s="4">
        <v>31</v>
      </c>
      <c r="C219" s="4">
        <v>53</v>
      </c>
      <c r="D219" s="4">
        <v>32</v>
      </c>
      <c r="E219" s="7">
        <v>7647</v>
      </c>
      <c r="F219" s="9">
        <v>5721</v>
      </c>
      <c r="G219" s="4">
        <v>37</v>
      </c>
      <c r="H219" s="12">
        <v>6291</v>
      </c>
      <c r="I219" s="15">
        <v>6692</v>
      </c>
      <c r="J219" s="4">
        <v>41</v>
      </c>
      <c r="K219" s="12">
        <v>6049</v>
      </c>
      <c r="L219" s="15">
        <v>6767</v>
      </c>
      <c r="M219" s="21"/>
      <c r="N219" s="23">
        <f t="shared" ref="N219:Y219" si="251" xml:space="preserve"> IF(OR(A219&gt;A222, A219&lt;A221),".",A219)</f>
        <v>3</v>
      </c>
      <c r="O219" s="23">
        <f t="shared" si="251"/>
        <v>31</v>
      </c>
      <c r="P219" s="23">
        <f t="shared" si="251"/>
        <v>53</v>
      </c>
      <c r="Q219" s="23" t="str">
        <f t="shared" si="251"/>
        <v>.</v>
      </c>
      <c r="R219" s="23">
        <f t="shared" si="251"/>
        <v>7647</v>
      </c>
      <c r="S219" s="23">
        <f t="shared" si="251"/>
        <v>5721</v>
      </c>
      <c r="T219" s="23" t="str">
        <f t="shared" si="251"/>
        <v>.</v>
      </c>
      <c r="U219" s="23">
        <f t="shared" si="251"/>
        <v>6291</v>
      </c>
      <c r="V219" s="23">
        <f t="shared" si="251"/>
        <v>6692</v>
      </c>
      <c r="W219" s="23">
        <f t="shared" si="251"/>
        <v>41</v>
      </c>
      <c r="X219" s="23">
        <f t="shared" si="251"/>
        <v>6049</v>
      </c>
      <c r="Y219" s="23">
        <f t="shared" si="251"/>
        <v>6767</v>
      </c>
      <c r="Z219" s="21"/>
    </row>
    <row r="220" spans="1:40">
      <c r="A220" s="39">
        <f>AVERAGE(A212:A219)</f>
        <v>2.625</v>
      </c>
      <c r="B220" s="39">
        <f>AVERAGE(B212:B219)</f>
        <v>29.75</v>
      </c>
      <c r="C220" s="39">
        <f t="shared" ref="C220:L220" si="252">AVERAGE(C212:C219)</f>
        <v>51.625</v>
      </c>
      <c r="D220" s="39">
        <f t="shared" si="252"/>
        <v>39.5</v>
      </c>
      <c r="E220" s="39">
        <f t="shared" si="252"/>
        <v>6621.75</v>
      </c>
      <c r="F220" s="39">
        <f t="shared" si="252"/>
        <v>6024.25</v>
      </c>
      <c r="G220" s="39">
        <f t="shared" si="252"/>
        <v>42</v>
      </c>
      <c r="H220" s="39">
        <f t="shared" si="252"/>
        <v>7671.875</v>
      </c>
      <c r="I220" s="39">
        <f t="shared" si="252"/>
        <v>8064.125</v>
      </c>
      <c r="J220" s="39">
        <f t="shared" si="252"/>
        <v>41.875</v>
      </c>
      <c r="K220" s="39">
        <f t="shared" si="252"/>
        <v>4635.75</v>
      </c>
      <c r="L220" s="39">
        <f t="shared" si="252"/>
        <v>6418.5</v>
      </c>
      <c r="M220" s="26" t="s">
        <v>60</v>
      </c>
      <c r="N220" s="39">
        <f>AVERAGE(N212:N219)</f>
        <v>2.625</v>
      </c>
      <c r="O220" s="39">
        <f>AVERAGE(O212:O219)</f>
        <v>29.75</v>
      </c>
      <c r="P220" s="39">
        <f t="shared" ref="P220:Y220" si="253">AVERAGE(P212:P219)</f>
        <v>51.625</v>
      </c>
      <c r="Q220" s="39">
        <f t="shared" si="253"/>
        <v>40.571428571428569</v>
      </c>
      <c r="R220" s="39">
        <f t="shared" si="253"/>
        <v>6621.75</v>
      </c>
      <c r="S220" s="39">
        <f t="shared" si="253"/>
        <v>6638.8571428571431</v>
      </c>
      <c r="T220" s="39">
        <f t="shared" si="253"/>
        <v>42.714285714285715</v>
      </c>
      <c r="U220" s="39">
        <f t="shared" si="253"/>
        <v>7671.875</v>
      </c>
      <c r="V220" s="39">
        <f t="shared" si="253"/>
        <v>8064.125</v>
      </c>
      <c r="W220" s="39">
        <f t="shared" si="253"/>
        <v>41.571428571428569</v>
      </c>
      <c r="X220" s="39">
        <f t="shared" si="253"/>
        <v>4635.75</v>
      </c>
      <c r="Y220" s="39">
        <f t="shared" si="253"/>
        <v>6418.5</v>
      </c>
      <c r="Z220" s="26" t="s">
        <v>60</v>
      </c>
    </row>
    <row r="221" spans="1:40">
      <c r="A221" s="39">
        <f>A220-2*STDEV(A212:A219)</f>
        <v>0.24953012166915833</v>
      </c>
      <c r="B221" s="39">
        <f t="shared" ref="B221:L221" si="254">B220-2*STDEV(B212:B219)</f>
        <v>27.679803321972937</v>
      </c>
      <c r="C221" s="39">
        <f t="shared" si="254"/>
        <v>47.931376150329172</v>
      </c>
      <c r="D221" s="39">
        <f t="shared" si="254"/>
        <v>32.654772256736607</v>
      </c>
      <c r="E221" s="39">
        <f t="shared" si="254"/>
        <v>4783.6510597125862</v>
      </c>
      <c r="F221" s="39">
        <f t="shared" si="254"/>
        <v>2393.8224376164335</v>
      </c>
      <c r="G221" s="39">
        <f t="shared" si="254"/>
        <v>37.219085562662428</v>
      </c>
      <c r="H221" s="39">
        <f t="shared" si="254"/>
        <v>5350.9142537325661</v>
      </c>
      <c r="I221" s="39">
        <f t="shared" si="254"/>
        <v>6148.3575111254831</v>
      </c>
      <c r="J221" s="39">
        <f t="shared" si="254"/>
        <v>39.89293758206977</v>
      </c>
      <c r="K221" s="39">
        <f t="shared" si="254"/>
        <v>-2124.6235103912713</v>
      </c>
      <c r="L221" s="39">
        <f t="shared" si="254"/>
        <v>5795.1908586308991</v>
      </c>
      <c r="M221" s="26" t="s">
        <v>61</v>
      </c>
      <c r="N221" s="39">
        <f>N220-2*STDEV(N212:N219)</f>
        <v>0.24953012166915833</v>
      </c>
      <c r="O221" s="39">
        <f t="shared" ref="O221:Y221" si="255">O220-2*STDEV(O212:O219)</f>
        <v>27.679803321972937</v>
      </c>
      <c r="P221" s="39">
        <f t="shared" si="255"/>
        <v>47.931376150329172</v>
      </c>
      <c r="Q221" s="39">
        <f t="shared" si="255"/>
        <v>37.134929799491672</v>
      </c>
      <c r="R221" s="39">
        <f t="shared" si="255"/>
        <v>4783.6510597125862</v>
      </c>
      <c r="S221" s="39">
        <f t="shared" si="255"/>
        <v>5510.0055561718491</v>
      </c>
      <c r="T221" s="39">
        <f t="shared" si="255"/>
        <v>39.954023476916298</v>
      </c>
      <c r="U221" s="39">
        <f t="shared" si="255"/>
        <v>5350.9142537325661</v>
      </c>
      <c r="V221" s="39">
        <f t="shared" si="255"/>
        <v>6148.3575111254831</v>
      </c>
      <c r="W221" s="39">
        <f t="shared" si="255"/>
        <v>40.502383603778874</v>
      </c>
      <c r="X221" s="39">
        <f t="shared" si="255"/>
        <v>-2124.6235103912713</v>
      </c>
      <c r="Y221" s="39">
        <f t="shared" si="255"/>
        <v>5795.1908586308991</v>
      </c>
      <c r="Z221" s="26" t="s">
        <v>61</v>
      </c>
    </row>
    <row r="222" spans="1:40" ht="12.6" thickBot="1">
      <c r="A222" s="40">
        <f>A220+2*STDEV(A212:A219)</f>
        <v>5.0004698783308417</v>
      </c>
      <c r="B222" s="40">
        <f t="shared" ref="B222:L222" si="256">B220+2*STDEV(B212:B219)</f>
        <v>31.820196678027063</v>
      </c>
      <c r="C222" s="40">
        <f t="shared" si="256"/>
        <v>55.318623849670828</v>
      </c>
      <c r="D222" s="40">
        <f t="shared" si="256"/>
        <v>46.345227743263393</v>
      </c>
      <c r="E222" s="40">
        <f t="shared" si="256"/>
        <v>8459.8489402874147</v>
      </c>
      <c r="F222" s="40">
        <f t="shared" si="256"/>
        <v>9654.6775623835674</v>
      </c>
      <c r="G222" s="40">
        <f t="shared" si="256"/>
        <v>46.780914437337572</v>
      </c>
      <c r="H222" s="40">
        <f t="shared" si="256"/>
        <v>9992.8357462674339</v>
      </c>
      <c r="I222" s="40">
        <f t="shared" si="256"/>
        <v>9979.8924888745169</v>
      </c>
      <c r="J222" s="40">
        <f t="shared" si="256"/>
        <v>43.85706241793023</v>
      </c>
      <c r="K222" s="40">
        <f t="shared" si="256"/>
        <v>11396.123510391271</v>
      </c>
      <c r="L222" s="40">
        <f t="shared" si="256"/>
        <v>7041.8091413691009</v>
      </c>
      <c r="M222" s="41" t="s">
        <v>62</v>
      </c>
      <c r="N222" s="40">
        <f>N220+2*STDEV(N212:N219)</f>
        <v>5.0004698783308417</v>
      </c>
      <c r="O222" s="40">
        <f t="shared" ref="O222:Y222" si="257">O220+2*STDEV(O212:O219)</f>
        <v>31.820196678027063</v>
      </c>
      <c r="P222" s="40">
        <f t="shared" si="257"/>
        <v>55.318623849670828</v>
      </c>
      <c r="Q222" s="40">
        <f t="shared" si="257"/>
        <v>44.007927343365466</v>
      </c>
      <c r="R222" s="40">
        <f t="shared" si="257"/>
        <v>8459.8489402874147</v>
      </c>
      <c r="S222" s="40">
        <f t="shared" si="257"/>
        <v>7767.7087295424371</v>
      </c>
      <c r="T222" s="40">
        <f t="shared" si="257"/>
        <v>45.474547951655133</v>
      </c>
      <c r="U222" s="40">
        <f t="shared" si="257"/>
        <v>9992.8357462674339</v>
      </c>
      <c r="V222" s="40">
        <f t="shared" si="257"/>
        <v>9979.8924888745169</v>
      </c>
      <c r="W222" s="40">
        <f t="shared" si="257"/>
        <v>42.640473539078265</v>
      </c>
      <c r="X222" s="40">
        <f t="shared" si="257"/>
        <v>11396.123510391271</v>
      </c>
      <c r="Y222" s="40">
        <f t="shared" si="257"/>
        <v>7041.8091413691009</v>
      </c>
      <c r="Z222" s="41" t="s">
        <v>62</v>
      </c>
    </row>
    <row r="223" spans="1:40" ht="13.2">
      <c r="A223" s="20"/>
      <c r="B223" s="25"/>
      <c r="C223" s="20"/>
      <c r="D223" s="22">
        <f>D210+3</f>
        <v>52</v>
      </c>
      <c r="E223" s="22">
        <f t="shared" ref="E223:L223" si="258">E210+3</f>
        <v>52</v>
      </c>
      <c r="F223" s="22">
        <f t="shared" si="258"/>
        <v>52</v>
      </c>
      <c r="G223" s="22">
        <f t="shared" si="258"/>
        <v>53</v>
      </c>
      <c r="H223" s="22">
        <f t="shared" si="258"/>
        <v>53</v>
      </c>
      <c r="I223" s="22">
        <f t="shared" si="258"/>
        <v>53</v>
      </c>
      <c r="J223" s="22">
        <f t="shared" si="258"/>
        <v>54</v>
      </c>
      <c r="K223" s="22">
        <f t="shared" si="258"/>
        <v>54</v>
      </c>
      <c r="L223" s="22">
        <f t="shared" si="258"/>
        <v>54</v>
      </c>
      <c r="M223" s="26" t="s">
        <v>37</v>
      </c>
      <c r="N223" s="20"/>
      <c r="O223" s="25"/>
      <c r="P223" s="20"/>
      <c r="Q223" s="22">
        <f>Q210+3</f>
        <v>52</v>
      </c>
      <c r="R223" s="22">
        <f t="shared" ref="R223:Y223" si="259">R210+3</f>
        <v>52</v>
      </c>
      <c r="S223" s="22">
        <f t="shared" si="259"/>
        <v>52</v>
      </c>
      <c r="T223" s="22">
        <f t="shared" si="259"/>
        <v>53</v>
      </c>
      <c r="U223" s="22">
        <f t="shared" si="259"/>
        <v>53</v>
      </c>
      <c r="V223" s="22">
        <f t="shared" si="259"/>
        <v>53</v>
      </c>
      <c r="W223" s="22">
        <f t="shared" si="259"/>
        <v>54</v>
      </c>
      <c r="X223" s="22">
        <f t="shared" si="259"/>
        <v>54</v>
      </c>
      <c r="Y223" s="22">
        <f t="shared" si="259"/>
        <v>54</v>
      </c>
      <c r="Z223" s="26" t="s">
        <v>37</v>
      </c>
      <c r="AB223" s="27"/>
      <c r="AC223" s="27"/>
      <c r="AD223" s="27"/>
      <c r="AE223" s="27"/>
      <c r="AF223" s="27"/>
      <c r="AG223" s="27"/>
      <c r="AH223" s="27"/>
      <c r="AI223" s="27"/>
      <c r="AM223" s="28"/>
      <c r="AN223" s="27"/>
    </row>
    <row r="224" spans="1:40" ht="13.8" thickBot="1">
      <c r="A224" s="30">
        <v>1</v>
      </c>
      <c r="B224" s="30">
        <v>2</v>
      </c>
      <c r="C224" s="30">
        <v>3</v>
      </c>
      <c r="D224" s="30">
        <v>4</v>
      </c>
      <c r="E224" s="30">
        <v>5</v>
      </c>
      <c r="F224" s="30">
        <v>6</v>
      </c>
      <c r="G224" s="30">
        <v>7</v>
      </c>
      <c r="H224" s="30">
        <v>8</v>
      </c>
      <c r="I224" s="30">
        <v>9</v>
      </c>
      <c r="J224" s="30">
        <v>10</v>
      </c>
      <c r="K224" s="30">
        <v>11</v>
      </c>
      <c r="L224" s="30">
        <v>12</v>
      </c>
      <c r="M224" s="26" t="s">
        <v>47</v>
      </c>
      <c r="N224" s="30">
        <v>1</v>
      </c>
      <c r="O224" s="30">
        <v>2</v>
      </c>
      <c r="P224" s="30">
        <v>3</v>
      </c>
      <c r="Q224" s="30">
        <v>4</v>
      </c>
      <c r="R224" s="30">
        <v>5</v>
      </c>
      <c r="S224" s="30">
        <v>6</v>
      </c>
      <c r="T224" s="30">
        <v>7</v>
      </c>
      <c r="U224" s="30">
        <v>8</v>
      </c>
      <c r="V224" s="30">
        <v>9</v>
      </c>
      <c r="W224" s="30">
        <v>10</v>
      </c>
      <c r="X224" s="30">
        <v>11</v>
      </c>
      <c r="Y224" s="30">
        <v>12</v>
      </c>
      <c r="Z224" s="26" t="s">
        <v>47</v>
      </c>
      <c r="AB224" s="27"/>
      <c r="AC224" s="27"/>
      <c r="AD224" s="27"/>
      <c r="AE224" s="27"/>
      <c r="AF224" s="27"/>
      <c r="AG224" s="27"/>
      <c r="AH224" s="27"/>
      <c r="AI224" s="27"/>
      <c r="AM224" s="28"/>
      <c r="AN224" s="27"/>
    </row>
    <row r="225" spans="1:40" ht="13.8" thickBot="1">
      <c r="A225" s="4">
        <v>2</v>
      </c>
      <c r="B225" s="4">
        <v>28</v>
      </c>
      <c r="C225" s="4">
        <v>50</v>
      </c>
      <c r="D225" s="4">
        <v>41</v>
      </c>
      <c r="E225" s="15">
        <v>6519</v>
      </c>
      <c r="F225" s="15">
        <v>6377</v>
      </c>
      <c r="G225" s="4">
        <v>42</v>
      </c>
      <c r="H225" s="12">
        <v>5983</v>
      </c>
      <c r="I225" s="12">
        <v>5498</v>
      </c>
      <c r="J225" s="4">
        <v>42</v>
      </c>
      <c r="K225" s="8">
        <v>4699</v>
      </c>
      <c r="L225" s="8">
        <v>4658</v>
      </c>
      <c r="M225" s="21"/>
      <c r="N225" s="23">
        <f t="shared" ref="N225:Y225" si="260" xml:space="preserve"> IF(OR(A225&gt;A235, A225&lt;A234),".",A225)</f>
        <v>2</v>
      </c>
      <c r="O225" s="23">
        <f t="shared" si="260"/>
        <v>28</v>
      </c>
      <c r="P225" s="23">
        <f t="shared" si="260"/>
        <v>50</v>
      </c>
      <c r="Q225" s="23">
        <f t="shared" si="260"/>
        <v>41</v>
      </c>
      <c r="R225" s="23">
        <f t="shared" si="260"/>
        <v>6519</v>
      </c>
      <c r="S225" s="23">
        <f t="shared" si="260"/>
        <v>6377</v>
      </c>
      <c r="T225" s="23">
        <f t="shared" si="260"/>
        <v>42</v>
      </c>
      <c r="U225" s="23">
        <f t="shared" si="260"/>
        <v>5983</v>
      </c>
      <c r="V225" s="23">
        <f t="shared" si="260"/>
        <v>5498</v>
      </c>
      <c r="W225" s="23">
        <f t="shared" si="260"/>
        <v>42</v>
      </c>
      <c r="X225" s="23">
        <f t="shared" si="260"/>
        <v>4699</v>
      </c>
      <c r="Y225" s="23">
        <f t="shared" si="260"/>
        <v>4658</v>
      </c>
      <c r="Z225" s="21"/>
      <c r="AA225" s="22">
        <f>AA212+3</f>
        <v>52</v>
      </c>
      <c r="AB225" s="34">
        <f>AVERAGE($R225:$S232)</f>
        <v>6813.8125</v>
      </c>
      <c r="AC225" s="34">
        <f>AVERAGE($P225:$P232)</f>
        <v>50.75</v>
      </c>
      <c r="AD225" s="34">
        <f>AVERAGE([3]buffer!I$36:I$43)</f>
        <v>19.125</v>
      </c>
      <c r="AE225" s="34">
        <f>((AB225-AD225)/AI225)-AC225</f>
        <v>4722.2053297546008</v>
      </c>
      <c r="AF225" s="34">
        <f>AVERAGE($Q225:$Q232)</f>
        <v>40.75</v>
      </c>
      <c r="AG225" s="34">
        <f>AVERAGE($O225:$O232)</f>
        <v>28.625</v>
      </c>
      <c r="AH225" s="34">
        <f>AG225/0.5</f>
        <v>57.25</v>
      </c>
      <c r="AI225" s="35">
        <f>AF225/AG225</f>
        <v>1.4235807860262009</v>
      </c>
      <c r="AJ225" s="56">
        <f xml:space="preserve"> 1.11*(1-COMPLETE!P53)</f>
        <v>0.92500000000000027</v>
      </c>
      <c r="AK225" s="37">
        <v>0.75694444444444453</v>
      </c>
      <c r="AL225" s="37">
        <v>0.93888888888888899</v>
      </c>
      <c r="AM225" s="38">
        <f>24*(AL225-AK225)</f>
        <v>4.3666666666666671</v>
      </c>
      <c r="AN225" s="34">
        <f>(AE225*120)/(AH225*0.2*AM225*AJ225)</f>
        <v>12252.616843708525</v>
      </c>
    </row>
    <row r="226" spans="1:40" ht="13.8" thickBot="1">
      <c r="A226" s="4">
        <v>3</v>
      </c>
      <c r="B226" s="4">
        <v>29</v>
      </c>
      <c r="C226" s="4">
        <v>50</v>
      </c>
      <c r="D226" s="4">
        <v>41</v>
      </c>
      <c r="E226" s="7">
        <v>7105</v>
      </c>
      <c r="F226" s="7">
        <v>6955</v>
      </c>
      <c r="G226" s="4">
        <v>45</v>
      </c>
      <c r="H226" s="7">
        <v>7155</v>
      </c>
      <c r="I226" s="7">
        <v>6990</v>
      </c>
      <c r="J226" s="4">
        <v>45</v>
      </c>
      <c r="K226" s="9">
        <v>5100</v>
      </c>
      <c r="L226" s="8">
        <v>4659</v>
      </c>
      <c r="M226" s="21"/>
      <c r="N226" s="23">
        <f t="shared" ref="N226:Y226" si="261" xml:space="preserve"> IF(OR(A226&gt;A235, A226&lt;A234),".",A226)</f>
        <v>3</v>
      </c>
      <c r="O226" s="23">
        <f t="shared" si="261"/>
        <v>29</v>
      </c>
      <c r="P226" s="23">
        <f t="shared" si="261"/>
        <v>50</v>
      </c>
      <c r="Q226" s="23">
        <f t="shared" si="261"/>
        <v>41</v>
      </c>
      <c r="R226" s="23">
        <f t="shared" si="261"/>
        <v>7105</v>
      </c>
      <c r="S226" s="23">
        <f t="shared" si="261"/>
        <v>6955</v>
      </c>
      <c r="T226" s="23">
        <f t="shared" si="261"/>
        <v>45</v>
      </c>
      <c r="U226" s="23">
        <f t="shared" si="261"/>
        <v>7155</v>
      </c>
      <c r="V226" s="23">
        <f t="shared" si="261"/>
        <v>6990</v>
      </c>
      <c r="W226" s="23">
        <f t="shared" si="261"/>
        <v>45</v>
      </c>
      <c r="X226" s="23">
        <f t="shared" si="261"/>
        <v>5100</v>
      </c>
      <c r="Y226" s="23">
        <f t="shared" si="261"/>
        <v>4659</v>
      </c>
      <c r="Z226" s="21"/>
      <c r="AA226" s="22">
        <f>AA213+3</f>
        <v>53</v>
      </c>
      <c r="AB226" s="34">
        <f>AVERAGE($U225:$V232)</f>
        <v>6736.3125</v>
      </c>
      <c r="AC226" s="34">
        <f>AVERAGE($P225:$P232)</f>
        <v>50.75</v>
      </c>
      <c r="AD226" s="34">
        <f>AVERAGE([3]buffer!J$36:J$43)</f>
        <v>16.375</v>
      </c>
      <c r="AE226" s="34">
        <f>((AB226-AD226)/AI226)-AC226</f>
        <v>4384.0214337175794</v>
      </c>
      <c r="AF226" s="34">
        <f>AVERAGE($T225:$T232)</f>
        <v>43.375</v>
      </c>
      <c r="AG226" s="34">
        <f>AVERAGE($O225:$O232)</f>
        <v>28.625</v>
      </c>
      <c r="AH226" s="34">
        <f>AG226/0.5</f>
        <v>57.25</v>
      </c>
      <c r="AI226" s="35">
        <f>AF226/AG226</f>
        <v>1.5152838427947599</v>
      </c>
      <c r="AJ226" s="57">
        <f xml:space="preserve"> 1.11*(1-COMPLETE!P55)</f>
        <v>1.0153977272727275</v>
      </c>
      <c r="AK226" s="37">
        <v>0.75694444444444453</v>
      </c>
      <c r="AL226" s="37">
        <v>0.93888888888888899</v>
      </c>
      <c r="AM226" s="38">
        <f>24*(AL226-AK226)</f>
        <v>4.3666666666666671</v>
      </c>
      <c r="AN226" s="34">
        <f>(AE226*120)/(AH226*0.2*AM226*AJ226)</f>
        <v>10362.444086406622</v>
      </c>
    </row>
    <row r="227" spans="1:40" ht="13.8" thickBot="1">
      <c r="A227" s="4">
        <v>2</v>
      </c>
      <c r="B227" s="4">
        <v>28</v>
      </c>
      <c r="C227" s="4">
        <v>51</v>
      </c>
      <c r="D227" s="4">
        <v>41</v>
      </c>
      <c r="E227" s="7">
        <v>6928</v>
      </c>
      <c r="F227" s="7">
        <v>7091</v>
      </c>
      <c r="G227" s="4">
        <v>44</v>
      </c>
      <c r="H227" s="7">
        <v>6807</v>
      </c>
      <c r="I227" s="14">
        <v>7473</v>
      </c>
      <c r="J227" s="4">
        <v>29</v>
      </c>
      <c r="K227" s="15">
        <v>6445</v>
      </c>
      <c r="L227" s="8">
        <v>4564</v>
      </c>
      <c r="M227" s="21"/>
      <c r="N227" s="23">
        <f t="shared" ref="N227:Y227" si="262" xml:space="preserve"> IF(OR(A227&gt;A235, A227&lt;A234),".",A227)</f>
        <v>2</v>
      </c>
      <c r="O227" s="23">
        <f t="shared" si="262"/>
        <v>28</v>
      </c>
      <c r="P227" s="23">
        <f t="shared" si="262"/>
        <v>51</v>
      </c>
      <c r="Q227" s="23">
        <f t="shared" si="262"/>
        <v>41</v>
      </c>
      <c r="R227" s="23">
        <f t="shared" si="262"/>
        <v>6928</v>
      </c>
      <c r="S227" s="23">
        <f t="shared" si="262"/>
        <v>7091</v>
      </c>
      <c r="T227" s="23">
        <f t="shared" si="262"/>
        <v>44</v>
      </c>
      <c r="U227" s="23">
        <f t="shared" si="262"/>
        <v>6807</v>
      </c>
      <c r="V227" s="23">
        <f t="shared" si="262"/>
        <v>7473</v>
      </c>
      <c r="W227" s="23" t="str">
        <f t="shared" si="262"/>
        <v>.</v>
      </c>
      <c r="X227" s="23">
        <f t="shared" si="262"/>
        <v>6445</v>
      </c>
      <c r="Y227" s="23">
        <f t="shared" si="262"/>
        <v>4564</v>
      </c>
      <c r="Z227" s="21"/>
      <c r="AA227" s="22">
        <f>AA214+3</f>
        <v>54</v>
      </c>
      <c r="AB227" s="34">
        <f>AVERAGE($X225:$Y232)</f>
        <v>5082.1875</v>
      </c>
      <c r="AC227" s="34">
        <f>AVERAGE($P225:$P232)</f>
        <v>50.75</v>
      </c>
      <c r="AD227" s="34">
        <f>AVERAGE([3]buffer!K$36:K$43)</f>
        <v>18.25</v>
      </c>
      <c r="AE227" s="34">
        <f>((AB227-AD227)/AI227)-AC227</f>
        <v>3309.1389952400659</v>
      </c>
      <c r="AF227" s="34">
        <f>AVERAGE($W225:$W232)</f>
        <v>43.142857142857146</v>
      </c>
      <c r="AG227" s="34">
        <f>AVERAGE($O225:$O232)</f>
        <v>28.625</v>
      </c>
      <c r="AH227" s="34">
        <f>AG227/0.5</f>
        <v>57.25</v>
      </c>
      <c r="AI227" s="35">
        <f>AF227/AG227</f>
        <v>1.507174048658765</v>
      </c>
      <c r="AJ227" s="57">
        <f xml:space="preserve"> 1.19*(1-COMPLETE!P57)</f>
        <v>0.99211538461538451</v>
      </c>
      <c r="AK227" s="37">
        <v>0.75694444444444453</v>
      </c>
      <c r="AL227" s="37">
        <v>0.93888888888888899</v>
      </c>
      <c r="AM227" s="38">
        <f>24*(AL227-AK227)</f>
        <v>4.3666666666666671</v>
      </c>
      <c r="AN227" s="34">
        <f>(AE227*120)/(AH227*0.2*AM227*AJ227)</f>
        <v>8005.3171754809646</v>
      </c>
    </row>
    <row r="228" spans="1:40" ht="13.2">
      <c r="A228" s="4">
        <v>2</v>
      </c>
      <c r="B228" s="4">
        <v>29</v>
      </c>
      <c r="C228" s="4">
        <v>51</v>
      </c>
      <c r="D228" s="4">
        <v>42</v>
      </c>
      <c r="E228" s="13">
        <v>7889</v>
      </c>
      <c r="F228" s="7">
        <v>6895</v>
      </c>
      <c r="G228" s="4">
        <v>44</v>
      </c>
      <c r="H228" s="9">
        <v>5160</v>
      </c>
      <c r="I228" s="7">
        <v>6895</v>
      </c>
      <c r="J228" s="4">
        <v>43</v>
      </c>
      <c r="K228" s="12">
        <v>5654</v>
      </c>
      <c r="L228" s="8">
        <v>4574</v>
      </c>
      <c r="M228" s="21"/>
      <c r="N228" s="23">
        <f t="shared" ref="N228:Y228" si="263" xml:space="preserve"> IF(OR(A228&gt;A235, A228&lt;A234),".",A228)</f>
        <v>2</v>
      </c>
      <c r="O228" s="23">
        <f t="shared" si="263"/>
        <v>29</v>
      </c>
      <c r="P228" s="23">
        <f t="shared" si="263"/>
        <v>51</v>
      </c>
      <c r="Q228" s="23">
        <f t="shared" si="263"/>
        <v>42</v>
      </c>
      <c r="R228" s="23">
        <f t="shared" si="263"/>
        <v>7889</v>
      </c>
      <c r="S228" s="23">
        <f t="shared" si="263"/>
        <v>6895</v>
      </c>
      <c r="T228" s="23">
        <f t="shared" si="263"/>
        <v>44</v>
      </c>
      <c r="U228" s="23">
        <f t="shared" si="263"/>
        <v>5160</v>
      </c>
      <c r="V228" s="23">
        <f t="shared" si="263"/>
        <v>6895</v>
      </c>
      <c r="W228" s="23">
        <f t="shared" si="263"/>
        <v>43</v>
      </c>
      <c r="X228" s="23">
        <f t="shared" si="263"/>
        <v>5654</v>
      </c>
      <c r="Y228" s="23">
        <f t="shared" si="263"/>
        <v>4574</v>
      </c>
      <c r="Z228" s="21"/>
    </row>
    <row r="229" spans="1:40" ht="13.2">
      <c r="A229" s="4">
        <v>5</v>
      </c>
      <c r="B229" s="4">
        <v>30</v>
      </c>
      <c r="C229" s="4">
        <v>50</v>
      </c>
      <c r="D229" s="4">
        <v>39</v>
      </c>
      <c r="E229" s="13">
        <v>7816</v>
      </c>
      <c r="F229" s="13">
        <v>7844</v>
      </c>
      <c r="G229" s="4">
        <v>44</v>
      </c>
      <c r="H229" s="13">
        <v>8384</v>
      </c>
      <c r="I229" s="13">
        <v>7960</v>
      </c>
      <c r="J229" s="4">
        <v>43</v>
      </c>
      <c r="K229" s="15">
        <v>6189</v>
      </c>
      <c r="L229" s="8">
        <v>4694</v>
      </c>
      <c r="M229" s="21"/>
      <c r="N229" s="23">
        <f t="shared" ref="N229:Y229" si="264" xml:space="preserve"> IF(OR(A229&gt;A235, A229&lt;A234),".",A229)</f>
        <v>5</v>
      </c>
      <c r="O229" s="23">
        <f t="shared" si="264"/>
        <v>30</v>
      </c>
      <c r="P229" s="23">
        <f t="shared" si="264"/>
        <v>50</v>
      </c>
      <c r="Q229" s="23">
        <f t="shared" si="264"/>
        <v>39</v>
      </c>
      <c r="R229" s="23">
        <f t="shared" si="264"/>
        <v>7816</v>
      </c>
      <c r="S229" s="23">
        <f t="shared" si="264"/>
        <v>7844</v>
      </c>
      <c r="T229" s="23">
        <f t="shared" si="264"/>
        <v>44</v>
      </c>
      <c r="U229" s="23">
        <f t="shared" si="264"/>
        <v>8384</v>
      </c>
      <c r="V229" s="23">
        <f t="shared" si="264"/>
        <v>7960</v>
      </c>
      <c r="W229" s="23">
        <f t="shared" si="264"/>
        <v>43</v>
      </c>
      <c r="X229" s="23">
        <f t="shared" si="264"/>
        <v>6189</v>
      </c>
      <c r="Y229" s="23">
        <f t="shared" si="264"/>
        <v>4694</v>
      </c>
      <c r="Z229" s="21"/>
    </row>
    <row r="230" spans="1:40" ht="13.2">
      <c r="A230" s="4">
        <v>2</v>
      </c>
      <c r="B230" s="4">
        <v>28</v>
      </c>
      <c r="C230" s="4">
        <v>51</v>
      </c>
      <c r="D230" s="4">
        <v>41</v>
      </c>
      <c r="E230" s="14">
        <v>7688</v>
      </c>
      <c r="F230" s="12">
        <v>5950</v>
      </c>
      <c r="G230" s="4">
        <v>43</v>
      </c>
      <c r="H230" s="13">
        <v>7865</v>
      </c>
      <c r="I230" s="13">
        <v>7914</v>
      </c>
      <c r="J230" s="4">
        <v>44</v>
      </c>
      <c r="K230" s="15">
        <v>6413</v>
      </c>
      <c r="L230" s="8">
        <v>4468</v>
      </c>
      <c r="M230" s="21"/>
      <c r="N230" s="23">
        <f t="shared" ref="N230:Y230" si="265" xml:space="preserve"> IF(OR(A230&gt;A235, A230&lt;A234),".",A230)</f>
        <v>2</v>
      </c>
      <c r="O230" s="23">
        <f t="shared" si="265"/>
        <v>28</v>
      </c>
      <c r="P230" s="23">
        <f t="shared" si="265"/>
        <v>51</v>
      </c>
      <c r="Q230" s="23">
        <f t="shared" si="265"/>
        <v>41</v>
      </c>
      <c r="R230" s="23">
        <f t="shared" si="265"/>
        <v>7688</v>
      </c>
      <c r="S230" s="23">
        <f t="shared" si="265"/>
        <v>5950</v>
      </c>
      <c r="T230" s="23">
        <f t="shared" si="265"/>
        <v>43</v>
      </c>
      <c r="U230" s="23">
        <f t="shared" si="265"/>
        <v>7865</v>
      </c>
      <c r="V230" s="23">
        <f t="shared" si="265"/>
        <v>7914</v>
      </c>
      <c r="W230" s="23">
        <f t="shared" si="265"/>
        <v>44</v>
      </c>
      <c r="X230" s="23">
        <f t="shared" si="265"/>
        <v>6413</v>
      </c>
      <c r="Y230" s="23">
        <f t="shared" si="265"/>
        <v>4468</v>
      </c>
      <c r="Z230" s="21"/>
    </row>
    <row r="231" spans="1:40" ht="13.2">
      <c r="A231" s="4">
        <v>0</v>
      </c>
      <c r="B231" s="4">
        <v>29</v>
      </c>
      <c r="C231" s="4">
        <v>51</v>
      </c>
      <c r="D231" s="4">
        <v>41</v>
      </c>
      <c r="E231" s="7">
        <v>6880</v>
      </c>
      <c r="F231" s="9">
        <v>5310</v>
      </c>
      <c r="G231" s="4">
        <v>43</v>
      </c>
      <c r="H231" s="7">
        <v>6844</v>
      </c>
      <c r="I231" s="12">
        <v>5952</v>
      </c>
      <c r="J231" s="4">
        <v>43</v>
      </c>
      <c r="K231" s="8">
        <v>4772</v>
      </c>
      <c r="L231" s="9">
        <v>4891</v>
      </c>
      <c r="M231" s="21"/>
      <c r="N231" s="23">
        <f t="shared" ref="N231:Y231" si="266" xml:space="preserve"> IF(OR(A231&gt;A235, A231&lt;A234),".",A231)</f>
        <v>0</v>
      </c>
      <c r="O231" s="23">
        <f t="shared" si="266"/>
        <v>29</v>
      </c>
      <c r="P231" s="23">
        <f t="shared" si="266"/>
        <v>51</v>
      </c>
      <c r="Q231" s="23">
        <f t="shared" si="266"/>
        <v>41</v>
      </c>
      <c r="R231" s="23">
        <f t="shared" si="266"/>
        <v>6880</v>
      </c>
      <c r="S231" s="23">
        <f t="shared" si="266"/>
        <v>5310</v>
      </c>
      <c r="T231" s="23">
        <f t="shared" si="266"/>
        <v>43</v>
      </c>
      <c r="U231" s="23">
        <f t="shared" si="266"/>
        <v>6844</v>
      </c>
      <c r="V231" s="23">
        <f t="shared" si="266"/>
        <v>5952</v>
      </c>
      <c r="W231" s="23">
        <f t="shared" si="266"/>
        <v>43</v>
      </c>
      <c r="X231" s="23">
        <f t="shared" si="266"/>
        <v>4772</v>
      </c>
      <c r="Y231" s="23">
        <f t="shared" si="266"/>
        <v>4891</v>
      </c>
      <c r="Z231" s="21"/>
    </row>
    <row r="232" spans="1:40" ht="13.2">
      <c r="A232" s="4">
        <v>1</v>
      </c>
      <c r="B232" s="4">
        <v>28</v>
      </c>
      <c r="C232" s="4">
        <v>52</v>
      </c>
      <c r="D232" s="4">
        <v>40</v>
      </c>
      <c r="E232" s="15">
        <v>6116</v>
      </c>
      <c r="F232" s="12">
        <v>5658</v>
      </c>
      <c r="G232" s="4">
        <v>42</v>
      </c>
      <c r="H232" s="9">
        <v>5160</v>
      </c>
      <c r="I232" s="12">
        <v>5741</v>
      </c>
      <c r="J232" s="4">
        <v>42</v>
      </c>
      <c r="K232" s="8">
        <v>4767</v>
      </c>
      <c r="L232" s="8">
        <v>4768</v>
      </c>
      <c r="M232" s="21"/>
      <c r="N232" s="23">
        <f t="shared" ref="N232:Y232" si="267" xml:space="preserve"> IF(OR(A232&gt;A235, A232&lt;A234),".",A232)</f>
        <v>1</v>
      </c>
      <c r="O232" s="23">
        <f t="shared" si="267"/>
        <v>28</v>
      </c>
      <c r="P232" s="23">
        <f t="shared" si="267"/>
        <v>52</v>
      </c>
      <c r="Q232" s="23">
        <f t="shared" si="267"/>
        <v>40</v>
      </c>
      <c r="R232" s="23">
        <f t="shared" si="267"/>
        <v>6116</v>
      </c>
      <c r="S232" s="23">
        <f t="shared" si="267"/>
        <v>5658</v>
      </c>
      <c r="T232" s="23">
        <f t="shared" si="267"/>
        <v>42</v>
      </c>
      <c r="U232" s="23">
        <f t="shared" si="267"/>
        <v>5160</v>
      </c>
      <c r="V232" s="23">
        <f t="shared" si="267"/>
        <v>5741</v>
      </c>
      <c r="W232" s="23">
        <f t="shared" si="267"/>
        <v>42</v>
      </c>
      <c r="X232" s="23">
        <f t="shared" si="267"/>
        <v>4767</v>
      </c>
      <c r="Y232" s="23">
        <f t="shared" si="267"/>
        <v>4768</v>
      </c>
      <c r="Z232" s="21"/>
    </row>
    <row r="233" spans="1:40">
      <c r="A233" s="39">
        <f>AVERAGE(A225:A232)</f>
        <v>2.125</v>
      </c>
      <c r="B233" s="39">
        <f>AVERAGE(B225:B232)</f>
        <v>28.625</v>
      </c>
      <c r="C233" s="39">
        <f t="shared" ref="C233:L233" si="268">AVERAGE(C225:C232)</f>
        <v>50.75</v>
      </c>
      <c r="D233" s="39">
        <f t="shared" si="268"/>
        <v>40.75</v>
      </c>
      <c r="E233" s="39">
        <f t="shared" si="268"/>
        <v>7117.625</v>
      </c>
      <c r="F233" s="39">
        <f t="shared" si="268"/>
        <v>6510</v>
      </c>
      <c r="G233" s="39">
        <f t="shared" si="268"/>
        <v>43.375</v>
      </c>
      <c r="H233" s="39">
        <f t="shared" si="268"/>
        <v>6669.75</v>
      </c>
      <c r="I233" s="39">
        <f t="shared" si="268"/>
        <v>6802.875</v>
      </c>
      <c r="J233" s="39">
        <f t="shared" si="268"/>
        <v>41.375</v>
      </c>
      <c r="K233" s="39">
        <f t="shared" si="268"/>
        <v>5504.875</v>
      </c>
      <c r="L233" s="39">
        <f t="shared" si="268"/>
        <v>4659.5</v>
      </c>
      <c r="M233" s="26" t="s">
        <v>60</v>
      </c>
      <c r="N233" s="39">
        <f>AVERAGE(N225:N232)</f>
        <v>2.125</v>
      </c>
      <c r="O233" s="39">
        <f>AVERAGE(O225:O232)</f>
        <v>28.625</v>
      </c>
      <c r="P233" s="39">
        <f t="shared" ref="P233:Y233" si="269">AVERAGE(P225:P232)</f>
        <v>50.75</v>
      </c>
      <c r="Q233" s="39">
        <f t="shared" si="269"/>
        <v>40.75</v>
      </c>
      <c r="R233" s="39">
        <f t="shared" si="269"/>
        <v>7117.625</v>
      </c>
      <c r="S233" s="39">
        <f t="shared" si="269"/>
        <v>6510</v>
      </c>
      <c r="T233" s="39">
        <f t="shared" si="269"/>
        <v>43.375</v>
      </c>
      <c r="U233" s="39">
        <f t="shared" si="269"/>
        <v>6669.75</v>
      </c>
      <c r="V233" s="39">
        <f t="shared" si="269"/>
        <v>6802.875</v>
      </c>
      <c r="W233" s="39">
        <f t="shared" si="269"/>
        <v>43.142857142857146</v>
      </c>
      <c r="X233" s="39">
        <f t="shared" si="269"/>
        <v>5504.875</v>
      </c>
      <c r="Y233" s="39">
        <f t="shared" si="269"/>
        <v>4659.5</v>
      </c>
      <c r="Z233" s="26" t="s">
        <v>60</v>
      </c>
    </row>
    <row r="234" spans="1:40">
      <c r="A234" s="39">
        <f>A233-2*STDEV(A225:A232)</f>
        <v>-0.79047594742265037</v>
      </c>
      <c r="B234" s="39">
        <f t="shared" ref="B234:L234" si="270">B233-2*STDEV(B225:B232)</f>
        <v>27.136952381714309</v>
      </c>
      <c r="C234" s="39">
        <f t="shared" si="270"/>
        <v>49.335786437626908</v>
      </c>
      <c r="D234" s="39">
        <f t="shared" si="270"/>
        <v>38.977189479144165</v>
      </c>
      <c r="E234" s="39">
        <f t="shared" si="270"/>
        <v>5838.7277350542518</v>
      </c>
      <c r="F234" s="39">
        <f t="shared" si="270"/>
        <v>4826.3712659004323</v>
      </c>
      <c r="G234" s="39">
        <f t="shared" si="270"/>
        <v>41.253679656440355</v>
      </c>
      <c r="H234" s="39">
        <f t="shared" si="270"/>
        <v>4317.5765977429055</v>
      </c>
      <c r="I234" s="39">
        <f t="shared" si="270"/>
        <v>4857.8633768250347</v>
      </c>
      <c r="J234" s="39">
        <f t="shared" si="270"/>
        <v>31.180463648180393</v>
      </c>
      <c r="K234" s="39">
        <f t="shared" si="270"/>
        <v>3975.4091968984258</v>
      </c>
      <c r="L234" s="39">
        <f t="shared" si="270"/>
        <v>4398.0097652738386</v>
      </c>
      <c r="M234" s="26" t="s">
        <v>61</v>
      </c>
      <c r="N234" s="39">
        <f>N233-2*STDEV(N225:N232)</f>
        <v>-0.79047594742265037</v>
      </c>
      <c r="O234" s="39">
        <f t="shared" ref="O234:Y234" si="271">O233-2*STDEV(O225:O232)</f>
        <v>27.136952381714309</v>
      </c>
      <c r="P234" s="39">
        <f t="shared" si="271"/>
        <v>49.335786437626908</v>
      </c>
      <c r="Q234" s="39">
        <f t="shared" si="271"/>
        <v>38.977189479144165</v>
      </c>
      <c r="R234" s="39">
        <f t="shared" si="271"/>
        <v>5838.7277350542518</v>
      </c>
      <c r="S234" s="39">
        <f t="shared" si="271"/>
        <v>4826.3712659004323</v>
      </c>
      <c r="T234" s="39">
        <f t="shared" si="271"/>
        <v>41.253679656440355</v>
      </c>
      <c r="U234" s="39">
        <f t="shared" si="271"/>
        <v>4317.5765977429055</v>
      </c>
      <c r="V234" s="39">
        <f t="shared" si="271"/>
        <v>4857.8633768250347</v>
      </c>
      <c r="W234" s="39">
        <f t="shared" si="271"/>
        <v>41.004767207557748</v>
      </c>
      <c r="X234" s="39">
        <f t="shared" si="271"/>
        <v>3975.4091968984258</v>
      </c>
      <c r="Y234" s="39">
        <f t="shared" si="271"/>
        <v>4398.0097652738386</v>
      </c>
      <c r="Z234" s="26" t="s">
        <v>61</v>
      </c>
    </row>
    <row r="235" spans="1:40" ht="12.6" thickBot="1">
      <c r="A235" s="40">
        <f>A233+2*STDEV(A225:A232)</f>
        <v>5.0404759474226504</v>
      </c>
      <c r="B235" s="40">
        <f t="shared" ref="B235:L235" si="272">B233+2*STDEV(B225:B232)</f>
        <v>30.113047618285691</v>
      </c>
      <c r="C235" s="40">
        <f t="shared" si="272"/>
        <v>52.164213562373092</v>
      </c>
      <c r="D235" s="40">
        <f t="shared" si="272"/>
        <v>42.522810520855835</v>
      </c>
      <c r="E235" s="40">
        <f t="shared" si="272"/>
        <v>8396.5222649457482</v>
      </c>
      <c r="F235" s="40">
        <f t="shared" si="272"/>
        <v>8193.6287340995677</v>
      </c>
      <c r="G235" s="40">
        <f t="shared" si="272"/>
        <v>45.496320343559645</v>
      </c>
      <c r="H235" s="40">
        <f t="shared" si="272"/>
        <v>9021.9234022570945</v>
      </c>
      <c r="I235" s="40">
        <f t="shared" si="272"/>
        <v>8747.8866231749653</v>
      </c>
      <c r="J235" s="40">
        <f t="shared" si="272"/>
        <v>51.569536351819607</v>
      </c>
      <c r="K235" s="40">
        <f t="shared" si="272"/>
        <v>7034.3408031015742</v>
      </c>
      <c r="L235" s="40">
        <f t="shared" si="272"/>
        <v>4920.9902347261614</v>
      </c>
      <c r="M235" s="41" t="s">
        <v>62</v>
      </c>
      <c r="N235" s="40">
        <f>N233+2*STDEV(N225:N232)</f>
        <v>5.0404759474226504</v>
      </c>
      <c r="O235" s="40">
        <f t="shared" ref="O235:Y235" si="273">O233+2*STDEV(O225:O232)</f>
        <v>30.113047618285691</v>
      </c>
      <c r="P235" s="40">
        <f t="shared" si="273"/>
        <v>52.164213562373092</v>
      </c>
      <c r="Q235" s="40">
        <f t="shared" si="273"/>
        <v>42.522810520855835</v>
      </c>
      <c r="R235" s="40">
        <f t="shared" si="273"/>
        <v>8396.5222649457482</v>
      </c>
      <c r="S235" s="40">
        <f t="shared" si="273"/>
        <v>8193.6287340995677</v>
      </c>
      <c r="T235" s="40">
        <f t="shared" si="273"/>
        <v>45.496320343559645</v>
      </c>
      <c r="U235" s="40">
        <f t="shared" si="273"/>
        <v>9021.9234022570945</v>
      </c>
      <c r="V235" s="40">
        <f t="shared" si="273"/>
        <v>8747.8866231749653</v>
      </c>
      <c r="W235" s="40">
        <f t="shared" si="273"/>
        <v>45.280947078156544</v>
      </c>
      <c r="X235" s="40">
        <f t="shared" si="273"/>
        <v>7034.3408031015742</v>
      </c>
      <c r="Y235" s="40">
        <f t="shared" si="273"/>
        <v>4920.9902347261614</v>
      </c>
      <c r="Z235" s="41" t="s">
        <v>62</v>
      </c>
    </row>
    <row r="236" spans="1:40" ht="13.2">
      <c r="A236" s="20"/>
      <c r="B236" s="25"/>
      <c r="C236" s="20"/>
      <c r="D236" s="22">
        <f>D223+3</f>
        <v>55</v>
      </c>
      <c r="E236" s="22">
        <f t="shared" ref="E236:L236" si="274">E223+3</f>
        <v>55</v>
      </c>
      <c r="F236" s="22">
        <f t="shared" si="274"/>
        <v>55</v>
      </c>
      <c r="G236" s="22">
        <f t="shared" si="274"/>
        <v>56</v>
      </c>
      <c r="H236" s="22">
        <f t="shared" si="274"/>
        <v>56</v>
      </c>
      <c r="I236" s="22">
        <f t="shared" si="274"/>
        <v>56</v>
      </c>
      <c r="J236" s="22">
        <f t="shared" si="274"/>
        <v>57</v>
      </c>
      <c r="K236" s="22">
        <f t="shared" si="274"/>
        <v>57</v>
      </c>
      <c r="L236" s="22">
        <f t="shared" si="274"/>
        <v>57</v>
      </c>
      <c r="M236" s="26" t="s">
        <v>37</v>
      </c>
      <c r="N236" s="20"/>
      <c r="O236" s="25"/>
      <c r="P236" s="20"/>
      <c r="Q236" s="22">
        <f>Q223+3</f>
        <v>55</v>
      </c>
      <c r="R236" s="22">
        <f t="shared" ref="R236:Y236" si="275">R223+3</f>
        <v>55</v>
      </c>
      <c r="S236" s="22">
        <f t="shared" si="275"/>
        <v>55</v>
      </c>
      <c r="T236" s="22">
        <f t="shared" si="275"/>
        <v>56</v>
      </c>
      <c r="U236" s="22">
        <f t="shared" si="275"/>
        <v>56</v>
      </c>
      <c r="V236" s="22">
        <f t="shared" si="275"/>
        <v>56</v>
      </c>
      <c r="W236" s="22">
        <f t="shared" si="275"/>
        <v>57</v>
      </c>
      <c r="X236" s="22">
        <f t="shared" si="275"/>
        <v>57</v>
      </c>
      <c r="Y236" s="22">
        <f t="shared" si="275"/>
        <v>57</v>
      </c>
      <c r="Z236" s="26" t="s">
        <v>37</v>
      </c>
      <c r="AB236" s="27"/>
      <c r="AC236" s="27"/>
      <c r="AD236" s="27"/>
      <c r="AE236" s="27"/>
      <c r="AF236" s="27"/>
      <c r="AG236" s="27"/>
      <c r="AH236" s="27"/>
      <c r="AI236" s="27"/>
      <c r="AM236" s="28"/>
      <c r="AN236" s="27"/>
    </row>
    <row r="237" spans="1:40" ht="13.8" thickBot="1">
      <c r="A237" s="30">
        <v>1</v>
      </c>
      <c r="B237" s="30">
        <v>2</v>
      </c>
      <c r="C237" s="30">
        <v>3</v>
      </c>
      <c r="D237" s="30">
        <v>4</v>
      </c>
      <c r="E237" s="30">
        <v>5</v>
      </c>
      <c r="F237" s="30">
        <v>6</v>
      </c>
      <c r="G237" s="30">
        <v>7</v>
      </c>
      <c r="H237" s="30">
        <v>8</v>
      </c>
      <c r="I237" s="30">
        <v>9</v>
      </c>
      <c r="J237" s="30">
        <v>10</v>
      </c>
      <c r="K237" s="30">
        <v>11</v>
      </c>
      <c r="L237" s="30">
        <v>12</v>
      </c>
      <c r="M237" s="26" t="s">
        <v>47</v>
      </c>
      <c r="N237" s="30">
        <v>1</v>
      </c>
      <c r="O237" s="30">
        <v>2</v>
      </c>
      <c r="P237" s="30">
        <v>3</v>
      </c>
      <c r="Q237" s="30">
        <v>4</v>
      </c>
      <c r="R237" s="30">
        <v>5</v>
      </c>
      <c r="S237" s="30">
        <v>6</v>
      </c>
      <c r="T237" s="30">
        <v>7</v>
      </c>
      <c r="U237" s="30">
        <v>8</v>
      </c>
      <c r="V237" s="30">
        <v>9</v>
      </c>
      <c r="W237" s="30">
        <v>10</v>
      </c>
      <c r="X237" s="30">
        <v>11</v>
      </c>
      <c r="Y237" s="30">
        <v>12</v>
      </c>
      <c r="Z237" s="26" t="s">
        <v>47</v>
      </c>
      <c r="AB237" s="27"/>
      <c r="AC237" s="27"/>
      <c r="AD237" s="27"/>
      <c r="AE237" s="27"/>
      <c r="AF237" s="27"/>
      <c r="AG237" s="27"/>
      <c r="AH237" s="27"/>
      <c r="AI237" s="27"/>
      <c r="AM237" s="28"/>
      <c r="AN237" s="27"/>
    </row>
    <row r="238" spans="1:40" ht="13.8" thickBot="1">
      <c r="A238" s="4">
        <v>1</v>
      </c>
      <c r="B238" s="4">
        <v>29</v>
      </c>
      <c r="C238" s="4">
        <v>52</v>
      </c>
      <c r="D238" s="4">
        <v>44</v>
      </c>
      <c r="E238" s="9">
        <v>5309</v>
      </c>
      <c r="F238" s="15">
        <v>6266</v>
      </c>
      <c r="G238" s="4">
        <v>40</v>
      </c>
      <c r="H238" s="9">
        <v>5248</v>
      </c>
      <c r="I238" s="9">
        <v>5316</v>
      </c>
      <c r="J238" s="4">
        <v>41</v>
      </c>
      <c r="K238" s="9">
        <v>4960</v>
      </c>
      <c r="L238" s="4">
        <v>1</v>
      </c>
      <c r="M238" s="21"/>
      <c r="N238" s="23">
        <f t="shared" ref="N238:Y238" si="276" xml:space="preserve"> IF(OR(A238&gt;A248, A238&lt;A247),".",A238)</f>
        <v>1</v>
      </c>
      <c r="O238" s="23">
        <f t="shared" si="276"/>
        <v>29</v>
      </c>
      <c r="P238" s="23">
        <f t="shared" si="276"/>
        <v>52</v>
      </c>
      <c r="Q238" s="23">
        <f t="shared" si="276"/>
        <v>44</v>
      </c>
      <c r="R238" s="23">
        <f t="shared" si="276"/>
        <v>5309</v>
      </c>
      <c r="S238" s="23">
        <f t="shared" si="276"/>
        <v>6266</v>
      </c>
      <c r="T238" s="23">
        <f t="shared" si="276"/>
        <v>40</v>
      </c>
      <c r="U238" s="23">
        <f t="shared" si="276"/>
        <v>5248</v>
      </c>
      <c r="V238" s="23">
        <f t="shared" si="276"/>
        <v>5316</v>
      </c>
      <c r="W238" s="23">
        <f t="shared" si="276"/>
        <v>41</v>
      </c>
      <c r="X238" s="23">
        <f t="shared" si="276"/>
        <v>4960</v>
      </c>
      <c r="Y238" s="23">
        <f t="shared" si="276"/>
        <v>1</v>
      </c>
      <c r="Z238" s="21"/>
      <c r="AA238" s="22">
        <f>AA225+3</f>
        <v>55</v>
      </c>
      <c r="AB238" s="34">
        <f>AVERAGE($R238:$S245)</f>
        <v>7054.6875</v>
      </c>
      <c r="AC238" s="34">
        <f>AVERAGE($P238:$P245)</f>
        <v>51.142857142857146</v>
      </c>
      <c r="AD238" s="34">
        <f>AVERAGE([3]buffer!I$36:I$43)</f>
        <v>19.125</v>
      </c>
      <c r="AE238" s="34">
        <f>((AB238-AD238)/AI238)-AC238</f>
        <v>4641.1419046649607</v>
      </c>
      <c r="AF238" s="34">
        <f>AVERAGE($Q238:$Q245)</f>
        <v>43.857142857142854</v>
      </c>
      <c r="AG238" s="34">
        <f>AVERAGE($O238:$O245)</f>
        <v>29.25</v>
      </c>
      <c r="AH238" s="34">
        <f>AG238/0.5</f>
        <v>58.5</v>
      </c>
      <c r="AI238" s="35">
        <f>AF238/AG238</f>
        <v>1.4993894993894994</v>
      </c>
      <c r="AJ238" s="56">
        <f xml:space="preserve"> 1.15*(1-COMPLETE!P59)</f>
        <v>0.96618381618381621</v>
      </c>
      <c r="AK238" s="37">
        <v>0.75694444444444453</v>
      </c>
      <c r="AL238" s="37">
        <v>0.93958333333333333</v>
      </c>
      <c r="AM238" s="38">
        <f>24*(AL238-AK238)</f>
        <v>4.3833333333333311</v>
      </c>
      <c r="AN238" s="34">
        <f>(AE238*120)/(AH238*0.2*AM238*AJ238)</f>
        <v>11239.732487002666</v>
      </c>
    </row>
    <row r="239" spans="1:40" ht="13.8" thickBot="1">
      <c r="A239" s="4">
        <v>0</v>
      </c>
      <c r="B239" s="4">
        <v>28</v>
      </c>
      <c r="C239" s="4">
        <v>51</v>
      </c>
      <c r="D239" s="4">
        <v>44</v>
      </c>
      <c r="E239" s="15">
        <v>6581</v>
      </c>
      <c r="F239" s="7">
        <v>7053</v>
      </c>
      <c r="G239" s="4">
        <v>50</v>
      </c>
      <c r="H239" s="15">
        <v>6177</v>
      </c>
      <c r="I239" s="15">
        <v>6313</v>
      </c>
      <c r="J239" s="4">
        <v>41</v>
      </c>
      <c r="K239" s="8">
        <v>4299</v>
      </c>
      <c r="L239" s="4">
        <v>1</v>
      </c>
      <c r="M239" s="21"/>
      <c r="N239" s="23">
        <f t="shared" ref="N239:Y239" si="277" xml:space="preserve"> IF(OR(A239&gt;A248, A239&lt;A247),".",A239)</f>
        <v>0</v>
      </c>
      <c r="O239" s="23">
        <f t="shared" si="277"/>
        <v>28</v>
      </c>
      <c r="P239" s="23">
        <f t="shared" si="277"/>
        <v>51</v>
      </c>
      <c r="Q239" s="23">
        <f t="shared" si="277"/>
        <v>44</v>
      </c>
      <c r="R239" s="23">
        <f t="shared" si="277"/>
        <v>6581</v>
      </c>
      <c r="S239" s="23">
        <f t="shared" si="277"/>
        <v>7053</v>
      </c>
      <c r="T239" s="23">
        <f t="shared" si="277"/>
        <v>50</v>
      </c>
      <c r="U239" s="23">
        <f t="shared" si="277"/>
        <v>6177</v>
      </c>
      <c r="V239" s="23">
        <f t="shared" si="277"/>
        <v>6313</v>
      </c>
      <c r="W239" s="23">
        <f t="shared" si="277"/>
        <v>41</v>
      </c>
      <c r="X239" s="23">
        <f t="shared" si="277"/>
        <v>4299</v>
      </c>
      <c r="Y239" s="23">
        <f t="shared" si="277"/>
        <v>1</v>
      </c>
      <c r="Z239" s="21"/>
      <c r="AA239" s="22">
        <f>AA226+3</f>
        <v>56</v>
      </c>
      <c r="AB239" s="34">
        <f>AVERAGE($U238:$V245)</f>
        <v>6138.5</v>
      </c>
      <c r="AC239" s="34">
        <f>AVERAGE($P238:$P245)</f>
        <v>51.142857142857146</v>
      </c>
      <c r="AD239" s="34">
        <f>AVERAGE([3]buffer!J$36:J$43)</f>
        <v>16.375</v>
      </c>
      <c r="AE239" s="34">
        <f>((AB239-AD239)/AI239)-AC239</f>
        <v>4496.7214285714281</v>
      </c>
      <c r="AF239" s="34">
        <f>AVERAGE($T238:$T245)</f>
        <v>39.375</v>
      </c>
      <c r="AG239" s="34">
        <f>AVERAGE($O238:$O245)</f>
        <v>29.25</v>
      </c>
      <c r="AH239" s="34">
        <f>AG239/0.5</f>
        <v>58.5</v>
      </c>
      <c r="AI239" s="35">
        <f>AF239/AG239</f>
        <v>1.3461538461538463</v>
      </c>
      <c r="AJ239" s="57">
        <f xml:space="preserve"> 1.2*(1-COMPLETE!P61)</f>
        <v>1.1081632653061224</v>
      </c>
      <c r="AK239" s="37">
        <v>0.75694444444444453</v>
      </c>
      <c r="AL239" s="37">
        <v>0.93958333333333333</v>
      </c>
      <c r="AM239" s="38">
        <f>24*(AL239-AK239)</f>
        <v>4.3833333333333311</v>
      </c>
      <c r="AN239" s="34">
        <f>(AE239*120)/(AH239*0.2*AM239*AJ239)</f>
        <v>9494.7409584722391</v>
      </c>
    </row>
    <row r="240" spans="1:40" ht="13.8" thickBot="1">
      <c r="A240" s="4">
        <v>4</v>
      </c>
      <c r="B240" s="4">
        <v>30</v>
      </c>
      <c r="C240" s="4">
        <v>51</v>
      </c>
      <c r="D240" s="4">
        <v>45</v>
      </c>
      <c r="E240" s="13">
        <v>8588</v>
      </c>
      <c r="F240" s="7">
        <v>7060</v>
      </c>
      <c r="G240" s="4">
        <v>32</v>
      </c>
      <c r="H240" s="7">
        <v>7156</v>
      </c>
      <c r="I240" s="12">
        <v>5803</v>
      </c>
      <c r="J240" s="4">
        <v>41</v>
      </c>
      <c r="K240" s="5">
        <v>4225</v>
      </c>
      <c r="L240" s="4">
        <v>1</v>
      </c>
      <c r="M240" s="21"/>
      <c r="N240" s="23">
        <f t="shared" ref="N240:Y240" si="278" xml:space="preserve"> IF(OR(A240&gt;A248, A240&lt;A247),".",A240)</f>
        <v>4</v>
      </c>
      <c r="O240" s="23">
        <f t="shared" si="278"/>
        <v>30</v>
      </c>
      <c r="P240" s="23">
        <f t="shared" si="278"/>
        <v>51</v>
      </c>
      <c r="Q240" s="23">
        <f t="shared" si="278"/>
        <v>45</v>
      </c>
      <c r="R240" s="23">
        <f t="shared" si="278"/>
        <v>8588</v>
      </c>
      <c r="S240" s="23">
        <f t="shared" si="278"/>
        <v>7060</v>
      </c>
      <c r="T240" s="23">
        <f t="shared" si="278"/>
        <v>32</v>
      </c>
      <c r="U240" s="23">
        <f t="shared" si="278"/>
        <v>7156</v>
      </c>
      <c r="V240" s="23">
        <f t="shared" si="278"/>
        <v>5803</v>
      </c>
      <c r="W240" s="23">
        <f t="shared" si="278"/>
        <v>41</v>
      </c>
      <c r="X240" s="23">
        <f t="shared" si="278"/>
        <v>4225</v>
      </c>
      <c r="Y240" s="23">
        <f t="shared" si="278"/>
        <v>1</v>
      </c>
      <c r="Z240" s="21"/>
      <c r="AA240" s="22">
        <f>AA227+3</f>
        <v>57</v>
      </c>
      <c r="AB240" s="34">
        <f>AVERAGE($X238:$Y245)</f>
        <v>2347.375</v>
      </c>
      <c r="AC240" s="34">
        <f>AVERAGE($P238:$P245)</f>
        <v>51.142857142857146</v>
      </c>
      <c r="AD240" s="34">
        <f>AVERAGE([3]buffer!K$36:K$43)</f>
        <v>18.25</v>
      </c>
      <c r="AE240" s="34">
        <f>((AB240-AD240)/AI240)-AC240</f>
        <v>1620.6830631025418</v>
      </c>
      <c r="AF240" s="34">
        <f>AVERAGE($W238:$W245)</f>
        <v>40.75</v>
      </c>
      <c r="AG240" s="34">
        <f>AVERAGE($O238:$O245)</f>
        <v>29.25</v>
      </c>
      <c r="AH240" s="34">
        <f>AG240/0.5</f>
        <v>58.5</v>
      </c>
      <c r="AI240" s="35">
        <f>AF240/AG240</f>
        <v>1.3931623931623931</v>
      </c>
      <c r="AJ240" s="57">
        <f xml:space="preserve"> 1.16*(1-COMPLETE!P63)</f>
        <v>1.0318232044198894</v>
      </c>
      <c r="AK240" s="37">
        <v>0.75694444444444453</v>
      </c>
      <c r="AL240" s="37">
        <v>0.93958333333333333</v>
      </c>
      <c r="AM240" s="38">
        <f>24*(AL240-AK240)</f>
        <v>4.3833333333333311</v>
      </c>
      <c r="AN240" s="34">
        <f>(AE240*120)/(AH240*0.2*AM240*AJ240)</f>
        <v>3675.2229461865427</v>
      </c>
    </row>
    <row r="241" spans="1:40" ht="13.2">
      <c r="A241" s="4">
        <v>3</v>
      </c>
      <c r="B241" s="4">
        <v>29</v>
      </c>
      <c r="C241" s="4">
        <v>60</v>
      </c>
      <c r="D241" s="4">
        <v>42</v>
      </c>
      <c r="E241" s="13">
        <v>8275</v>
      </c>
      <c r="F241" s="14">
        <v>7696</v>
      </c>
      <c r="G241" s="4">
        <v>37</v>
      </c>
      <c r="H241" s="15">
        <v>6592</v>
      </c>
      <c r="I241" s="7">
        <v>7016</v>
      </c>
      <c r="J241" s="4">
        <v>39</v>
      </c>
      <c r="K241" s="8">
        <v>4426</v>
      </c>
      <c r="L241" s="4">
        <v>0</v>
      </c>
      <c r="M241" s="21"/>
      <c r="N241" s="23">
        <f t="shared" ref="N241:Y241" si="279" xml:space="preserve"> IF(OR(A241&gt;A248, A241&lt;A247),".",A241)</f>
        <v>3</v>
      </c>
      <c r="O241" s="23">
        <f t="shared" si="279"/>
        <v>29</v>
      </c>
      <c r="P241" s="23" t="str">
        <f t="shared" si="279"/>
        <v>.</v>
      </c>
      <c r="Q241" s="23">
        <f t="shared" si="279"/>
        <v>42</v>
      </c>
      <c r="R241" s="23">
        <f t="shared" si="279"/>
        <v>8275</v>
      </c>
      <c r="S241" s="23">
        <f t="shared" si="279"/>
        <v>7696</v>
      </c>
      <c r="T241" s="23">
        <f t="shared" si="279"/>
        <v>37</v>
      </c>
      <c r="U241" s="23">
        <f t="shared" si="279"/>
        <v>6592</v>
      </c>
      <c r="V241" s="23">
        <f t="shared" si="279"/>
        <v>7016</v>
      </c>
      <c r="W241" s="23">
        <f t="shared" si="279"/>
        <v>39</v>
      </c>
      <c r="X241" s="23">
        <f t="shared" si="279"/>
        <v>4426</v>
      </c>
      <c r="Y241" s="23">
        <f t="shared" si="279"/>
        <v>0</v>
      </c>
      <c r="Z241" s="21"/>
    </row>
    <row r="242" spans="1:40" ht="13.2">
      <c r="A242" s="4">
        <v>2</v>
      </c>
      <c r="B242" s="4">
        <v>29</v>
      </c>
      <c r="C242" s="4">
        <v>52</v>
      </c>
      <c r="D242" s="4">
        <v>43</v>
      </c>
      <c r="E242" s="13">
        <v>8260</v>
      </c>
      <c r="F242" s="14">
        <v>7972</v>
      </c>
      <c r="G242" s="4">
        <v>42</v>
      </c>
      <c r="H242" s="7">
        <v>7247</v>
      </c>
      <c r="I242" s="14">
        <v>7757</v>
      </c>
      <c r="J242" s="4">
        <v>41</v>
      </c>
      <c r="K242" s="8">
        <v>4378</v>
      </c>
      <c r="L242" s="4">
        <v>2</v>
      </c>
      <c r="M242" s="21"/>
      <c r="N242" s="23">
        <f t="shared" ref="N242:Y242" si="280" xml:space="preserve"> IF(OR(A242&gt;A248, A242&lt;A247),".",A242)</f>
        <v>2</v>
      </c>
      <c r="O242" s="23">
        <f t="shared" si="280"/>
        <v>29</v>
      </c>
      <c r="P242" s="23">
        <f t="shared" si="280"/>
        <v>52</v>
      </c>
      <c r="Q242" s="23">
        <f t="shared" si="280"/>
        <v>43</v>
      </c>
      <c r="R242" s="23">
        <f t="shared" si="280"/>
        <v>8260</v>
      </c>
      <c r="S242" s="23">
        <f t="shared" si="280"/>
        <v>7972</v>
      </c>
      <c r="T242" s="23">
        <f t="shared" si="280"/>
        <v>42</v>
      </c>
      <c r="U242" s="23">
        <f t="shared" si="280"/>
        <v>7247</v>
      </c>
      <c r="V242" s="23">
        <f t="shared" si="280"/>
        <v>7757</v>
      </c>
      <c r="W242" s="23">
        <f t="shared" si="280"/>
        <v>41</v>
      </c>
      <c r="X242" s="23">
        <f t="shared" si="280"/>
        <v>4378</v>
      </c>
      <c r="Y242" s="23">
        <f t="shared" si="280"/>
        <v>2</v>
      </c>
      <c r="Z242" s="21"/>
    </row>
    <row r="243" spans="1:40" ht="13.2">
      <c r="A243" s="4">
        <v>2</v>
      </c>
      <c r="B243" s="4">
        <v>30</v>
      </c>
      <c r="C243" s="4">
        <v>51</v>
      </c>
      <c r="D243" s="4">
        <v>45</v>
      </c>
      <c r="E243" s="14">
        <v>7762</v>
      </c>
      <c r="F243" s="14">
        <v>7610</v>
      </c>
      <c r="G243" s="4">
        <v>42</v>
      </c>
      <c r="H243" s="7">
        <v>7078</v>
      </c>
      <c r="I243" s="15">
        <v>6196</v>
      </c>
      <c r="J243" s="4">
        <v>40</v>
      </c>
      <c r="K243" s="8">
        <v>4750</v>
      </c>
      <c r="L243" s="4">
        <v>1</v>
      </c>
      <c r="M243" s="21"/>
      <c r="N243" s="23">
        <f t="shared" ref="N243:Y243" si="281" xml:space="preserve"> IF(OR(A243&gt;A248, A243&lt;A247),".",A243)</f>
        <v>2</v>
      </c>
      <c r="O243" s="23">
        <f t="shared" si="281"/>
        <v>30</v>
      </c>
      <c r="P243" s="23">
        <f t="shared" si="281"/>
        <v>51</v>
      </c>
      <c r="Q243" s="23">
        <f t="shared" si="281"/>
        <v>45</v>
      </c>
      <c r="R243" s="23">
        <f t="shared" si="281"/>
        <v>7762</v>
      </c>
      <c r="S243" s="23">
        <f t="shared" si="281"/>
        <v>7610</v>
      </c>
      <c r="T243" s="23">
        <f t="shared" si="281"/>
        <v>42</v>
      </c>
      <c r="U243" s="23">
        <f t="shared" si="281"/>
        <v>7078</v>
      </c>
      <c r="V243" s="23">
        <f t="shared" si="281"/>
        <v>6196</v>
      </c>
      <c r="W243" s="23">
        <f t="shared" si="281"/>
        <v>40</v>
      </c>
      <c r="X243" s="23">
        <f t="shared" si="281"/>
        <v>4750</v>
      </c>
      <c r="Y243" s="23">
        <f t="shared" si="281"/>
        <v>1</v>
      </c>
      <c r="Z243" s="21"/>
    </row>
    <row r="244" spans="1:40" ht="13.2">
      <c r="A244" s="4">
        <v>2</v>
      </c>
      <c r="B244" s="4">
        <v>29</v>
      </c>
      <c r="C244" s="4">
        <v>51</v>
      </c>
      <c r="D244" s="4">
        <v>44</v>
      </c>
      <c r="E244" s="7">
        <v>6756</v>
      </c>
      <c r="F244" s="12">
        <v>5585</v>
      </c>
      <c r="G244" s="4">
        <v>35</v>
      </c>
      <c r="H244" s="9">
        <v>5307</v>
      </c>
      <c r="I244" s="4">
        <v>23</v>
      </c>
      <c r="J244" s="4">
        <v>41</v>
      </c>
      <c r="K244" s="9">
        <v>5126</v>
      </c>
      <c r="L244" s="4">
        <v>1</v>
      </c>
      <c r="M244" s="21"/>
      <c r="N244" s="23">
        <f t="shared" ref="N244:Y244" si="282" xml:space="preserve"> IF(OR(A244&gt;A248, A244&lt;A247),".",A244)</f>
        <v>2</v>
      </c>
      <c r="O244" s="23">
        <f t="shared" si="282"/>
        <v>29</v>
      </c>
      <c r="P244" s="23">
        <f t="shared" si="282"/>
        <v>51</v>
      </c>
      <c r="Q244" s="23">
        <f t="shared" si="282"/>
        <v>44</v>
      </c>
      <c r="R244" s="23">
        <f t="shared" si="282"/>
        <v>6756</v>
      </c>
      <c r="S244" s="23">
        <f t="shared" si="282"/>
        <v>5585</v>
      </c>
      <c r="T244" s="23">
        <f t="shared" si="282"/>
        <v>35</v>
      </c>
      <c r="U244" s="23">
        <f t="shared" si="282"/>
        <v>5307</v>
      </c>
      <c r="V244" s="23" t="str">
        <f t="shared" si="282"/>
        <v>.</v>
      </c>
      <c r="W244" s="23">
        <f t="shared" si="282"/>
        <v>41</v>
      </c>
      <c r="X244" s="23">
        <f t="shared" si="282"/>
        <v>5126</v>
      </c>
      <c r="Y244" s="23">
        <f t="shared" si="282"/>
        <v>1</v>
      </c>
      <c r="Z244" s="21"/>
    </row>
    <row r="245" spans="1:40" ht="13.2">
      <c r="A245" s="4">
        <v>1</v>
      </c>
      <c r="B245" s="4">
        <v>30</v>
      </c>
      <c r="C245" s="4">
        <v>50</v>
      </c>
      <c r="D245" s="4">
        <v>40</v>
      </c>
      <c r="E245" s="12">
        <v>5996</v>
      </c>
      <c r="F245" s="12">
        <v>6106</v>
      </c>
      <c r="G245" s="4">
        <v>37</v>
      </c>
      <c r="H245" s="11">
        <v>2008</v>
      </c>
      <c r="I245" s="18">
        <v>2733</v>
      </c>
      <c r="J245" s="4">
        <v>42</v>
      </c>
      <c r="K245" s="9">
        <v>5386</v>
      </c>
      <c r="L245" s="4">
        <v>1</v>
      </c>
      <c r="M245" s="21"/>
      <c r="N245" s="23">
        <f t="shared" ref="N245:Y245" si="283" xml:space="preserve"> IF(OR(A245&gt;A248, A245&lt;A247),".",A245)</f>
        <v>1</v>
      </c>
      <c r="O245" s="23">
        <f t="shared" si="283"/>
        <v>30</v>
      </c>
      <c r="P245" s="23">
        <f t="shared" si="283"/>
        <v>50</v>
      </c>
      <c r="Q245" s="23" t="str">
        <f t="shared" si="283"/>
        <v>.</v>
      </c>
      <c r="R245" s="23">
        <f t="shared" si="283"/>
        <v>5996</v>
      </c>
      <c r="S245" s="23">
        <f t="shared" si="283"/>
        <v>6106</v>
      </c>
      <c r="T245" s="23">
        <f t="shared" si="283"/>
        <v>37</v>
      </c>
      <c r="U245" s="23" t="str">
        <f t="shared" si="283"/>
        <v>.</v>
      </c>
      <c r="V245" s="23">
        <f t="shared" si="283"/>
        <v>2733</v>
      </c>
      <c r="W245" s="23">
        <f t="shared" si="283"/>
        <v>42</v>
      </c>
      <c r="X245" s="23">
        <f t="shared" si="283"/>
        <v>5386</v>
      </c>
      <c r="Y245" s="23">
        <f t="shared" si="283"/>
        <v>1</v>
      </c>
      <c r="Z245" s="21"/>
    </row>
    <row r="246" spans="1:40">
      <c r="A246" s="39">
        <f>AVERAGE(A238:A245)</f>
        <v>1.875</v>
      </c>
      <c r="B246" s="39">
        <f>AVERAGE(B238:B245)</f>
        <v>29.25</v>
      </c>
      <c r="C246" s="39">
        <f t="shared" ref="C246:L246" si="284">AVERAGE(C238:C245)</f>
        <v>52.25</v>
      </c>
      <c r="D246" s="39">
        <f t="shared" si="284"/>
        <v>43.375</v>
      </c>
      <c r="E246" s="39">
        <f t="shared" si="284"/>
        <v>7190.875</v>
      </c>
      <c r="F246" s="39">
        <f t="shared" si="284"/>
        <v>6918.5</v>
      </c>
      <c r="G246" s="39">
        <f t="shared" si="284"/>
        <v>39.375</v>
      </c>
      <c r="H246" s="39">
        <f t="shared" si="284"/>
        <v>5851.625</v>
      </c>
      <c r="I246" s="39">
        <f t="shared" si="284"/>
        <v>5144.625</v>
      </c>
      <c r="J246" s="39">
        <f t="shared" si="284"/>
        <v>40.75</v>
      </c>
      <c r="K246" s="39">
        <f t="shared" si="284"/>
        <v>4693.75</v>
      </c>
      <c r="L246" s="39">
        <f t="shared" si="284"/>
        <v>1</v>
      </c>
      <c r="M246" s="26" t="s">
        <v>60</v>
      </c>
      <c r="N246" s="39">
        <f>AVERAGE(N238:N245)</f>
        <v>1.875</v>
      </c>
      <c r="O246" s="39">
        <f>AVERAGE(O238:O245)</f>
        <v>29.25</v>
      </c>
      <c r="P246" s="39">
        <f t="shared" ref="P246:Y246" si="285">AVERAGE(P238:P245)</f>
        <v>51.142857142857146</v>
      </c>
      <c r="Q246" s="39">
        <f t="shared" si="285"/>
        <v>43.857142857142854</v>
      </c>
      <c r="R246" s="39">
        <f t="shared" si="285"/>
        <v>7190.875</v>
      </c>
      <c r="S246" s="39">
        <f t="shared" si="285"/>
        <v>6918.5</v>
      </c>
      <c r="T246" s="39">
        <f t="shared" si="285"/>
        <v>39.375</v>
      </c>
      <c r="U246" s="39">
        <f t="shared" si="285"/>
        <v>6400.7142857142853</v>
      </c>
      <c r="V246" s="39">
        <f t="shared" si="285"/>
        <v>5876.2857142857147</v>
      </c>
      <c r="W246" s="39">
        <f t="shared" si="285"/>
        <v>40.75</v>
      </c>
      <c r="X246" s="39">
        <f t="shared" si="285"/>
        <v>4693.75</v>
      </c>
      <c r="Y246" s="39">
        <f t="shared" si="285"/>
        <v>1</v>
      </c>
      <c r="Z246" s="26" t="s">
        <v>60</v>
      </c>
    </row>
    <row r="247" spans="1:40">
      <c r="A247" s="39">
        <f>A246-2*STDEV(A238:A245)</f>
        <v>-0.61784690951644983</v>
      </c>
      <c r="B247" s="39">
        <f t="shared" ref="B247:L247" si="286">B246-2*STDEV(B238:B245)</f>
        <v>27.835786437626904</v>
      </c>
      <c r="C247" s="39">
        <f t="shared" si="286"/>
        <v>45.858040765372259</v>
      </c>
      <c r="D247" s="39">
        <f t="shared" si="286"/>
        <v>40.004963967975584</v>
      </c>
      <c r="E247" s="39">
        <f t="shared" si="286"/>
        <v>4785.317045714015</v>
      </c>
      <c r="F247" s="39">
        <f t="shared" si="286"/>
        <v>5212.2446180095349</v>
      </c>
      <c r="G247" s="39">
        <f t="shared" si="286"/>
        <v>28.37175372576672</v>
      </c>
      <c r="H247" s="39">
        <f t="shared" si="286"/>
        <v>2367.7094790461902</v>
      </c>
      <c r="I247" s="39">
        <f t="shared" si="286"/>
        <v>56.440261945432212</v>
      </c>
      <c r="J247" s="39">
        <f t="shared" si="286"/>
        <v>38.977189479144165</v>
      </c>
      <c r="K247" s="39">
        <f t="shared" si="286"/>
        <v>3836.1635195628542</v>
      </c>
      <c r="L247" s="39">
        <f t="shared" si="286"/>
        <v>-6.9044967649697586E-2</v>
      </c>
      <c r="M247" s="26" t="s">
        <v>61</v>
      </c>
      <c r="N247" s="39">
        <f>N246-2*STDEV(N238:N245)</f>
        <v>-0.61784690951644983</v>
      </c>
      <c r="O247" s="39">
        <f t="shared" ref="O247:Y247" si="287">O246-2*STDEV(O238:O245)</f>
        <v>27.835786437626904</v>
      </c>
      <c r="P247" s="39">
        <f t="shared" si="287"/>
        <v>49.762726024172437</v>
      </c>
      <c r="Q247" s="39">
        <f t="shared" si="287"/>
        <v>41.719052921843456</v>
      </c>
      <c r="R247" s="39">
        <f t="shared" si="287"/>
        <v>4785.317045714015</v>
      </c>
      <c r="S247" s="39">
        <f t="shared" si="287"/>
        <v>5212.2446180095349</v>
      </c>
      <c r="T247" s="39">
        <f t="shared" si="287"/>
        <v>28.37175372576672</v>
      </c>
      <c r="U247" s="39">
        <f t="shared" si="287"/>
        <v>4696.4116074767599</v>
      </c>
      <c r="V247" s="39">
        <f t="shared" si="287"/>
        <v>2679.5678736903087</v>
      </c>
      <c r="W247" s="39">
        <f t="shared" si="287"/>
        <v>38.977189479144165</v>
      </c>
      <c r="X247" s="39">
        <f t="shared" si="287"/>
        <v>3836.1635195628542</v>
      </c>
      <c r="Y247" s="39">
        <f t="shared" si="287"/>
        <v>-6.9044967649697586E-2</v>
      </c>
      <c r="Z247" s="26" t="s">
        <v>61</v>
      </c>
    </row>
    <row r="248" spans="1:40" ht="12.6" thickBot="1">
      <c r="A248" s="40">
        <f>A246+2*STDEV(A238:A245)</f>
        <v>4.3678469095164498</v>
      </c>
      <c r="B248" s="40">
        <f t="shared" ref="B248:L248" si="288">B246+2*STDEV(B238:B245)</f>
        <v>30.664213562373096</v>
      </c>
      <c r="C248" s="40">
        <f t="shared" si="288"/>
        <v>58.641959234627741</v>
      </c>
      <c r="D248" s="40">
        <f t="shared" si="288"/>
        <v>46.745036032024416</v>
      </c>
      <c r="E248" s="40">
        <f t="shared" si="288"/>
        <v>9596.432954285985</v>
      </c>
      <c r="F248" s="40">
        <f t="shared" si="288"/>
        <v>8624.755381990466</v>
      </c>
      <c r="G248" s="40">
        <f t="shared" si="288"/>
        <v>50.378246274233277</v>
      </c>
      <c r="H248" s="40">
        <f t="shared" si="288"/>
        <v>9335.5405209538094</v>
      </c>
      <c r="I248" s="40">
        <f t="shared" si="288"/>
        <v>10232.809738054568</v>
      </c>
      <c r="J248" s="40">
        <f t="shared" si="288"/>
        <v>42.522810520855835</v>
      </c>
      <c r="K248" s="40">
        <f t="shared" si="288"/>
        <v>5551.3364804371458</v>
      </c>
      <c r="L248" s="40">
        <f t="shared" si="288"/>
        <v>2.0690449676496976</v>
      </c>
      <c r="M248" s="41" t="s">
        <v>62</v>
      </c>
      <c r="N248" s="40">
        <f>N246+2*STDEV(N238:N245)</f>
        <v>4.3678469095164498</v>
      </c>
      <c r="O248" s="40">
        <f t="shared" ref="O248:Y248" si="289">O246+2*STDEV(O238:O245)</f>
        <v>30.664213562373096</v>
      </c>
      <c r="P248" s="40">
        <f t="shared" si="289"/>
        <v>52.522988261541855</v>
      </c>
      <c r="Q248" s="40">
        <f t="shared" si="289"/>
        <v>45.995232792442252</v>
      </c>
      <c r="R248" s="40">
        <f t="shared" si="289"/>
        <v>9596.432954285985</v>
      </c>
      <c r="S248" s="40">
        <f t="shared" si="289"/>
        <v>8624.755381990466</v>
      </c>
      <c r="T248" s="40">
        <f t="shared" si="289"/>
        <v>50.378246274233277</v>
      </c>
      <c r="U248" s="40">
        <f t="shared" si="289"/>
        <v>8105.0169639518108</v>
      </c>
      <c r="V248" s="40">
        <f t="shared" si="289"/>
        <v>9073.0035548811211</v>
      </c>
      <c r="W248" s="40">
        <f t="shared" si="289"/>
        <v>42.522810520855835</v>
      </c>
      <c r="X248" s="40">
        <f t="shared" si="289"/>
        <v>5551.3364804371458</v>
      </c>
      <c r="Y248" s="40">
        <f t="shared" si="289"/>
        <v>2.0690449676496976</v>
      </c>
      <c r="Z248" s="41" t="s">
        <v>62</v>
      </c>
    </row>
    <row r="249" spans="1:40" ht="13.2">
      <c r="A249" s="20"/>
      <c r="B249" s="25"/>
      <c r="C249" s="20"/>
      <c r="D249" s="22">
        <f>D236+3</f>
        <v>58</v>
      </c>
      <c r="E249" s="22">
        <f t="shared" ref="E249:L249" si="290">E236+3</f>
        <v>58</v>
      </c>
      <c r="F249" s="22">
        <f t="shared" si="290"/>
        <v>58</v>
      </c>
      <c r="G249" s="22">
        <f t="shared" si="290"/>
        <v>59</v>
      </c>
      <c r="H249" s="22">
        <f t="shared" si="290"/>
        <v>59</v>
      </c>
      <c r="I249" s="22">
        <f t="shared" si="290"/>
        <v>59</v>
      </c>
      <c r="J249" s="22">
        <f t="shared" si="290"/>
        <v>60</v>
      </c>
      <c r="K249" s="22">
        <f t="shared" si="290"/>
        <v>60</v>
      </c>
      <c r="L249" s="22">
        <f t="shared" si="290"/>
        <v>60</v>
      </c>
      <c r="M249" s="26" t="s">
        <v>37</v>
      </c>
      <c r="N249" s="20"/>
      <c r="O249" s="25"/>
      <c r="P249" s="20"/>
      <c r="Q249" s="22">
        <f>Q236+3</f>
        <v>58</v>
      </c>
      <c r="R249" s="22">
        <f t="shared" ref="R249:Y249" si="291">R236+3</f>
        <v>58</v>
      </c>
      <c r="S249" s="22">
        <f t="shared" si="291"/>
        <v>58</v>
      </c>
      <c r="T249" s="22">
        <f t="shared" si="291"/>
        <v>59</v>
      </c>
      <c r="U249" s="22">
        <f t="shared" si="291"/>
        <v>59</v>
      </c>
      <c r="V249" s="22">
        <f t="shared" si="291"/>
        <v>59</v>
      </c>
      <c r="W249" s="22">
        <f t="shared" si="291"/>
        <v>60</v>
      </c>
      <c r="X249" s="22">
        <f t="shared" si="291"/>
        <v>60</v>
      </c>
      <c r="Y249" s="22">
        <f t="shared" si="291"/>
        <v>60</v>
      </c>
      <c r="Z249" s="26" t="s">
        <v>37</v>
      </c>
      <c r="AB249" s="27"/>
      <c r="AC249" s="27"/>
      <c r="AD249" s="27"/>
      <c r="AE249" s="27"/>
      <c r="AF249" s="27"/>
      <c r="AG249" s="27"/>
      <c r="AH249" s="27"/>
      <c r="AI249" s="27"/>
      <c r="AM249" s="28"/>
      <c r="AN249" s="27"/>
    </row>
    <row r="250" spans="1:40" ht="13.8" thickBot="1">
      <c r="A250" s="30">
        <v>1</v>
      </c>
      <c r="B250" s="30">
        <v>2</v>
      </c>
      <c r="C250" s="30">
        <v>3</v>
      </c>
      <c r="D250" s="30">
        <v>4</v>
      </c>
      <c r="E250" s="30">
        <v>5</v>
      </c>
      <c r="F250" s="30">
        <v>6</v>
      </c>
      <c r="G250" s="30">
        <v>7</v>
      </c>
      <c r="H250" s="30">
        <v>8</v>
      </c>
      <c r="I250" s="30">
        <v>9</v>
      </c>
      <c r="J250" s="30">
        <v>10</v>
      </c>
      <c r="K250" s="30">
        <v>11</v>
      </c>
      <c r="L250" s="30">
        <v>12</v>
      </c>
      <c r="M250" s="26" t="s">
        <v>47</v>
      </c>
      <c r="N250" s="30">
        <v>1</v>
      </c>
      <c r="O250" s="30">
        <v>2</v>
      </c>
      <c r="P250" s="30">
        <v>3</v>
      </c>
      <c r="Q250" s="30">
        <v>4</v>
      </c>
      <c r="R250" s="30">
        <v>5</v>
      </c>
      <c r="S250" s="30">
        <v>6</v>
      </c>
      <c r="T250" s="30">
        <v>7</v>
      </c>
      <c r="U250" s="30">
        <v>8</v>
      </c>
      <c r="V250" s="30">
        <v>9</v>
      </c>
      <c r="W250" s="30">
        <v>10</v>
      </c>
      <c r="X250" s="30">
        <v>11</v>
      </c>
      <c r="Y250" s="30">
        <v>12</v>
      </c>
      <c r="Z250" s="26" t="s">
        <v>47</v>
      </c>
      <c r="AB250" s="27"/>
      <c r="AC250" s="27"/>
      <c r="AD250" s="27"/>
      <c r="AE250" s="27"/>
      <c r="AF250" s="27"/>
      <c r="AG250" s="27"/>
      <c r="AH250" s="27"/>
      <c r="AI250" s="27"/>
      <c r="AM250" s="28"/>
      <c r="AN250" s="27"/>
    </row>
    <row r="251" spans="1:40" ht="13.8" thickBot="1">
      <c r="A251" s="4">
        <v>2</v>
      </c>
      <c r="B251" s="4">
        <v>4</v>
      </c>
      <c r="C251" s="4">
        <v>39</v>
      </c>
      <c r="D251" s="4">
        <v>32</v>
      </c>
      <c r="E251" s="16">
        <v>949</v>
      </c>
      <c r="F251" s="6">
        <v>1919</v>
      </c>
      <c r="G251" s="4">
        <v>32</v>
      </c>
      <c r="H251" s="14">
        <v>4411</v>
      </c>
      <c r="I251" s="7">
        <v>4066</v>
      </c>
      <c r="J251" s="4">
        <v>28</v>
      </c>
      <c r="K251" s="8">
        <v>2672</v>
      </c>
      <c r="L251" s="18">
        <v>1806</v>
      </c>
      <c r="M251" s="21"/>
      <c r="N251" s="23">
        <f t="shared" ref="N251:Y251" si="292" xml:space="preserve"> IF(OR(A251&gt;A261, A251&lt;A260),".",A251)</f>
        <v>2</v>
      </c>
      <c r="O251" s="23" t="str">
        <f t="shared" si="292"/>
        <v>.</v>
      </c>
      <c r="P251" s="23">
        <f t="shared" si="292"/>
        <v>39</v>
      </c>
      <c r="Q251" s="23">
        <f t="shared" si="292"/>
        <v>32</v>
      </c>
      <c r="R251" s="23">
        <f t="shared" si="292"/>
        <v>949</v>
      </c>
      <c r="S251" s="23">
        <f t="shared" si="292"/>
        <v>1919</v>
      </c>
      <c r="T251" s="23">
        <f t="shared" si="292"/>
        <v>32</v>
      </c>
      <c r="U251" s="23">
        <f t="shared" si="292"/>
        <v>4411</v>
      </c>
      <c r="V251" s="23">
        <f t="shared" si="292"/>
        <v>4066</v>
      </c>
      <c r="W251" s="23">
        <f t="shared" si="292"/>
        <v>28</v>
      </c>
      <c r="X251" s="23">
        <f t="shared" si="292"/>
        <v>2672</v>
      </c>
      <c r="Y251" s="23">
        <f t="shared" si="292"/>
        <v>1806</v>
      </c>
      <c r="Z251" s="21"/>
      <c r="AA251" s="22">
        <f>AA238+3</f>
        <v>58</v>
      </c>
      <c r="AB251" s="34">
        <f>AVERAGE($R251:$S258)</f>
        <v>2374.5625</v>
      </c>
      <c r="AC251" s="34">
        <f>AVERAGE($P251:$P258)</f>
        <v>35.125</v>
      </c>
      <c r="AD251" s="34">
        <f>AVERAGE([3]buffer!I$36:I$43)</f>
        <v>19.125</v>
      </c>
      <c r="AE251" s="34">
        <f>((AB251-AD251)/AI251)-AC251</f>
        <v>1721.4724576271187</v>
      </c>
      <c r="AF251" s="34">
        <f>AVERAGE($Q251:$Q258)</f>
        <v>29.5</v>
      </c>
      <c r="AG251" s="34">
        <f>AVERAGE($O251:$O258)</f>
        <v>22</v>
      </c>
      <c r="AH251" s="34">
        <f>AG251/0.5</f>
        <v>44</v>
      </c>
      <c r="AI251" s="35">
        <f>AF251/AG251</f>
        <v>1.3409090909090908</v>
      </c>
      <c r="AJ251" s="56">
        <f xml:space="preserve"> 1.14*(1-COMPLETE!P65)</f>
        <v>0.97921527041357359</v>
      </c>
      <c r="AK251" s="37">
        <v>0.75694444444444453</v>
      </c>
      <c r="AL251" s="37">
        <v>0.94097222222222221</v>
      </c>
      <c r="AM251" s="38">
        <f>24*(AL251-AK251)</f>
        <v>4.4166666666666643</v>
      </c>
      <c r="AN251" s="34">
        <f>(AE251*120)/(AH251*0.2*AM251*AJ251)</f>
        <v>5427.8251817826522</v>
      </c>
    </row>
    <row r="252" spans="1:40" ht="13.8" thickBot="1">
      <c r="A252" s="4">
        <v>1</v>
      </c>
      <c r="B252" s="4">
        <v>20</v>
      </c>
      <c r="C252" s="4">
        <v>42</v>
      </c>
      <c r="D252" s="4">
        <v>29</v>
      </c>
      <c r="E252" s="16">
        <v>948</v>
      </c>
      <c r="F252" s="5">
        <v>2264</v>
      </c>
      <c r="G252" s="4">
        <v>30</v>
      </c>
      <c r="H252" s="7">
        <v>4335</v>
      </c>
      <c r="I252" s="14">
        <v>4428</v>
      </c>
      <c r="J252" s="4">
        <v>30</v>
      </c>
      <c r="K252" s="5">
        <v>2285</v>
      </c>
      <c r="L252" s="6">
        <v>1989</v>
      </c>
      <c r="M252" s="21"/>
      <c r="N252" s="23">
        <f t="shared" ref="N252:Y252" si="293" xml:space="preserve"> IF(OR(A252&gt;A261, A252&lt;A260),".",A252)</f>
        <v>1</v>
      </c>
      <c r="O252" s="23">
        <f t="shared" si="293"/>
        <v>20</v>
      </c>
      <c r="P252" s="23">
        <f t="shared" si="293"/>
        <v>42</v>
      </c>
      <c r="Q252" s="23">
        <f t="shared" si="293"/>
        <v>29</v>
      </c>
      <c r="R252" s="23">
        <f t="shared" si="293"/>
        <v>948</v>
      </c>
      <c r="S252" s="23">
        <f t="shared" si="293"/>
        <v>2264</v>
      </c>
      <c r="T252" s="23">
        <f t="shared" si="293"/>
        <v>30</v>
      </c>
      <c r="U252" s="23">
        <f t="shared" si="293"/>
        <v>4335</v>
      </c>
      <c r="V252" s="23">
        <f t="shared" si="293"/>
        <v>4428</v>
      </c>
      <c r="W252" s="23">
        <f t="shared" si="293"/>
        <v>30</v>
      </c>
      <c r="X252" s="23">
        <f t="shared" si="293"/>
        <v>2285</v>
      </c>
      <c r="Y252" s="23">
        <f t="shared" si="293"/>
        <v>1989</v>
      </c>
      <c r="Z252" s="21"/>
      <c r="AA252" s="22">
        <f>AA239+3</f>
        <v>59</v>
      </c>
      <c r="AB252" s="34">
        <f>AVERAGE($U251:$V258)</f>
        <v>4373.0714285714284</v>
      </c>
      <c r="AC252" s="34">
        <f>AVERAGE($P251:$P258)</f>
        <v>35.125</v>
      </c>
      <c r="AD252" s="34">
        <f>AVERAGE([3]buffer!J$36:J$43)</f>
        <v>16.375</v>
      </c>
      <c r="AE252" s="34">
        <f>((AB252-AD252)/AI252)-AC252</f>
        <v>2995.6203416149069</v>
      </c>
      <c r="AF252" s="34">
        <f>AVERAGE($T251:$T258)</f>
        <v>31.625</v>
      </c>
      <c r="AG252" s="34">
        <f>AVERAGE($O251:$O258)</f>
        <v>22</v>
      </c>
      <c r="AH252" s="34">
        <f>AG252/0.5</f>
        <v>44</v>
      </c>
      <c r="AI252" s="35">
        <f>AF252/AG252</f>
        <v>1.4375</v>
      </c>
      <c r="AJ252" s="57">
        <f xml:space="preserve"> 1.15*(1-COMPLETE!P67)</f>
        <v>1.0058465855940131</v>
      </c>
      <c r="AK252" s="37">
        <v>0.75694444444444453</v>
      </c>
      <c r="AL252" s="37">
        <v>0.94097222222222221</v>
      </c>
      <c r="AM252" s="38">
        <f>24*(AL252-AK252)</f>
        <v>4.4166666666666643</v>
      </c>
      <c r="AN252" s="34">
        <f>(AE252*120)/(AH252*0.2*AM252*AJ252)</f>
        <v>9195.1533252036515</v>
      </c>
    </row>
    <row r="253" spans="1:40" ht="13.8" thickBot="1">
      <c r="A253" s="4">
        <v>0</v>
      </c>
      <c r="B253" s="4">
        <v>23</v>
      </c>
      <c r="C253" s="4">
        <v>22</v>
      </c>
      <c r="D253" s="4">
        <v>26</v>
      </c>
      <c r="E253" s="15">
        <v>3631</v>
      </c>
      <c r="F253" s="12">
        <v>3287</v>
      </c>
      <c r="G253" s="4">
        <v>32</v>
      </c>
      <c r="H253" s="14">
        <v>4526</v>
      </c>
      <c r="I253" s="13">
        <v>5082</v>
      </c>
      <c r="J253" s="4">
        <v>21</v>
      </c>
      <c r="K253" s="18">
        <v>1550</v>
      </c>
      <c r="L253" s="18">
        <v>1616</v>
      </c>
      <c r="M253" s="21"/>
      <c r="N253" s="23">
        <f t="shared" ref="N253:Y253" si="294" xml:space="preserve"> IF(OR(A253&gt;A261, A253&lt;A260),".",A253)</f>
        <v>0</v>
      </c>
      <c r="O253" s="23">
        <f t="shared" si="294"/>
        <v>23</v>
      </c>
      <c r="P253" s="23">
        <f t="shared" si="294"/>
        <v>22</v>
      </c>
      <c r="Q253" s="23">
        <f t="shared" si="294"/>
        <v>26</v>
      </c>
      <c r="R253" s="23">
        <f t="shared" si="294"/>
        <v>3631</v>
      </c>
      <c r="S253" s="23">
        <f t="shared" si="294"/>
        <v>3287</v>
      </c>
      <c r="T253" s="23">
        <f t="shared" si="294"/>
        <v>32</v>
      </c>
      <c r="U253" s="23">
        <f t="shared" si="294"/>
        <v>4526</v>
      </c>
      <c r="V253" s="23" t="str">
        <f t="shared" si="294"/>
        <v>.</v>
      </c>
      <c r="W253" s="23">
        <f t="shared" si="294"/>
        <v>21</v>
      </c>
      <c r="X253" s="23">
        <f t="shared" si="294"/>
        <v>1550</v>
      </c>
      <c r="Y253" s="23">
        <f t="shared" si="294"/>
        <v>1616</v>
      </c>
      <c r="Z253" s="21"/>
      <c r="AA253" s="22">
        <f>AA240+3</f>
        <v>60</v>
      </c>
      <c r="AB253" s="34">
        <f>AVERAGE($X251:$Y258)</f>
        <v>1952.0625</v>
      </c>
      <c r="AC253" s="34">
        <f>AVERAGE($P251:$P258)</f>
        <v>35.125</v>
      </c>
      <c r="AD253" s="34">
        <f>AVERAGE([3]buffer!K$36:K$43)</f>
        <v>18.25</v>
      </c>
      <c r="AE253" s="34">
        <f>((AB253-AD253)/AI253)-AC253</f>
        <v>1824.7165300546449</v>
      </c>
      <c r="AF253" s="34">
        <f>AVERAGE($W251:$W258)</f>
        <v>22.875</v>
      </c>
      <c r="AG253" s="34">
        <f>AVERAGE($O251:$O258)</f>
        <v>22</v>
      </c>
      <c r="AH253" s="34">
        <f>AG253/0.5</f>
        <v>44</v>
      </c>
      <c r="AI253" s="35">
        <f>AF253/AG253</f>
        <v>1.0397727272727273</v>
      </c>
      <c r="AJ253" s="57">
        <f xml:space="preserve"> 1.09*(1-COMPLETE!P69)</f>
        <v>0.92773100616016424</v>
      </c>
      <c r="AK253" s="37">
        <v>0.75694444444444453</v>
      </c>
      <c r="AL253" s="37">
        <v>0.94097222222222221</v>
      </c>
      <c r="AM253" s="38">
        <f>24*(AL253-AK253)</f>
        <v>4.4166666666666643</v>
      </c>
      <c r="AN253" s="34">
        <f>(AE253*120)/(AH253*0.2*AM253*AJ253)</f>
        <v>6072.6364923782185</v>
      </c>
    </row>
    <row r="254" spans="1:40" ht="13.2">
      <c r="A254" s="4">
        <v>1</v>
      </c>
      <c r="B254" s="4">
        <v>20</v>
      </c>
      <c r="C254" s="4">
        <v>23</v>
      </c>
      <c r="D254" s="4">
        <v>31</v>
      </c>
      <c r="E254" s="18">
        <v>1642</v>
      </c>
      <c r="F254" s="8">
        <v>2713</v>
      </c>
      <c r="G254" s="4">
        <v>32</v>
      </c>
      <c r="H254" s="14">
        <v>4361</v>
      </c>
      <c r="I254" s="7">
        <v>4034</v>
      </c>
      <c r="J254" s="4">
        <v>28</v>
      </c>
      <c r="K254" s="18">
        <v>1757</v>
      </c>
      <c r="L254" s="11">
        <v>1446</v>
      </c>
      <c r="M254" s="21"/>
      <c r="N254" s="23">
        <f t="shared" ref="N254:Y254" si="295" xml:space="preserve"> IF(OR(A254&gt;A261, A254&lt;A260),".",A254)</f>
        <v>1</v>
      </c>
      <c r="O254" s="23">
        <f t="shared" si="295"/>
        <v>20</v>
      </c>
      <c r="P254" s="23">
        <f t="shared" si="295"/>
        <v>23</v>
      </c>
      <c r="Q254" s="23">
        <f t="shared" si="295"/>
        <v>31</v>
      </c>
      <c r="R254" s="23">
        <f t="shared" si="295"/>
        <v>1642</v>
      </c>
      <c r="S254" s="23">
        <f t="shared" si="295"/>
        <v>2713</v>
      </c>
      <c r="T254" s="23">
        <f t="shared" si="295"/>
        <v>32</v>
      </c>
      <c r="U254" s="23">
        <f t="shared" si="295"/>
        <v>4361</v>
      </c>
      <c r="V254" s="23">
        <f t="shared" si="295"/>
        <v>4034</v>
      </c>
      <c r="W254" s="23">
        <f t="shared" si="295"/>
        <v>28</v>
      </c>
      <c r="X254" s="23">
        <f t="shared" si="295"/>
        <v>1757</v>
      </c>
      <c r="Y254" s="23">
        <f t="shared" si="295"/>
        <v>1446</v>
      </c>
      <c r="Z254" s="21"/>
    </row>
    <row r="255" spans="1:40" ht="13.2">
      <c r="A255" s="4">
        <v>1</v>
      </c>
      <c r="B255" s="4">
        <v>22</v>
      </c>
      <c r="C255" s="4">
        <v>41</v>
      </c>
      <c r="D255" s="4">
        <v>30</v>
      </c>
      <c r="E255" s="9">
        <v>2949</v>
      </c>
      <c r="F255" s="5">
        <v>2500</v>
      </c>
      <c r="G255" s="4">
        <v>31</v>
      </c>
      <c r="H255" s="13">
        <v>4750</v>
      </c>
      <c r="I255" s="7">
        <v>4214</v>
      </c>
      <c r="J255" s="4">
        <v>12</v>
      </c>
      <c r="K255" s="16">
        <v>1067</v>
      </c>
      <c r="L255" s="5">
        <v>2306</v>
      </c>
      <c r="M255" s="21"/>
      <c r="N255" s="23">
        <f t="shared" ref="N255:Y255" si="296" xml:space="preserve"> IF(OR(A255&gt;A261, A255&lt;A260),".",A255)</f>
        <v>1</v>
      </c>
      <c r="O255" s="23">
        <f t="shared" si="296"/>
        <v>22</v>
      </c>
      <c r="P255" s="23">
        <f t="shared" si="296"/>
        <v>41</v>
      </c>
      <c r="Q255" s="23">
        <f t="shared" si="296"/>
        <v>30</v>
      </c>
      <c r="R255" s="23">
        <f t="shared" si="296"/>
        <v>2949</v>
      </c>
      <c r="S255" s="23">
        <f t="shared" si="296"/>
        <v>2500</v>
      </c>
      <c r="T255" s="23">
        <f t="shared" si="296"/>
        <v>31</v>
      </c>
      <c r="U255" s="23">
        <f t="shared" si="296"/>
        <v>4750</v>
      </c>
      <c r="V255" s="23">
        <f t="shared" si="296"/>
        <v>4214</v>
      </c>
      <c r="W255" s="23">
        <f t="shared" si="296"/>
        <v>12</v>
      </c>
      <c r="X255" s="23">
        <f t="shared" si="296"/>
        <v>1067</v>
      </c>
      <c r="Y255" s="23">
        <f t="shared" si="296"/>
        <v>2306</v>
      </c>
      <c r="Z255" s="21"/>
    </row>
    <row r="256" spans="1:40" ht="13.2">
      <c r="A256" s="4">
        <v>0</v>
      </c>
      <c r="B256" s="4">
        <v>24</v>
      </c>
      <c r="C256" s="4">
        <v>39</v>
      </c>
      <c r="D256" s="4">
        <v>30</v>
      </c>
      <c r="E256" s="8">
        <v>2892</v>
      </c>
      <c r="F256" s="8">
        <v>2883</v>
      </c>
      <c r="G256" s="4">
        <v>33</v>
      </c>
      <c r="H256" s="9">
        <v>3067</v>
      </c>
      <c r="I256" s="14">
        <v>4458</v>
      </c>
      <c r="J256" s="4">
        <v>17</v>
      </c>
      <c r="K256" s="5">
        <v>2255</v>
      </c>
      <c r="L256" s="18">
        <v>1571</v>
      </c>
      <c r="M256" s="21"/>
      <c r="N256" s="23">
        <f t="shared" ref="N256:Y256" si="297" xml:space="preserve"> IF(OR(A256&gt;A261, A256&lt;A260),".",A256)</f>
        <v>0</v>
      </c>
      <c r="O256" s="23">
        <f t="shared" si="297"/>
        <v>24</v>
      </c>
      <c r="P256" s="23">
        <f t="shared" si="297"/>
        <v>39</v>
      </c>
      <c r="Q256" s="23">
        <f t="shared" si="297"/>
        <v>30</v>
      </c>
      <c r="R256" s="23">
        <f t="shared" si="297"/>
        <v>2892</v>
      </c>
      <c r="S256" s="23">
        <f t="shared" si="297"/>
        <v>2883</v>
      </c>
      <c r="T256" s="23">
        <f t="shared" si="297"/>
        <v>33</v>
      </c>
      <c r="U256" s="23" t="str">
        <f t="shared" si="297"/>
        <v>.</v>
      </c>
      <c r="V256" s="23">
        <f t="shared" si="297"/>
        <v>4458</v>
      </c>
      <c r="W256" s="23">
        <f t="shared" si="297"/>
        <v>17</v>
      </c>
      <c r="X256" s="23">
        <f t="shared" si="297"/>
        <v>2255</v>
      </c>
      <c r="Y256" s="23">
        <f t="shared" si="297"/>
        <v>1571</v>
      </c>
      <c r="Z256" s="21"/>
    </row>
    <row r="257" spans="1:26" ht="13.2">
      <c r="A257" s="4">
        <v>2</v>
      </c>
      <c r="B257" s="4">
        <v>23</v>
      </c>
      <c r="C257" s="4">
        <v>38</v>
      </c>
      <c r="D257" s="4">
        <v>28</v>
      </c>
      <c r="E257" s="6">
        <v>1920</v>
      </c>
      <c r="F257" s="8">
        <v>2672</v>
      </c>
      <c r="G257" s="4">
        <v>30</v>
      </c>
      <c r="H257" s="14">
        <v>4568</v>
      </c>
      <c r="I257" s="7">
        <v>4158</v>
      </c>
      <c r="J257" s="4">
        <v>24</v>
      </c>
      <c r="K257" s="9">
        <v>2908</v>
      </c>
      <c r="L257" s="6">
        <v>1862</v>
      </c>
      <c r="M257" s="21"/>
      <c r="N257" s="23">
        <f t="shared" ref="N257:Y257" si="298" xml:space="preserve"> IF(OR(A257&gt;A261, A257&lt;A260),".",A257)</f>
        <v>2</v>
      </c>
      <c r="O257" s="23">
        <f t="shared" si="298"/>
        <v>23</v>
      </c>
      <c r="P257" s="23">
        <f t="shared" si="298"/>
        <v>38</v>
      </c>
      <c r="Q257" s="23">
        <f t="shared" si="298"/>
        <v>28</v>
      </c>
      <c r="R257" s="23">
        <f t="shared" si="298"/>
        <v>1920</v>
      </c>
      <c r="S257" s="23">
        <f t="shared" si="298"/>
        <v>2672</v>
      </c>
      <c r="T257" s="23">
        <f t="shared" si="298"/>
        <v>30</v>
      </c>
      <c r="U257" s="23">
        <f t="shared" si="298"/>
        <v>4568</v>
      </c>
      <c r="V257" s="23">
        <f t="shared" si="298"/>
        <v>4158</v>
      </c>
      <c r="W257" s="23">
        <f t="shared" si="298"/>
        <v>24</v>
      </c>
      <c r="X257" s="23">
        <f t="shared" si="298"/>
        <v>2908</v>
      </c>
      <c r="Y257" s="23">
        <f t="shared" si="298"/>
        <v>1862</v>
      </c>
      <c r="Z257" s="21"/>
    </row>
    <row r="258" spans="1:26" ht="13.2">
      <c r="A258" s="4">
        <v>0</v>
      </c>
      <c r="B258" s="4">
        <v>22</v>
      </c>
      <c r="C258" s="4">
        <v>37</v>
      </c>
      <c r="D258" s="4">
        <v>30</v>
      </c>
      <c r="E258" s="6">
        <v>2154</v>
      </c>
      <c r="F258" s="8">
        <v>2670</v>
      </c>
      <c r="G258" s="4">
        <v>33</v>
      </c>
      <c r="H258" s="14">
        <v>4371</v>
      </c>
      <c r="I258" s="14">
        <v>4543</v>
      </c>
      <c r="J258" s="4">
        <v>23</v>
      </c>
      <c r="K258" s="18">
        <v>1463</v>
      </c>
      <c r="L258" s="8">
        <v>2680</v>
      </c>
      <c r="M258" s="21"/>
      <c r="N258" s="23">
        <f t="shared" ref="N258:Y258" si="299" xml:space="preserve"> IF(OR(A258&gt;A261, A258&lt;A260),".",A258)</f>
        <v>0</v>
      </c>
      <c r="O258" s="23">
        <f t="shared" si="299"/>
        <v>22</v>
      </c>
      <c r="P258" s="23">
        <f t="shared" si="299"/>
        <v>37</v>
      </c>
      <c r="Q258" s="23">
        <f t="shared" si="299"/>
        <v>30</v>
      </c>
      <c r="R258" s="23">
        <f t="shared" si="299"/>
        <v>2154</v>
      </c>
      <c r="S258" s="23">
        <f t="shared" si="299"/>
        <v>2670</v>
      </c>
      <c r="T258" s="23">
        <f t="shared" si="299"/>
        <v>33</v>
      </c>
      <c r="U258" s="23">
        <f t="shared" si="299"/>
        <v>4371</v>
      </c>
      <c r="V258" s="23">
        <f t="shared" si="299"/>
        <v>4543</v>
      </c>
      <c r="W258" s="23">
        <f t="shared" si="299"/>
        <v>23</v>
      </c>
      <c r="X258" s="23">
        <f t="shared" si="299"/>
        <v>1463</v>
      </c>
      <c r="Y258" s="23">
        <f t="shared" si="299"/>
        <v>2680</v>
      </c>
      <c r="Z258" s="21"/>
    </row>
    <row r="259" spans="1:26">
      <c r="A259" s="39">
        <f>AVERAGE(A251:A258)</f>
        <v>0.875</v>
      </c>
      <c r="B259" s="39">
        <f>AVERAGE(B251:B258)</f>
        <v>19.75</v>
      </c>
      <c r="C259" s="39">
        <f t="shared" ref="C259:L259" si="300">AVERAGE(C251:C258)</f>
        <v>35.125</v>
      </c>
      <c r="D259" s="39">
        <f t="shared" si="300"/>
        <v>29.5</v>
      </c>
      <c r="E259" s="39">
        <f t="shared" si="300"/>
        <v>2135.625</v>
      </c>
      <c r="F259" s="39">
        <f t="shared" si="300"/>
        <v>2613.5</v>
      </c>
      <c r="G259" s="39">
        <f t="shared" si="300"/>
        <v>31.625</v>
      </c>
      <c r="H259" s="39">
        <f t="shared" si="300"/>
        <v>4298.625</v>
      </c>
      <c r="I259" s="39">
        <f t="shared" si="300"/>
        <v>4372.875</v>
      </c>
      <c r="J259" s="39">
        <f t="shared" si="300"/>
        <v>22.875</v>
      </c>
      <c r="K259" s="39">
        <f t="shared" si="300"/>
        <v>1994.625</v>
      </c>
      <c r="L259" s="39">
        <f t="shared" si="300"/>
        <v>1909.5</v>
      </c>
      <c r="M259" s="26" t="s">
        <v>60</v>
      </c>
      <c r="N259" s="39">
        <f>AVERAGE(N251:N258)</f>
        <v>0.875</v>
      </c>
      <c r="O259" s="39">
        <f>AVERAGE(O251:O258)</f>
        <v>22</v>
      </c>
      <c r="P259" s="39">
        <f t="shared" ref="P259:Y259" si="301">AVERAGE(P251:P258)</f>
        <v>35.125</v>
      </c>
      <c r="Q259" s="39">
        <f t="shared" si="301"/>
        <v>29.5</v>
      </c>
      <c r="R259" s="39">
        <f t="shared" si="301"/>
        <v>2135.625</v>
      </c>
      <c r="S259" s="39">
        <f t="shared" si="301"/>
        <v>2613.5</v>
      </c>
      <c r="T259" s="39">
        <f t="shared" si="301"/>
        <v>31.625</v>
      </c>
      <c r="U259" s="39">
        <f t="shared" si="301"/>
        <v>4474.5714285714284</v>
      </c>
      <c r="V259" s="39">
        <f t="shared" si="301"/>
        <v>4271.5714285714284</v>
      </c>
      <c r="W259" s="39">
        <f t="shared" si="301"/>
        <v>22.875</v>
      </c>
      <c r="X259" s="39">
        <f t="shared" si="301"/>
        <v>1994.625</v>
      </c>
      <c r="Y259" s="39">
        <f t="shared" si="301"/>
        <v>1909.5</v>
      </c>
      <c r="Z259" s="26" t="s">
        <v>60</v>
      </c>
    </row>
    <row r="260" spans="1:26">
      <c r="A260" s="39">
        <f>A259-2*STDEV(A251:A258)</f>
        <v>-0.79404592079256031</v>
      </c>
      <c r="B260" s="39">
        <f t="shared" ref="B260:L260" si="302">B259-2*STDEV(B251:B258)</f>
        <v>6.7115951895947017</v>
      </c>
      <c r="C260" s="39">
        <f t="shared" si="302"/>
        <v>19.216781099965068</v>
      </c>
      <c r="D260" s="39">
        <f t="shared" si="302"/>
        <v>25.796719600909796</v>
      </c>
      <c r="E260" s="39">
        <f t="shared" si="302"/>
        <v>196.72135176400343</v>
      </c>
      <c r="F260" s="39">
        <f t="shared" si="302"/>
        <v>1799.3010071241797</v>
      </c>
      <c r="G260" s="39">
        <f t="shared" si="302"/>
        <v>29.24953012166916</v>
      </c>
      <c r="H260" s="39">
        <f t="shared" si="302"/>
        <v>3265.4656636507057</v>
      </c>
      <c r="I260" s="39">
        <f t="shared" si="302"/>
        <v>3687.3066747606927</v>
      </c>
      <c r="J260" s="39">
        <f t="shared" si="302"/>
        <v>10.665518906545268</v>
      </c>
      <c r="K260" s="39">
        <f t="shared" si="302"/>
        <v>720.15617507163574</v>
      </c>
      <c r="L260" s="39">
        <f t="shared" si="302"/>
        <v>1086.3603659506748</v>
      </c>
      <c r="M260" s="26" t="s">
        <v>61</v>
      </c>
      <c r="N260" s="39">
        <f>N259-2*STDEV(N251:N258)</f>
        <v>-0.79404592079256031</v>
      </c>
      <c r="O260" s="39">
        <f t="shared" ref="O260:Y260" si="303">O259-2*STDEV(O251:O258)</f>
        <v>18.944949536696107</v>
      </c>
      <c r="P260" s="39">
        <f t="shared" si="303"/>
        <v>19.216781099965068</v>
      </c>
      <c r="Q260" s="39">
        <f t="shared" si="303"/>
        <v>25.796719600909796</v>
      </c>
      <c r="R260" s="39">
        <f t="shared" si="303"/>
        <v>196.72135176400343</v>
      </c>
      <c r="S260" s="39">
        <f t="shared" si="303"/>
        <v>1799.3010071241797</v>
      </c>
      <c r="T260" s="39">
        <f t="shared" si="303"/>
        <v>29.24953012166916</v>
      </c>
      <c r="U260" s="39">
        <f t="shared" si="303"/>
        <v>4175.2592010834596</v>
      </c>
      <c r="V260" s="39">
        <f t="shared" si="303"/>
        <v>3865.1137929883216</v>
      </c>
      <c r="W260" s="39">
        <f t="shared" si="303"/>
        <v>10.665518906545268</v>
      </c>
      <c r="X260" s="39">
        <f t="shared" si="303"/>
        <v>720.15617507163574</v>
      </c>
      <c r="Y260" s="39">
        <f t="shared" si="303"/>
        <v>1086.3603659506748</v>
      </c>
      <c r="Z260" s="26" t="s">
        <v>61</v>
      </c>
    </row>
    <row r="261" spans="1:26" ht="12.6" thickBot="1">
      <c r="A261" s="40">
        <f>A259+2*STDEV(A251:A258)</f>
        <v>2.5440459207925601</v>
      </c>
      <c r="B261" s="40">
        <f t="shared" ref="B261:L261" si="304">B259+2*STDEV(B251:B258)</f>
        <v>32.788404810405297</v>
      </c>
      <c r="C261" s="40">
        <f t="shared" si="304"/>
        <v>51.033218900034932</v>
      </c>
      <c r="D261" s="40">
        <f t="shared" si="304"/>
        <v>33.203280399090204</v>
      </c>
      <c r="E261" s="40">
        <f t="shared" si="304"/>
        <v>4074.5286482359966</v>
      </c>
      <c r="F261" s="40">
        <f t="shared" si="304"/>
        <v>3427.6989928758203</v>
      </c>
      <c r="G261" s="40">
        <f t="shared" si="304"/>
        <v>34.00046987833084</v>
      </c>
      <c r="H261" s="40">
        <f t="shared" si="304"/>
        <v>5331.7843363492939</v>
      </c>
      <c r="I261" s="40">
        <f t="shared" si="304"/>
        <v>5058.4433252393073</v>
      </c>
      <c r="J261" s="40">
        <f t="shared" si="304"/>
        <v>35.084481093454734</v>
      </c>
      <c r="K261" s="40">
        <f t="shared" si="304"/>
        <v>3269.0938249283645</v>
      </c>
      <c r="L261" s="40">
        <f t="shared" si="304"/>
        <v>2732.6396340493252</v>
      </c>
      <c r="M261" s="41" t="s">
        <v>62</v>
      </c>
      <c r="N261" s="40">
        <f>N259+2*STDEV(N251:N258)</f>
        <v>2.5440459207925601</v>
      </c>
      <c r="O261" s="40">
        <f t="shared" ref="O261:Y261" si="305">O259+2*STDEV(O251:O258)</f>
        <v>25.055050463303893</v>
      </c>
      <c r="P261" s="40">
        <f t="shared" si="305"/>
        <v>51.033218900034932</v>
      </c>
      <c r="Q261" s="40">
        <f t="shared" si="305"/>
        <v>33.203280399090204</v>
      </c>
      <c r="R261" s="40">
        <f t="shared" si="305"/>
        <v>4074.5286482359966</v>
      </c>
      <c r="S261" s="40">
        <f t="shared" si="305"/>
        <v>3427.6989928758203</v>
      </c>
      <c r="T261" s="40">
        <f t="shared" si="305"/>
        <v>34.00046987833084</v>
      </c>
      <c r="U261" s="40">
        <f t="shared" si="305"/>
        <v>4773.8836560593973</v>
      </c>
      <c r="V261" s="40">
        <f t="shared" si="305"/>
        <v>4678.0290641545353</v>
      </c>
      <c r="W261" s="40">
        <f t="shared" si="305"/>
        <v>35.084481093454734</v>
      </c>
      <c r="X261" s="40">
        <f t="shared" si="305"/>
        <v>3269.0938249283645</v>
      </c>
      <c r="Y261" s="40">
        <f t="shared" si="305"/>
        <v>2732.6396340493252</v>
      </c>
      <c r="Z261" s="41" t="s">
        <v>62</v>
      </c>
    </row>
  </sheetData>
  <dataConsolidate/>
  <mergeCells count="6">
    <mergeCell ref="X1:Y1"/>
    <mergeCell ref="E1:F1"/>
    <mergeCell ref="H1:I1"/>
    <mergeCell ref="K1:L1"/>
    <mergeCell ref="R1:S1"/>
    <mergeCell ref="U1:V1"/>
  </mergeCells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C712-B078-42B8-B190-FC89A2C9EE3E}">
  <dimension ref="A1:AG126"/>
  <sheetViews>
    <sheetView topLeftCell="R114" zoomScale="128" workbookViewId="0">
      <selection activeCell="V13" sqref="V13"/>
    </sheetView>
  </sheetViews>
  <sheetFormatPr defaultRowHeight="14.4"/>
  <sheetData>
    <row r="1" spans="1:32">
      <c r="A1" t="s">
        <v>24</v>
      </c>
      <c r="B1" t="s">
        <v>1</v>
      </c>
      <c r="C1" s="1">
        <v>0.25347222222222221</v>
      </c>
      <c r="O1" t="s">
        <v>70</v>
      </c>
      <c r="R1" t="s">
        <v>24</v>
      </c>
      <c r="S1" t="s">
        <v>1</v>
      </c>
      <c r="T1" s="1">
        <v>0.41666666666666669</v>
      </c>
    </row>
    <row r="3" spans="1:32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R3" s="2"/>
      <c r="S3" s="3">
        <v>1</v>
      </c>
      <c r="T3" s="3">
        <v>2</v>
      </c>
      <c r="U3" s="3">
        <v>3</v>
      </c>
      <c r="V3" s="3">
        <v>4</v>
      </c>
      <c r="W3" s="3">
        <v>5</v>
      </c>
      <c r="X3" s="3">
        <v>6</v>
      </c>
      <c r="Y3" s="3">
        <v>7</v>
      </c>
      <c r="Z3" s="3">
        <v>8</v>
      </c>
      <c r="AA3" s="3">
        <v>9</v>
      </c>
      <c r="AB3" s="3">
        <v>10</v>
      </c>
      <c r="AC3" s="3">
        <v>11</v>
      </c>
      <c r="AD3" s="3">
        <v>12</v>
      </c>
    </row>
    <row r="4" spans="1:32">
      <c r="A4" s="3" t="s">
        <v>2</v>
      </c>
      <c r="B4" s="4">
        <v>3</v>
      </c>
      <c r="C4" s="16">
        <v>494</v>
      </c>
      <c r="D4" s="4">
        <v>64</v>
      </c>
      <c r="E4" s="17">
        <v>417</v>
      </c>
      <c r="F4" s="7">
        <v>2386</v>
      </c>
      <c r="G4" s="15">
        <v>2271</v>
      </c>
      <c r="H4" s="16">
        <v>441</v>
      </c>
      <c r="I4" s="8">
        <v>1637</v>
      </c>
      <c r="J4" s="12">
        <v>2077</v>
      </c>
      <c r="K4" s="16">
        <v>440</v>
      </c>
      <c r="L4" s="9">
        <v>1856</v>
      </c>
      <c r="M4" s="12">
        <v>2081</v>
      </c>
      <c r="N4" s="10">
        <v>365450</v>
      </c>
      <c r="R4" s="3" t="s">
        <v>2</v>
      </c>
      <c r="S4" s="4">
        <v>1</v>
      </c>
      <c r="T4" s="16">
        <v>408</v>
      </c>
      <c r="U4" s="4">
        <v>45</v>
      </c>
      <c r="V4" s="16">
        <v>360</v>
      </c>
      <c r="W4" s="15">
        <v>1469</v>
      </c>
      <c r="X4" s="7">
        <v>1576</v>
      </c>
      <c r="Y4" s="16">
        <v>362</v>
      </c>
      <c r="Z4" s="12">
        <v>1308</v>
      </c>
      <c r="AA4" s="12">
        <v>1290</v>
      </c>
      <c r="AB4" s="16">
        <v>380</v>
      </c>
      <c r="AC4" s="7">
        <v>1663</v>
      </c>
      <c r="AD4" s="14">
        <v>1779</v>
      </c>
      <c r="AE4" s="10">
        <v>365450</v>
      </c>
      <c r="AF4" t="s">
        <v>4</v>
      </c>
    </row>
    <row r="5" spans="1:32">
      <c r="A5" s="3" t="s">
        <v>3</v>
      </c>
      <c r="B5" s="4">
        <v>2</v>
      </c>
      <c r="C5" s="16">
        <v>485</v>
      </c>
      <c r="D5" s="4">
        <v>68</v>
      </c>
      <c r="E5" s="17">
        <v>404</v>
      </c>
      <c r="F5" s="14">
        <v>2569</v>
      </c>
      <c r="G5" s="14">
        <v>2629</v>
      </c>
      <c r="H5" s="17">
        <v>418</v>
      </c>
      <c r="I5" s="7">
        <v>2341</v>
      </c>
      <c r="J5" s="7">
        <v>2434</v>
      </c>
      <c r="K5" s="16">
        <v>425</v>
      </c>
      <c r="L5" s="15">
        <v>2125</v>
      </c>
      <c r="M5" s="15">
        <v>2143</v>
      </c>
      <c r="N5" s="10">
        <v>365450</v>
      </c>
      <c r="R5" s="3" t="s">
        <v>3</v>
      </c>
      <c r="S5" s="4">
        <v>2</v>
      </c>
      <c r="T5" s="16">
        <v>404</v>
      </c>
      <c r="U5" s="4">
        <v>45</v>
      </c>
      <c r="V5" s="16">
        <v>370</v>
      </c>
      <c r="W5" s="7">
        <v>1603</v>
      </c>
      <c r="X5" s="7">
        <v>1664</v>
      </c>
      <c r="Y5" s="16">
        <v>372</v>
      </c>
      <c r="Z5" s="12">
        <v>1355</v>
      </c>
      <c r="AA5" s="15">
        <v>1530</v>
      </c>
      <c r="AB5" s="16">
        <v>372</v>
      </c>
      <c r="AC5" s="7">
        <v>1579</v>
      </c>
      <c r="AD5" s="15">
        <v>1562</v>
      </c>
      <c r="AE5" s="10">
        <v>365450</v>
      </c>
    </row>
    <row r="6" spans="1:32">
      <c r="A6" s="3" t="s">
        <v>5</v>
      </c>
      <c r="B6" s="4">
        <v>2</v>
      </c>
      <c r="C6" s="16">
        <v>486</v>
      </c>
      <c r="D6" s="4">
        <v>67</v>
      </c>
      <c r="E6" s="17">
        <v>411</v>
      </c>
      <c r="F6" s="14">
        <v>2551</v>
      </c>
      <c r="G6" s="14">
        <v>2676</v>
      </c>
      <c r="H6" s="16">
        <v>424</v>
      </c>
      <c r="I6" s="15">
        <v>2313</v>
      </c>
      <c r="J6" s="7">
        <v>2326</v>
      </c>
      <c r="K6" s="16">
        <v>424</v>
      </c>
      <c r="L6" s="15">
        <v>2138</v>
      </c>
      <c r="M6" s="15">
        <v>2162</v>
      </c>
      <c r="N6" s="10">
        <v>365450</v>
      </c>
      <c r="P6" t="s">
        <v>64</v>
      </c>
      <c r="R6" s="3" t="s">
        <v>5</v>
      </c>
      <c r="S6" s="4">
        <v>4</v>
      </c>
      <c r="T6" s="16">
        <v>397</v>
      </c>
      <c r="U6" s="4">
        <v>47</v>
      </c>
      <c r="V6" s="16">
        <v>375</v>
      </c>
      <c r="W6" s="13">
        <v>1860</v>
      </c>
      <c r="X6" s="14">
        <v>1769</v>
      </c>
      <c r="Y6" s="16">
        <v>380</v>
      </c>
      <c r="Z6" s="15">
        <v>1467</v>
      </c>
      <c r="AA6" s="15">
        <v>1532</v>
      </c>
      <c r="AB6" s="16">
        <v>373</v>
      </c>
      <c r="AC6" s="15">
        <v>1439</v>
      </c>
      <c r="AD6" s="7">
        <v>1599</v>
      </c>
      <c r="AE6" s="10">
        <v>365450</v>
      </c>
    </row>
    <row r="7" spans="1:32">
      <c r="A7" s="3" t="s">
        <v>6</v>
      </c>
      <c r="B7" s="4">
        <v>1</v>
      </c>
      <c r="C7" s="16">
        <v>482</v>
      </c>
      <c r="D7" s="4">
        <v>67</v>
      </c>
      <c r="E7" s="17">
        <v>399</v>
      </c>
      <c r="F7" s="18">
        <v>1004</v>
      </c>
      <c r="G7" s="14">
        <v>2552</v>
      </c>
      <c r="H7" s="17">
        <v>412</v>
      </c>
      <c r="I7" s="18">
        <v>1017</v>
      </c>
      <c r="J7" s="15">
        <v>2276</v>
      </c>
      <c r="K7" s="17">
        <v>394</v>
      </c>
      <c r="L7" s="7">
        <v>2326</v>
      </c>
      <c r="M7" s="7">
        <v>2481</v>
      </c>
      <c r="N7" s="10">
        <v>365450</v>
      </c>
      <c r="R7" s="3" t="s">
        <v>6</v>
      </c>
      <c r="S7" s="4">
        <v>2</v>
      </c>
      <c r="T7" s="16">
        <v>420</v>
      </c>
      <c r="U7" s="4">
        <v>45</v>
      </c>
      <c r="V7" s="16">
        <v>389</v>
      </c>
      <c r="W7" s="13">
        <v>1996</v>
      </c>
      <c r="X7" s="13">
        <v>1978</v>
      </c>
      <c r="Y7" s="16">
        <v>387</v>
      </c>
      <c r="Z7" s="7">
        <v>1669</v>
      </c>
      <c r="AA7" s="12">
        <v>1334</v>
      </c>
      <c r="AB7" s="16">
        <v>372</v>
      </c>
      <c r="AC7" s="7">
        <v>1575</v>
      </c>
      <c r="AD7" s="7">
        <v>1705</v>
      </c>
      <c r="AE7" s="10">
        <v>365450</v>
      </c>
    </row>
    <row r="8" spans="1:32">
      <c r="A8" s="3" t="s">
        <v>7</v>
      </c>
      <c r="B8" s="4">
        <v>1</v>
      </c>
      <c r="C8" s="16">
        <v>481</v>
      </c>
      <c r="D8" s="4">
        <v>67</v>
      </c>
      <c r="E8" s="17">
        <v>399</v>
      </c>
      <c r="F8" s="13">
        <v>2807</v>
      </c>
      <c r="G8" s="13">
        <v>2815</v>
      </c>
      <c r="H8" s="17">
        <v>413</v>
      </c>
      <c r="I8" s="14">
        <v>2650</v>
      </c>
      <c r="J8" s="13">
        <v>2945</v>
      </c>
      <c r="K8" s="17">
        <v>410</v>
      </c>
      <c r="L8" s="15">
        <v>2254</v>
      </c>
      <c r="M8" s="7">
        <v>2496</v>
      </c>
      <c r="N8" s="10">
        <v>365450</v>
      </c>
      <c r="R8" s="3" t="s">
        <v>7</v>
      </c>
      <c r="S8" s="4">
        <v>1</v>
      </c>
      <c r="T8" s="16">
        <v>419</v>
      </c>
      <c r="U8" s="4">
        <v>46</v>
      </c>
      <c r="V8" s="16">
        <v>382</v>
      </c>
      <c r="W8" s="15">
        <v>1472</v>
      </c>
      <c r="X8" s="15">
        <v>1461</v>
      </c>
      <c r="Y8" s="16">
        <v>385</v>
      </c>
      <c r="Z8" s="8">
        <v>1133</v>
      </c>
      <c r="AA8" s="15">
        <v>1431</v>
      </c>
      <c r="AB8" s="16">
        <v>366</v>
      </c>
      <c r="AC8" s="7">
        <v>1656</v>
      </c>
      <c r="AD8" s="14">
        <v>1771</v>
      </c>
      <c r="AE8" s="10">
        <v>365450</v>
      </c>
    </row>
    <row r="9" spans="1:32">
      <c r="A9" s="3" t="s">
        <v>8</v>
      </c>
      <c r="B9" s="4">
        <v>2</v>
      </c>
      <c r="C9" s="16">
        <v>481</v>
      </c>
      <c r="D9" s="4">
        <v>66</v>
      </c>
      <c r="E9" s="17">
        <v>407</v>
      </c>
      <c r="F9" s="13">
        <v>2825</v>
      </c>
      <c r="G9" s="13">
        <v>2753</v>
      </c>
      <c r="H9" s="17">
        <v>412</v>
      </c>
      <c r="I9" s="7">
        <v>2403</v>
      </c>
      <c r="J9" s="15">
        <v>2127</v>
      </c>
      <c r="K9" s="17">
        <v>295</v>
      </c>
      <c r="L9" s="15">
        <v>2276</v>
      </c>
      <c r="M9" s="7">
        <v>2432</v>
      </c>
      <c r="N9" s="10">
        <v>365450</v>
      </c>
      <c r="R9" s="3" t="s">
        <v>8</v>
      </c>
      <c r="S9" s="4">
        <v>4</v>
      </c>
      <c r="T9" s="16">
        <v>418</v>
      </c>
      <c r="U9" s="4">
        <v>46</v>
      </c>
      <c r="V9" s="16">
        <v>380</v>
      </c>
      <c r="W9" s="7">
        <v>1604</v>
      </c>
      <c r="X9" s="7">
        <v>1691</v>
      </c>
      <c r="Y9" s="16">
        <v>380</v>
      </c>
      <c r="Z9" s="9">
        <v>1282</v>
      </c>
      <c r="AA9" s="9">
        <v>1245</v>
      </c>
      <c r="AB9" s="16">
        <v>346</v>
      </c>
      <c r="AC9" s="15">
        <v>1539</v>
      </c>
      <c r="AD9" s="7">
        <v>1602</v>
      </c>
      <c r="AE9" s="10">
        <v>365450</v>
      </c>
    </row>
    <row r="10" spans="1:32">
      <c r="A10" s="3" t="s">
        <v>9</v>
      </c>
      <c r="B10" s="4">
        <v>2</v>
      </c>
      <c r="C10" s="16">
        <v>480</v>
      </c>
      <c r="D10" s="4">
        <v>68</v>
      </c>
      <c r="E10" s="17">
        <v>401</v>
      </c>
      <c r="F10" s="14">
        <v>2679</v>
      </c>
      <c r="G10" s="14">
        <v>2668</v>
      </c>
      <c r="H10" s="17">
        <v>414</v>
      </c>
      <c r="I10" s="15">
        <v>2311</v>
      </c>
      <c r="J10" s="7">
        <v>2417</v>
      </c>
      <c r="K10" s="17">
        <v>373</v>
      </c>
      <c r="L10" s="12">
        <v>2061</v>
      </c>
      <c r="M10" s="9">
        <v>1804</v>
      </c>
      <c r="N10" s="10">
        <v>365450</v>
      </c>
      <c r="R10" s="3" t="s">
        <v>9</v>
      </c>
      <c r="S10" s="4">
        <v>2</v>
      </c>
      <c r="T10" s="16">
        <v>427</v>
      </c>
      <c r="U10" s="4">
        <v>44</v>
      </c>
      <c r="V10" s="16">
        <v>378</v>
      </c>
      <c r="W10" s="7">
        <v>1652</v>
      </c>
      <c r="X10" s="15">
        <v>1537</v>
      </c>
      <c r="Y10" s="16">
        <v>378</v>
      </c>
      <c r="Z10" s="12">
        <v>1286</v>
      </c>
      <c r="AA10" s="9">
        <v>1274</v>
      </c>
      <c r="AB10" s="16">
        <v>366</v>
      </c>
      <c r="AC10" s="15">
        <v>1533</v>
      </c>
      <c r="AD10" s="7">
        <v>1613</v>
      </c>
      <c r="AE10" s="10">
        <v>365450</v>
      </c>
    </row>
    <row r="11" spans="1:32">
      <c r="A11" s="3" t="s">
        <v>10</v>
      </c>
      <c r="B11" s="4">
        <v>1</v>
      </c>
      <c r="C11" s="16">
        <v>477</v>
      </c>
      <c r="D11" s="4">
        <v>66</v>
      </c>
      <c r="E11" s="17">
        <v>402</v>
      </c>
      <c r="F11" s="7">
        <v>2459</v>
      </c>
      <c r="G11" s="15">
        <v>2313</v>
      </c>
      <c r="H11" s="17">
        <v>420</v>
      </c>
      <c r="I11" s="15">
        <v>2289</v>
      </c>
      <c r="J11" s="12">
        <v>2086</v>
      </c>
      <c r="K11" s="17">
        <v>338</v>
      </c>
      <c r="L11" s="12">
        <v>1900</v>
      </c>
      <c r="M11" s="12">
        <v>1940</v>
      </c>
      <c r="N11" s="10">
        <v>365450</v>
      </c>
      <c r="R11" s="3" t="s">
        <v>10</v>
      </c>
      <c r="S11" s="4">
        <v>1</v>
      </c>
      <c r="T11" s="16">
        <v>416</v>
      </c>
      <c r="U11" s="4">
        <v>46</v>
      </c>
      <c r="V11" s="16">
        <v>382</v>
      </c>
      <c r="W11" s="13">
        <v>1932</v>
      </c>
      <c r="X11" s="14">
        <v>1720</v>
      </c>
      <c r="Y11" s="16">
        <v>387</v>
      </c>
      <c r="Z11" s="12">
        <v>1422</v>
      </c>
      <c r="AA11" s="12">
        <v>1289</v>
      </c>
      <c r="AB11" s="16">
        <v>379</v>
      </c>
      <c r="AC11" s="14">
        <v>1721</v>
      </c>
      <c r="AD11" s="14">
        <v>1784</v>
      </c>
      <c r="AE11" s="10">
        <v>365450</v>
      </c>
    </row>
    <row r="13" spans="1:32">
      <c r="A13" s="19" t="s">
        <v>24</v>
      </c>
      <c r="B13" t="s">
        <v>1</v>
      </c>
      <c r="C13" s="1">
        <v>0.25486111111111109</v>
      </c>
    </row>
    <row r="14" spans="1:32">
      <c r="R14" t="s">
        <v>24</v>
      </c>
      <c r="S14" t="s">
        <v>1</v>
      </c>
      <c r="T14" s="1">
        <v>0.41805555555555557</v>
      </c>
    </row>
    <row r="15" spans="1:32">
      <c r="A15" s="2"/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32">
      <c r="A16" s="3" t="s">
        <v>2</v>
      </c>
      <c r="B16" s="4">
        <v>3</v>
      </c>
      <c r="C16" s="16">
        <v>375</v>
      </c>
      <c r="D16" s="4">
        <v>68</v>
      </c>
      <c r="E16" s="16">
        <v>349</v>
      </c>
      <c r="F16" s="7">
        <v>1924</v>
      </c>
      <c r="G16" s="15">
        <v>1864</v>
      </c>
      <c r="H16" s="16">
        <v>456</v>
      </c>
      <c r="I16" s="15">
        <v>1758</v>
      </c>
      <c r="J16" s="15">
        <v>1846</v>
      </c>
      <c r="K16" s="16">
        <v>424</v>
      </c>
      <c r="L16" s="14">
        <v>2196</v>
      </c>
      <c r="M16" s="7">
        <v>1910</v>
      </c>
      <c r="N16" s="10">
        <v>365450</v>
      </c>
      <c r="P16" t="s">
        <v>65</v>
      </c>
      <c r="R16" s="2"/>
      <c r="S16" s="3">
        <v>1</v>
      </c>
      <c r="T16" s="3">
        <v>2</v>
      </c>
      <c r="U16" s="3">
        <v>3</v>
      </c>
      <c r="V16" s="3">
        <v>4</v>
      </c>
      <c r="W16" s="3">
        <v>5</v>
      </c>
      <c r="X16" s="3">
        <v>6</v>
      </c>
      <c r="Y16" s="3">
        <v>7</v>
      </c>
      <c r="Z16" s="3">
        <v>8</v>
      </c>
      <c r="AA16" s="3">
        <v>9</v>
      </c>
      <c r="AB16" s="3">
        <v>10</v>
      </c>
      <c r="AC16" s="3">
        <v>11</v>
      </c>
      <c r="AD16" s="3">
        <v>12</v>
      </c>
    </row>
    <row r="17" spans="1:32">
      <c r="A17" s="3" t="s">
        <v>3</v>
      </c>
      <c r="B17" s="4">
        <v>3</v>
      </c>
      <c r="C17" s="11">
        <v>526</v>
      </c>
      <c r="D17" s="4">
        <v>69</v>
      </c>
      <c r="E17" s="16">
        <v>463</v>
      </c>
      <c r="F17" s="7">
        <v>1978</v>
      </c>
      <c r="G17" s="14">
        <v>2174</v>
      </c>
      <c r="H17" s="16">
        <v>442</v>
      </c>
      <c r="I17" s="15">
        <v>1870</v>
      </c>
      <c r="J17" s="7">
        <v>1937</v>
      </c>
      <c r="K17" s="16">
        <v>397</v>
      </c>
      <c r="L17" s="14">
        <v>2159</v>
      </c>
      <c r="M17" s="15">
        <v>1768</v>
      </c>
      <c r="N17" s="10">
        <v>365450</v>
      </c>
      <c r="R17" s="3" t="s">
        <v>2</v>
      </c>
      <c r="S17" s="4">
        <v>1</v>
      </c>
      <c r="T17" s="16">
        <v>388</v>
      </c>
      <c r="U17" s="4">
        <v>44</v>
      </c>
      <c r="V17" s="17">
        <v>343</v>
      </c>
      <c r="W17" s="5">
        <v>1238</v>
      </c>
      <c r="X17" s="5">
        <v>1272</v>
      </c>
      <c r="Y17" s="17">
        <v>355</v>
      </c>
      <c r="Z17" s="12">
        <v>1832</v>
      </c>
      <c r="AA17" s="8">
        <v>1436</v>
      </c>
      <c r="AB17" s="17">
        <v>356</v>
      </c>
      <c r="AC17" s="12">
        <v>1769</v>
      </c>
      <c r="AD17" s="15">
        <v>1921</v>
      </c>
      <c r="AE17" s="10">
        <v>365450</v>
      </c>
      <c r="AF17" t="s">
        <v>11</v>
      </c>
    </row>
    <row r="18" spans="1:32">
      <c r="A18" s="3" t="s">
        <v>5</v>
      </c>
      <c r="B18" s="4">
        <v>3</v>
      </c>
      <c r="C18" s="11">
        <v>521</v>
      </c>
      <c r="D18" s="4">
        <v>68</v>
      </c>
      <c r="E18" s="16">
        <v>456</v>
      </c>
      <c r="F18" s="13">
        <v>2307</v>
      </c>
      <c r="G18" s="14">
        <v>2215</v>
      </c>
      <c r="H18" s="16">
        <v>413</v>
      </c>
      <c r="I18" s="13">
        <v>2345</v>
      </c>
      <c r="J18" s="7">
        <v>1972</v>
      </c>
      <c r="K18" s="16">
        <v>393</v>
      </c>
      <c r="L18" s="13">
        <v>2246</v>
      </c>
      <c r="M18" s="7">
        <v>1973</v>
      </c>
      <c r="N18" s="10">
        <v>365450</v>
      </c>
      <c r="R18" s="3" t="s">
        <v>3</v>
      </c>
      <c r="S18" s="4">
        <v>1</v>
      </c>
      <c r="T18" s="16">
        <v>383</v>
      </c>
      <c r="U18" s="4">
        <v>43</v>
      </c>
      <c r="V18" s="17">
        <v>362</v>
      </c>
      <c r="W18" s="12">
        <v>1792</v>
      </c>
      <c r="X18" s="8">
        <v>1361</v>
      </c>
      <c r="Y18" s="17">
        <v>356</v>
      </c>
      <c r="Z18" s="8">
        <v>1333</v>
      </c>
      <c r="AA18" s="12">
        <v>1790</v>
      </c>
      <c r="AB18" s="17">
        <v>363</v>
      </c>
      <c r="AC18" s="12">
        <v>1854</v>
      </c>
      <c r="AD18" s="15">
        <v>1924</v>
      </c>
      <c r="AE18" s="10">
        <v>365450</v>
      </c>
    </row>
    <row r="19" spans="1:32">
      <c r="A19" s="3" t="s">
        <v>6</v>
      </c>
      <c r="B19" s="4">
        <v>5</v>
      </c>
      <c r="C19" s="11">
        <v>520</v>
      </c>
      <c r="D19" s="4">
        <v>72</v>
      </c>
      <c r="E19" s="16">
        <v>464</v>
      </c>
      <c r="F19" s="13">
        <v>2258</v>
      </c>
      <c r="G19" s="13">
        <v>2406</v>
      </c>
      <c r="H19" s="16">
        <v>417</v>
      </c>
      <c r="I19" s="14">
        <v>2149</v>
      </c>
      <c r="J19" s="14">
        <v>2223</v>
      </c>
      <c r="K19" s="16">
        <v>376</v>
      </c>
      <c r="L19" s="7">
        <v>1977</v>
      </c>
      <c r="M19" s="7">
        <v>2053</v>
      </c>
      <c r="N19" s="10">
        <v>365450</v>
      </c>
      <c r="R19" s="3" t="s">
        <v>5</v>
      </c>
      <c r="S19" s="4">
        <v>1</v>
      </c>
      <c r="T19" s="16">
        <v>389</v>
      </c>
      <c r="U19" s="4">
        <v>44</v>
      </c>
      <c r="V19" s="16">
        <v>380</v>
      </c>
      <c r="W19" s="9">
        <v>1576</v>
      </c>
      <c r="X19" s="9">
        <v>1523</v>
      </c>
      <c r="Y19" s="17">
        <v>363</v>
      </c>
      <c r="Z19" s="7">
        <v>2107</v>
      </c>
      <c r="AA19" s="12">
        <v>1776</v>
      </c>
      <c r="AB19" s="17">
        <v>365</v>
      </c>
      <c r="AC19" s="7">
        <v>2080</v>
      </c>
      <c r="AD19" s="15">
        <v>1878</v>
      </c>
      <c r="AE19" s="10">
        <v>365450</v>
      </c>
    </row>
    <row r="20" spans="1:32">
      <c r="A20" s="3" t="s">
        <v>7</v>
      </c>
      <c r="B20" s="4">
        <v>3</v>
      </c>
      <c r="C20" s="11">
        <v>520</v>
      </c>
      <c r="D20" s="4">
        <v>72</v>
      </c>
      <c r="E20" s="16">
        <v>461</v>
      </c>
      <c r="F20" s="14">
        <v>2230</v>
      </c>
      <c r="G20" s="14">
        <v>2115</v>
      </c>
      <c r="H20" s="16">
        <v>415</v>
      </c>
      <c r="I20" s="14">
        <v>2141</v>
      </c>
      <c r="J20" s="7">
        <v>1982</v>
      </c>
      <c r="K20" s="16">
        <v>374</v>
      </c>
      <c r="L20" s="14">
        <v>2082</v>
      </c>
      <c r="M20" s="15">
        <v>1757</v>
      </c>
      <c r="N20" s="10">
        <v>365450</v>
      </c>
      <c r="R20" s="3" t="s">
        <v>6</v>
      </c>
      <c r="S20" s="4">
        <v>0</v>
      </c>
      <c r="T20" s="16">
        <v>378</v>
      </c>
      <c r="U20" s="4">
        <v>41</v>
      </c>
      <c r="V20" s="17">
        <v>373</v>
      </c>
      <c r="W20" s="5">
        <v>1197</v>
      </c>
      <c r="X20" s="9">
        <v>1549</v>
      </c>
      <c r="Y20" s="17">
        <v>361</v>
      </c>
      <c r="Z20" s="15">
        <v>1987</v>
      </c>
      <c r="AA20" s="15">
        <v>1943</v>
      </c>
      <c r="AB20" s="17">
        <v>366</v>
      </c>
      <c r="AC20" s="12">
        <v>1764</v>
      </c>
      <c r="AD20" s="7">
        <v>2112</v>
      </c>
      <c r="AE20" s="10">
        <v>365450</v>
      </c>
    </row>
    <row r="21" spans="1:32">
      <c r="A21" s="3" t="s">
        <v>8</v>
      </c>
      <c r="B21" s="4">
        <v>1</v>
      </c>
      <c r="C21" s="16">
        <v>516</v>
      </c>
      <c r="D21" s="4">
        <v>71</v>
      </c>
      <c r="E21" s="16">
        <v>453</v>
      </c>
      <c r="F21" s="13">
        <v>2362</v>
      </c>
      <c r="G21" s="14">
        <v>2217</v>
      </c>
      <c r="H21" s="16">
        <v>411</v>
      </c>
      <c r="I21" s="14">
        <v>2088</v>
      </c>
      <c r="J21" s="7">
        <v>2010</v>
      </c>
      <c r="K21" s="16">
        <v>366</v>
      </c>
      <c r="L21" s="13">
        <v>2265</v>
      </c>
      <c r="M21" s="12">
        <v>1652</v>
      </c>
      <c r="N21" s="10">
        <v>365450</v>
      </c>
      <c r="R21" s="3" t="s">
        <v>7</v>
      </c>
      <c r="S21" s="4">
        <v>1</v>
      </c>
      <c r="T21" s="16">
        <v>376</v>
      </c>
      <c r="U21" s="4">
        <v>41</v>
      </c>
      <c r="V21" s="17">
        <v>356</v>
      </c>
      <c r="W21" s="8">
        <v>1428</v>
      </c>
      <c r="X21" s="8">
        <v>1465</v>
      </c>
      <c r="Y21" s="17">
        <v>359</v>
      </c>
      <c r="Z21" s="9">
        <v>1568</v>
      </c>
      <c r="AA21" s="12">
        <v>1804</v>
      </c>
      <c r="AB21" s="17">
        <v>359</v>
      </c>
      <c r="AC21" s="12">
        <v>1866</v>
      </c>
      <c r="AD21" s="7">
        <v>2197</v>
      </c>
      <c r="AE21" s="10">
        <v>365450</v>
      </c>
    </row>
    <row r="22" spans="1:32">
      <c r="A22" s="3" t="s">
        <v>9</v>
      </c>
      <c r="B22" s="4">
        <v>3</v>
      </c>
      <c r="C22" s="16">
        <v>514</v>
      </c>
      <c r="D22" s="4">
        <v>71</v>
      </c>
      <c r="E22" s="16">
        <v>461</v>
      </c>
      <c r="F22" s="14">
        <v>2181</v>
      </c>
      <c r="G22" s="13">
        <v>2265</v>
      </c>
      <c r="H22" s="16">
        <v>398</v>
      </c>
      <c r="I22" s="14">
        <v>2117</v>
      </c>
      <c r="J22" s="7">
        <v>2037</v>
      </c>
      <c r="K22" s="17">
        <v>342</v>
      </c>
      <c r="L22" s="13">
        <v>2311</v>
      </c>
      <c r="M22" s="9">
        <v>1537</v>
      </c>
      <c r="N22" s="10">
        <v>365450</v>
      </c>
      <c r="R22" s="3" t="s">
        <v>8</v>
      </c>
      <c r="S22" s="4">
        <v>1</v>
      </c>
      <c r="T22" s="16">
        <v>384</v>
      </c>
      <c r="U22" s="4">
        <v>41</v>
      </c>
      <c r="V22" s="17">
        <v>362</v>
      </c>
      <c r="W22" s="8">
        <v>1373</v>
      </c>
      <c r="X22" s="8">
        <v>1358</v>
      </c>
      <c r="Y22" s="17">
        <v>362</v>
      </c>
      <c r="Z22" s="9">
        <v>1529</v>
      </c>
      <c r="AA22" s="9">
        <v>1535</v>
      </c>
      <c r="AB22" s="17">
        <v>362</v>
      </c>
      <c r="AC22" s="15">
        <v>1936</v>
      </c>
      <c r="AD22" s="15">
        <v>2025</v>
      </c>
      <c r="AE22" s="10">
        <v>365450</v>
      </c>
    </row>
    <row r="23" spans="1:32">
      <c r="A23" s="3" t="s">
        <v>10</v>
      </c>
      <c r="B23" s="4">
        <v>3</v>
      </c>
      <c r="C23" s="11">
        <v>520</v>
      </c>
      <c r="D23" s="4">
        <v>72</v>
      </c>
      <c r="E23" s="16">
        <v>445</v>
      </c>
      <c r="F23" s="14">
        <v>2092</v>
      </c>
      <c r="G23" s="14">
        <v>2071</v>
      </c>
      <c r="H23" s="16">
        <v>400</v>
      </c>
      <c r="I23" s="15">
        <v>1765</v>
      </c>
      <c r="J23" s="12">
        <v>1583</v>
      </c>
      <c r="K23" s="17">
        <v>344</v>
      </c>
      <c r="L23" s="15">
        <v>1814</v>
      </c>
      <c r="M23" s="12">
        <v>1644</v>
      </c>
      <c r="N23" s="10">
        <v>365450</v>
      </c>
      <c r="R23" s="3" t="s">
        <v>9</v>
      </c>
      <c r="S23" s="4">
        <v>3</v>
      </c>
      <c r="T23" s="16">
        <v>383</v>
      </c>
      <c r="U23" s="4">
        <v>41</v>
      </c>
      <c r="V23" s="17">
        <v>358</v>
      </c>
      <c r="W23" s="8">
        <v>1471</v>
      </c>
      <c r="X23" s="5">
        <v>1133</v>
      </c>
      <c r="Y23" s="17">
        <v>362</v>
      </c>
      <c r="Z23" s="8">
        <v>1388</v>
      </c>
      <c r="AA23" s="9">
        <v>1557</v>
      </c>
      <c r="AB23" s="17">
        <v>364</v>
      </c>
      <c r="AC23" s="7">
        <v>2130</v>
      </c>
      <c r="AD23" s="12">
        <v>1739</v>
      </c>
      <c r="AE23" s="10">
        <v>365450</v>
      </c>
    </row>
    <row r="24" spans="1:32">
      <c r="R24" s="3" t="s">
        <v>10</v>
      </c>
      <c r="S24" s="4">
        <v>3</v>
      </c>
      <c r="T24" s="17">
        <v>372</v>
      </c>
      <c r="U24" s="4">
        <v>47</v>
      </c>
      <c r="V24" s="17">
        <v>356</v>
      </c>
      <c r="W24" s="5">
        <v>1257</v>
      </c>
      <c r="X24" s="5">
        <v>1301</v>
      </c>
      <c r="Y24" s="17">
        <v>360</v>
      </c>
      <c r="Z24" s="9">
        <v>1630</v>
      </c>
      <c r="AA24" s="9">
        <v>1680</v>
      </c>
      <c r="AB24" s="17">
        <v>371</v>
      </c>
      <c r="AC24" s="13">
        <v>2621</v>
      </c>
      <c r="AD24" s="14">
        <v>2430</v>
      </c>
      <c r="AE24" s="10">
        <v>365450</v>
      </c>
    </row>
    <row r="25" spans="1:32">
      <c r="A25" s="19" t="s">
        <v>24</v>
      </c>
      <c r="B25" t="s">
        <v>1</v>
      </c>
      <c r="C25" s="1">
        <v>0.25555555555555559</v>
      </c>
    </row>
    <row r="27" spans="1:32">
      <c r="A27" s="2"/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R27" t="s">
        <v>24</v>
      </c>
      <c r="S27" t="s">
        <v>1</v>
      </c>
      <c r="T27" s="1">
        <v>0.41944444444444445</v>
      </c>
    </row>
    <row r="28" spans="1:32">
      <c r="A28" s="3" t="s">
        <v>2</v>
      </c>
      <c r="B28" s="4">
        <v>3</v>
      </c>
      <c r="C28" s="17">
        <v>544</v>
      </c>
      <c r="D28" s="4">
        <v>68</v>
      </c>
      <c r="E28" s="17">
        <v>444</v>
      </c>
      <c r="F28" s="5">
        <v>2598</v>
      </c>
      <c r="G28" s="8">
        <v>2652</v>
      </c>
      <c r="H28" s="17">
        <v>424</v>
      </c>
      <c r="I28" s="8">
        <v>2756</v>
      </c>
      <c r="J28" s="8">
        <v>2680</v>
      </c>
      <c r="K28" s="17">
        <v>457</v>
      </c>
      <c r="L28" s="15">
        <v>3895</v>
      </c>
      <c r="M28" s="15">
        <v>3817</v>
      </c>
      <c r="N28" s="10">
        <v>365450</v>
      </c>
    </row>
    <row r="29" spans="1:32">
      <c r="A29" s="3" t="s">
        <v>3</v>
      </c>
      <c r="B29" s="4">
        <v>3</v>
      </c>
      <c r="C29" s="17">
        <v>538</v>
      </c>
      <c r="D29" s="4">
        <v>70</v>
      </c>
      <c r="E29" s="17">
        <v>473</v>
      </c>
      <c r="F29" s="9">
        <v>3063</v>
      </c>
      <c r="G29" s="9">
        <v>3083</v>
      </c>
      <c r="H29" s="17">
        <v>440</v>
      </c>
      <c r="I29" s="12">
        <v>3424</v>
      </c>
      <c r="J29" s="9">
        <v>3171</v>
      </c>
      <c r="K29" s="17">
        <v>453</v>
      </c>
      <c r="L29" s="7">
        <v>4455</v>
      </c>
      <c r="M29" s="15">
        <v>3865</v>
      </c>
      <c r="N29" s="10">
        <v>365450</v>
      </c>
      <c r="P29" t="s">
        <v>66</v>
      </c>
      <c r="R29" s="2"/>
      <c r="S29" s="3">
        <v>1</v>
      </c>
      <c r="T29" s="3">
        <v>2</v>
      </c>
      <c r="U29" s="3">
        <v>3</v>
      </c>
      <c r="V29" s="3">
        <v>4</v>
      </c>
      <c r="W29" s="3">
        <v>5</v>
      </c>
      <c r="X29" s="3">
        <v>6</v>
      </c>
      <c r="Y29" s="3">
        <v>7</v>
      </c>
      <c r="Z29" s="3">
        <v>8</v>
      </c>
      <c r="AA29" s="3">
        <v>9</v>
      </c>
      <c r="AB29" s="3">
        <v>10</v>
      </c>
      <c r="AC29" s="3">
        <v>11</v>
      </c>
      <c r="AD29" s="3">
        <v>12</v>
      </c>
    </row>
    <row r="30" spans="1:32">
      <c r="A30" s="3" t="s">
        <v>5</v>
      </c>
      <c r="B30" s="4">
        <v>2</v>
      </c>
      <c r="C30" s="17">
        <v>533</v>
      </c>
      <c r="D30" s="4">
        <v>71</v>
      </c>
      <c r="E30" s="17">
        <v>469</v>
      </c>
      <c r="F30" s="9">
        <v>3267</v>
      </c>
      <c r="G30" s="9">
        <v>3314</v>
      </c>
      <c r="H30" s="17">
        <v>431</v>
      </c>
      <c r="I30" s="12">
        <v>3569</v>
      </c>
      <c r="J30" s="12">
        <v>3555</v>
      </c>
      <c r="K30" s="17">
        <v>443</v>
      </c>
      <c r="L30" s="13">
        <v>4997</v>
      </c>
      <c r="M30" s="12">
        <v>3563</v>
      </c>
      <c r="N30" s="10">
        <v>365450</v>
      </c>
      <c r="R30" s="3" t="s">
        <v>2</v>
      </c>
      <c r="S30" s="4">
        <v>2</v>
      </c>
      <c r="T30" s="16">
        <v>443</v>
      </c>
      <c r="U30" s="4">
        <v>46</v>
      </c>
      <c r="V30" s="16">
        <v>413</v>
      </c>
      <c r="W30" s="12">
        <v>1932</v>
      </c>
      <c r="X30" s="12">
        <v>1897</v>
      </c>
      <c r="Y30" s="17">
        <v>392</v>
      </c>
      <c r="Z30" s="6">
        <v>1160</v>
      </c>
      <c r="AA30" s="5">
        <v>1248</v>
      </c>
      <c r="AB30" s="17">
        <v>386</v>
      </c>
      <c r="AC30" s="8">
        <v>1420</v>
      </c>
      <c r="AD30" s="8">
        <v>1505</v>
      </c>
      <c r="AE30" s="10">
        <v>365450</v>
      </c>
    </row>
    <row r="31" spans="1:32">
      <c r="A31" s="3" t="s">
        <v>6</v>
      </c>
      <c r="B31" s="4">
        <v>3</v>
      </c>
      <c r="C31" s="17">
        <v>531</v>
      </c>
      <c r="D31" s="4">
        <v>72</v>
      </c>
      <c r="E31" s="17">
        <v>468</v>
      </c>
      <c r="F31" s="12">
        <v>3379</v>
      </c>
      <c r="G31" s="9">
        <v>3337</v>
      </c>
      <c r="H31" s="17">
        <v>421</v>
      </c>
      <c r="I31" s="12">
        <v>3530</v>
      </c>
      <c r="J31" s="12">
        <v>3463</v>
      </c>
      <c r="K31" s="17">
        <v>448</v>
      </c>
      <c r="L31" s="13">
        <v>5220</v>
      </c>
      <c r="M31" s="15">
        <v>4014</v>
      </c>
      <c r="N31" s="10">
        <v>365450</v>
      </c>
      <c r="R31" s="3" t="s">
        <v>3</v>
      </c>
      <c r="S31" s="4">
        <v>1</v>
      </c>
      <c r="T31" s="16">
        <v>480</v>
      </c>
      <c r="U31" s="4">
        <v>48</v>
      </c>
      <c r="V31" s="16">
        <v>436</v>
      </c>
      <c r="W31" s="14">
        <v>2405</v>
      </c>
      <c r="X31" s="7">
        <v>2198</v>
      </c>
      <c r="Y31" s="16">
        <v>408</v>
      </c>
      <c r="Z31" s="8">
        <v>1434</v>
      </c>
      <c r="AA31" s="8">
        <v>1378</v>
      </c>
      <c r="AB31" s="16">
        <v>409</v>
      </c>
      <c r="AC31" s="5">
        <v>1328</v>
      </c>
      <c r="AD31" s="8">
        <v>1392</v>
      </c>
      <c r="AE31" s="10">
        <v>365450</v>
      </c>
    </row>
    <row r="32" spans="1:32">
      <c r="A32" s="3" t="s">
        <v>7</v>
      </c>
      <c r="B32" s="4">
        <v>2</v>
      </c>
      <c r="C32" s="17">
        <v>527</v>
      </c>
      <c r="D32" s="4">
        <v>72</v>
      </c>
      <c r="E32" s="17">
        <v>463</v>
      </c>
      <c r="F32" s="12">
        <v>3509</v>
      </c>
      <c r="G32" s="12">
        <v>3420</v>
      </c>
      <c r="H32" s="17">
        <v>413</v>
      </c>
      <c r="I32" s="9">
        <v>3322</v>
      </c>
      <c r="J32" s="15">
        <v>3766</v>
      </c>
      <c r="K32" s="17">
        <v>432</v>
      </c>
      <c r="L32" s="13">
        <v>4883</v>
      </c>
      <c r="M32" s="15">
        <v>3919</v>
      </c>
      <c r="N32" s="10">
        <v>365450</v>
      </c>
      <c r="R32" s="3" t="s">
        <v>5</v>
      </c>
      <c r="S32" s="4">
        <v>1</v>
      </c>
      <c r="T32" s="16">
        <v>475</v>
      </c>
      <c r="U32" s="4">
        <v>49</v>
      </c>
      <c r="V32" s="16">
        <v>429</v>
      </c>
      <c r="W32" s="14">
        <v>2500</v>
      </c>
      <c r="X32" s="13">
        <v>2722</v>
      </c>
      <c r="Y32" s="16">
        <v>401</v>
      </c>
      <c r="Z32" s="5">
        <v>1334</v>
      </c>
      <c r="AA32" s="8">
        <v>1409</v>
      </c>
      <c r="AB32" s="16">
        <v>411</v>
      </c>
      <c r="AC32" s="9">
        <v>1572</v>
      </c>
      <c r="AD32" s="8">
        <v>1525</v>
      </c>
      <c r="AE32" s="10">
        <v>365450</v>
      </c>
      <c r="AF32" t="s">
        <v>12</v>
      </c>
    </row>
    <row r="33" spans="1:32">
      <c r="A33" s="3" t="s">
        <v>8</v>
      </c>
      <c r="B33" s="4">
        <v>3</v>
      </c>
      <c r="C33" s="17">
        <v>527</v>
      </c>
      <c r="D33" s="4">
        <v>74</v>
      </c>
      <c r="E33" s="17">
        <v>469</v>
      </c>
      <c r="F33" s="12">
        <v>3417</v>
      </c>
      <c r="G33" s="9">
        <v>3351</v>
      </c>
      <c r="H33" s="17">
        <v>433</v>
      </c>
      <c r="I33" s="12">
        <v>3582</v>
      </c>
      <c r="J33" s="15">
        <v>3751</v>
      </c>
      <c r="K33" s="17">
        <v>428</v>
      </c>
      <c r="L33" s="13">
        <v>5223</v>
      </c>
      <c r="M33" s="12">
        <v>3532</v>
      </c>
      <c r="N33" s="10">
        <v>365450</v>
      </c>
      <c r="R33" s="3" t="s">
        <v>6</v>
      </c>
      <c r="S33" s="4">
        <v>1</v>
      </c>
      <c r="T33" s="16">
        <v>488</v>
      </c>
      <c r="U33" s="4">
        <v>50</v>
      </c>
      <c r="V33" s="16">
        <v>394</v>
      </c>
      <c r="W33" s="13">
        <v>2740</v>
      </c>
      <c r="X33" s="14">
        <v>2514</v>
      </c>
      <c r="Y33" s="16">
        <v>404</v>
      </c>
      <c r="Z33" s="8">
        <v>1484</v>
      </c>
      <c r="AA33" s="8">
        <v>1412</v>
      </c>
      <c r="AB33" s="16">
        <v>432</v>
      </c>
      <c r="AC33" s="8">
        <v>1452</v>
      </c>
      <c r="AD33" s="9">
        <v>1760</v>
      </c>
      <c r="AE33" s="10">
        <v>365450</v>
      </c>
    </row>
    <row r="34" spans="1:32">
      <c r="A34" s="3" t="s">
        <v>9</v>
      </c>
      <c r="B34" s="4">
        <v>2</v>
      </c>
      <c r="C34" s="17">
        <v>531</v>
      </c>
      <c r="D34" s="4">
        <v>74</v>
      </c>
      <c r="E34" s="17">
        <v>462</v>
      </c>
      <c r="F34" s="12">
        <v>3565</v>
      </c>
      <c r="G34" s="12">
        <v>3593</v>
      </c>
      <c r="H34" s="17">
        <v>424</v>
      </c>
      <c r="I34" s="15">
        <v>3745</v>
      </c>
      <c r="J34" s="15">
        <v>3762</v>
      </c>
      <c r="K34" s="17">
        <v>458</v>
      </c>
      <c r="L34" s="14">
        <v>4834</v>
      </c>
      <c r="M34" s="15">
        <v>3870</v>
      </c>
      <c r="N34" s="10">
        <v>365450</v>
      </c>
      <c r="R34" s="3" t="s">
        <v>7</v>
      </c>
      <c r="S34" s="4">
        <v>2</v>
      </c>
      <c r="T34" s="16">
        <v>484</v>
      </c>
      <c r="U34" s="4">
        <v>47</v>
      </c>
      <c r="V34" s="16">
        <v>410</v>
      </c>
      <c r="W34" s="14">
        <v>2516</v>
      </c>
      <c r="X34" s="7">
        <v>2262</v>
      </c>
      <c r="Y34" s="16">
        <v>411</v>
      </c>
      <c r="Z34" s="9">
        <v>1620</v>
      </c>
      <c r="AA34" s="8">
        <v>1408</v>
      </c>
      <c r="AB34" s="16">
        <v>412</v>
      </c>
      <c r="AC34" s="12">
        <v>1850</v>
      </c>
      <c r="AD34" s="8">
        <v>1479</v>
      </c>
      <c r="AE34" s="10">
        <v>365450</v>
      </c>
    </row>
    <row r="35" spans="1:32">
      <c r="A35" s="3" t="s">
        <v>10</v>
      </c>
      <c r="B35" s="4">
        <v>3</v>
      </c>
      <c r="C35" s="17">
        <v>528</v>
      </c>
      <c r="D35" s="4">
        <v>79</v>
      </c>
      <c r="E35" s="17">
        <v>448</v>
      </c>
      <c r="F35" s="8">
        <v>2687</v>
      </c>
      <c r="G35" s="8">
        <v>2728</v>
      </c>
      <c r="H35" s="17">
        <v>419</v>
      </c>
      <c r="I35" s="8">
        <v>2972</v>
      </c>
      <c r="J35" s="8">
        <v>2984</v>
      </c>
      <c r="K35" s="17">
        <v>455</v>
      </c>
      <c r="L35" s="15">
        <v>3954</v>
      </c>
      <c r="M35" s="9">
        <v>3093</v>
      </c>
      <c r="N35" s="10">
        <v>365450</v>
      </c>
      <c r="R35" s="3" t="s">
        <v>8</v>
      </c>
      <c r="S35" s="4">
        <v>1</v>
      </c>
      <c r="T35" s="16">
        <v>473</v>
      </c>
      <c r="U35" s="4">
        <v>51</v>
      </c>
      <c r="V35" s="16">
        <v>424</v>
      </c>
      <c r="W35" s="13">
        <v>2637</v>
      </c>
      <c r="X35" s="14">
        <v>2349</v>
      </c>
      <c r="Y35" s="16">
        <v>416</v>
      </c>
      <c r="Z35" s="8">
        <v>1445</v>
      </c>
      <c r="AA35" s="8">
        <v>1441</v>
      </c>
      <c r="AB35" s="16">
        <v>426</v>
      </c>
      <c r="AC35" s="8">
        <v>1536</v>
      </c>
      <c r="AD35" s="8">
        <v>1421</v>
      </c>
      <c r="AE35" s="10">
        <v>365450</v>
      </c>
    </row>
    <row r="36" spans="1:32">
      <c r="R36" s="3" t="s">
        <v>9</v>
      </c>
      <c r="S36" s="4">
        <v>1</v>
      </c>
      <c r="T36" s="16">
        <v>475</v>
      </c>
      <c r="U36" s="4">
        <v>50</v>
      </c>
      <c r="V36" s="16">
        <v>420</v>
      </c>
      <c r="W36" s="7">
        <v>2336</v>
      </c>
      <c r="X36" s="15">
        <v>1977</v>
      </c>
      <c r="Y36" s="16">
        <v>427</v>
      </c>
      <c r="Z36" s="6">
        <v>1061</v>
      </c>
      <c r="AA36" s="6">
        <v>1108</v>
      </c>
      <c r="AB36" s="16">
        <v>420</v>
      </c>
      <c r="AC36" s="8">
        <v>1549</v>
      </c>
      <c r="AD36" s="8">
        <v>1379</v>
      </c>
      <c r="AE36" s="10">
        <v>365450</v>
      </c>
    </row>
    <row r="37" spans="1:32">
      <c r="R37" s="3" t="s">
        <v>10</v>
      </c>
      <c r="S37" s="4">
        <v>2</v>
      </c>
      <c r="T37" s="16">
        <v>483</v>
      </c>
      <c r="U37" s="4">
        <v>46</v>
      </c>
      <c r="V37" s="16">
        <v>413</v>
      </c>
      <c r="W37" s="7">
        <v>2191</v>
      </c>
      <c r="X37" s="12">
        <v>1883</v>
      </c>
      <c r="Y37" s="17">
        <v>386</v>
      </c>
      <c r="Z37" s="6">
        <v>1077</v>
      </c>
      <c r="AA37" s="6">
        <v>1097</v>
      </c>
      <c r="AB37" s="16">
        <v>395</v>
      </c>
      <c r="AC37" s="5">
        <v>1367</v>
      </c>
      <c r="AD37" s="8">
        <v>1563</v>
      </c>
      <c r="AE37" s="10">
        <v>365450</v>
      </c>
    </row>
    <row r="38" spans="1:32">
      <c r="A38" s="19" t="s">
        <v>24</v>
      </c>
      <c r="B38" t="s">
        <v>1</v>
      </c>
      <c r="C38" s="1">
        <v>0.25694444444444448</v>
      </c>
    </row>
    <row r="39" spans="1:32">
      <c r="R39" t="s">
        <v>24</v>
      </c>
      <c r="S39" t="s">
        <v>1</v>
      </c>
      <c r="T39" s="1">
        <v>0.42083333333333334</v>
      </c>
    </row>
    <row r="40" spans="1:32">
      <c r="A40" s="2"/>
      <c r="B40" s="3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10</v>
      </c>
      <c r="L40" s="3">
        <v>11</v>
      </c>
      <c r="M40" s="3">
        <v>12</v>
      </c>
    </row>
    <row r="41" spans="1:32">
      <c r="A41" s="3" t="s">
        <v>2</v>
      </c>
      <c r="B41" s="4">
        <v>3</v>
      </c>
      <c r="C41" s="17">
        <v>553</v>
      </c>
      <c r="D41" s="4">
        <v>67</v>
      </c>
      <c r="E41" s="17">
        <v>462</v>
      </c>
      <c r="F41" s="6">
        <v>1774</v>
      </c>
      <c r="G41" s="6">
        <v>1787</v>
      </c>
      <c r="H41" s="17">
        <v>422</v>
      </c>
      <c r="I41" s="15">
        <v>3315</v>
      </c>
      <c r="J41" s="12">
        <v>2968</v>
      </c>
      <c r="K41" s="17">
        <v>442</v>
      </c>
      <c r="L41" s="12">
        <v>3005</v>
      </c>
      <c r="M41" s="9">
        <v>2859</v>
      </c>
      <c r="N41" s="10">
        <v>365450</v>
      </c>
      <c r="P41" t="s">
        <v>67</v>
      </c>
      <c r="R41" s="2"/>
      <c r="S41" s="3">
        <v>1</v>
      </c>
      <c r="T41" s="3">
        <v>2</v>
      </c>
      <c r="U41" s="3">
        <v>3</v>
      </c>
      <c r="V41" s="3">
        <v>4</v>
      </c>
      <c r="W41" s="3">
        <v>5</v>
      </c>
      <c r="X41" s="3">
        <v>6</v>
      </c>
      <c r="Y41" s="3">
        <v>7</v>
      </c>
      <c r="Z41" s="3">
        <v>8</v>
      </c>
      <c r="AA41" s="3">
        <v>9</v>
      </c>
      <c r="AB41" s="3">
        <v>10</v>
      </c>
      <c r="AC41" s="3">
        <v>11</v>
      </c>
      <c r="AD41" s="3">
        <v>12</v>
      </c>
    </row>
    <row r="42" spans="1:32">
      <c r="A42" s="3" t="s">
        <v>3</v>
      </c>
      <c r="B42" s="4">
        <v>3</v>
      </c>
      <c r="C42" s="17">
        <v>536</v>
      </c>
      <c r="D42" s="4">
        <v>66</v>
      </c>
      <c r="E42" s="17">
        <v>463</v>
      </c>
      <c r="F42" s="6">
        <v>1751</v>
      </c>
      <c r="G42" s="6">
        <v>1887</v>
      </c>
      <c r="H42" s="17">
        <v>439</v>
      </c>
      <c r="I42" s="12">
        <v>3044</v>
      </c>
      <c r="J42" s="9">
        <v>2736</v>
      </c>
      <c r="K42" s="17">
        <v>467</v>
      </c>
      <c r="L42" s="8">
        <v>2452</v>
      </c>
      <c r="M42" s="12">
        <v>2934</v>
      </c>
      <c r="N42" s="10">
        <v>365450</v>
      </c>
      <c r="R42" s="3" t="s">
        <v>2</v>
      </c>
      <c r="S42" s="4">
        <v>2</v>
      </c>
      <c r="T42" s="11">
        <v>563</v>
      </c>
      <c r="U42" s="4">
        <v>61</v>
      </c>
      <c r="V42" s="16">
        <v>457</v>
      </c>
      <c r="W42" s="9">
        <v>1423</v>
      </c>
      <c r="X42" s="8">
        <v>1349</v>
      </c>
      <c r="Y42" s="16">
        <v>445</v>
      </c>
      <c r="Z42" s="9">
        <v>1509</v>
      </c>
      <c r="AA42" s="9">
        <v>1462</v>
      </c>
      <c r="AB42" s="16">
        <v>471</v>
      </c>
      <c r="AC42" s="8">
        <v>1196</v>
      </c>
      <c r="AD42" s="8">
        <v>1189</v>
      </c>
      <c r="AE42" s="10">
        <v>365450</v>
      </c>
      <c r="AF42" t="s">
        <v>13</v>
      </c>
    </row>
    <row r="43" spans="1:32">
      <c r="A43" s="3" t="s">
        <v>5</v>
      </c>
      <c r="B43" s="4">
        <v>4</v>
      </c>
      <c r="C43" s="17">
        <v>525</v>
      </c>
      <c r="D43" s="4">
        <v>69</v>
      </c>
      <c r="E43" s="17">
        <v>453</v>
      </c>
      <c r="F43" s="5">
        <v>2261</v>
      </c>
      <c r="G43" s="8">
        <v>2356</v>
      </c>
      <c r="H43" s="17">
        <v>449</v>
      </c>
      <c r="I43" s="7">
        <v>3670</v>
      </c>
      <c r="J43" s="7">
        <v>3737</v>
      </c>
      <c r="K43" s="17">
        <v>466</v>
      </c>
      <c r="L43" s="12">
        <v>3101</v>
      </c>
      <c r="M43" s="9">
        <v>2812</v>
      </c>
      <c r="N43" s="10">
        <v>365450</v>
      </c>
      <c r="R43" s="3" t="s">
        <v>3</v>
      </c>
      <c r="S43" s="4">
        <v>3</v>
      </c>
      <c r="T43" s="11">
        <v>559</v>
      </c>
      <c r="U43" s="4">
        <v>60</v>
      </c>
      <c r="V43" s="16">
        <v>492</v>
      </c>
      <c r="W43" s="7">
        <v>1972</v>
      </c>
      <c r="X43" s="15">
        <v>1832</v>
      </c>
      <c r="Y43" s="16">
        <v>496</v>
      </c>
      <c r="Z43" s="15">
        <v>1763</v>
      </c>
      <c r="AA43" s="7">
        <v>2001</v>
      </c>
      <c r="AB43" s="16">
        <v>497</v>
      </c>
      <c r="AC43" s="12">
        <v>1587</v>
      </c>
      <c r="AD43" s="8">
        <v>1224</v>
      </c>
      <c r="AE43" s="10">
        <v>365450</v>
      </c>
    </row>
    <row r="44" spans="1:32">
      <c r="A44" s="3" t="s">
        <v>6</v>
      </c>
      <c r="B44" s="4">
        <v>0</v>
      </c>
      <c r="C44" s="17">
        <v>529</v>
      </c>
      <c r="D44" s="4">
        <v>70</v>
      </c>
      <c r="E44" s="17">
        <v>483</v>
      </c>
      <c r="F44" s="8">
        <v>2389</v>
      </c>
      <c r="G44" s="8">
        <v>2302</v>
      </c>
      <c r="H44" s="17">
        <v>457</v>
      </c>
      <c r="I44" s="14">
        <v>3942</v>
      </c>
      <c r="J44" s="7">
        <v>3739</v>
      </c>
      <c r="K44" s="17">
        <v>456</v>
      </c>
      <c r="L44" s="12">
        <v>3227</v>
      </c>
      <c r="M44" s="9">
        <v>2726</v>
      </c>
      <c r="N44" s="10">
        <v>365450</v>
      </c>
      <c r="R44" s="3" t="s">
        <v>5</v>
      </c>
      <c r="S44" s="4">
        <v>4</v>
      </c>
      <c r="T44" s="11">
        <v>558</v>
      </c>
      <c r="U44" s="4">
        <v>60</v>
      </c>
      <c r="V44" s="16">
        <v>492</v>
      </c>
      <c r="W44" s="15">
        <v>1729</v>
      </c>
      <c r="X44" s="15">
        <v>1758</v>
      </c>
      <c r="Y44" s="16">
        <v>476</v>
      </c>
      <c r="Z44" s="7">
        <v>1918</v>
      </c>
      <c r="AA44" s="13">
        <v>2240</v>
      </c>
      <c r="AB44" s="16">
        <v>504</v>
      </c>
      <c r="AC44" s="15">
        <v>1740</v>
      </c>
      <c r="AD44" s="9">
        <v>1388</v>
      </c>
      <c r="AE44" s="10">
        <v>365450</v>
      </c>
    </row>
    <row r="45" spans="1:32">
      <c r="A45" s="3" t="s">
        <v>7</v>
      </c>
      <c r="B45" s="4">
        <v>3</v>
      </c>
      <c r="C45" s="17">
        <v>529</v>
      </c>
      <c r="D45" s="4">
        <v>72</v>
      </c>
      <c r="E45" s="17">
        <v>481</v>
      </c>
      <c r="F45" s="8">
        <v>2413</v>
      </c>
      <c r="G45" s="5">
        <v>2198</v>
      </c>
      <c r="H45" s="17">
        <v>439</v>
      </c>
      <c r="I45" s="14">
        <v>4010</v>
      </c>
      <c r="J45" s="14">
        <v>3963</v>
      </c>
      <c r="K45" s="17">
        <v>472</v>
      </c>
      <c r="L45" s="15">
        <v>3332</v>
      </c>
      <c r="M45" s="9">
        <v>2714</v>
      </c>
      <c r="N45" s="10">
        <v>365450</v>
      </c>
      <c r="R45" s="3" t="s">
        <v>6</v>
      </c>
      <c r="S45" s="4">
        <v>2</v>
      </c>
      <c r="T45" s="11">
        <v>562</v>
      </c>
      <c r="U45" s="4">
        <v>59</v>
      </c>
      <c r="V45" s="16">
        <v>498</v>
      </c>
      <c r="W45" s="7">
        <v>1886</v>
      </c>
      <c r="X45" s="15">
        <v>1860</v>
      </c>
      <c r="Y45" s="16">
        <v>488</v>
      </c>
      <c r="Z45" s="13">
        <v>2367</v>
      </c>
      <c r="AA45" s="14">
        <v>2090</v>
      </c>
      <c r="AB45" s="16">
        <v>502</v>
      </c>
      <c r="AC45" s="15">
        <v>1817</v>
      </c>
      <c r="AD45" s="9">
        <v>1360</v>
      </c>
      <c r="AE45" s="10">
        <v>365450</v>
      </c>
    </row>
    <row r="46" spans="1:32">
      <c r="A46" s="3" t="s">
        <v>8</v>
      </c>
      <c r="B46" s="4">
        <v>2</v>
      </c>
      <c r="C46" s="17">
        <v>534</v>
      </c>
      <c r="D46" s="4">
        <v>73</v>
      </c>
      <c r="E46" s="17">
        <v>484</v>
      </c>
      <c r="F46" s="9">
        <v>2639</v>
      </c>
      <c r="G46" s="8">
        <v>2549</v>
      </c>
      <c r="H46" s="17">
        <v>443</v>
      </c>
      <c r="I46" s="13">
        <v>4214</v>
      </c>
      <c r="J46" s="14">
        <v>4106</v>
      </c>
      <c r="K46" s="17">
        <v>470</v>
      </c>
      <c r="L46" s="7">
        <v>3841</v>
      </c>
      <c r="M46" s="9">
        <v>2633</v>
      </c>
      <c r="N46" s="10">
        <v>365450</v>
      </c>
      <c r="R46" s="3" t="s">
        <v>7</v>
      </c>
      <c r="S46" s="4">
        <v>3</v>
      </c>
      <c r="T46" s="11">
        <v>556</v>
      </c>
      <c r="U46" s="4">
        <v>61</v>
      </c>
      <c r="V46" s="16">
        <v>492</v>
      </c>
      <c r="W46" s="14">
        <v>2125</v>
      </c>
      <c r="X46" s="14">
        <v>2163</v>
      </c>
      <c r="Y46" s="16">
        <v>478</v>
      </c>
      <c r="Z46" s="14">
        <v>2070</v>
      </c>
      <c r="AA46" s="13">
        <v>2274</v>
      </c>
      <c r="AB46" s="16">
        <v>508</v>
      </c>
      <c r="AC46" s="15">
        <v>1791</v>
      </c>
      <c r="AD46" s="9">
        <v>1495</v>
      </c>
      <c r="AE46" s="10">
        <v>365450</v>
      </c>
    </row>
    <row r="47" spans="1:32">
      <c r="A47" s="3" t="s">
        <v>9</v>
      </c>
      <c r="B47" s="4">
        <v>3</v>
      </c>
      <c r="C47" s="17">
        <v>527</v>
      </c>
      <c r="D47" s="4">
        <v>76</v>
      </c>
      <c r="E47" s="17">
        <v>474</v>
      </c>
      <c r="F47" s="8">
        <v>2304</v>
      </c>
      <c r="G47" s="5">
        <v>2048</v>
      </c>
      <c r="H47" s="17">
        <v>439</v>
      </c>
      <c r="I47" s="13">
        <v>4534</v>
      </c>
      <c r="J47" s="13">
        <v>4302</v>
      </c>
      <c r="K47" s="17">
        <v>463</v>
      </c>
      <c r="L47" s="7">
        <v>3761</v>
      </c>
      <c r="M47" s="9">
        <v>2761</v>
      </c>
      <c r="N47" s="10">
        <v>365450</v>
      </c>
      <c r="R47" s="3" t="s">
        <v>8</v>
      </c>
      <c r="S47" s="4">
        <v>1</v>
      </c>
      <c r="T47" s="11">
        <v>554</v>
      </c>
      <c r="U47" s="4">
        <v>61</v>
      </c>
      <c r="V47" s="16">
        <v>503</v>
      </c>
      <c r="W47" s="14">
        <v>2083</v>
      </c>
      <c r="X47" s="7">
        <v>1922</v>
      </c>
      <c r="Y47" s="16">
        <v>482</v>
      </c>
      <c r="Z47" s="13">
        <v>2313</v>
      </c>
      <c r="AA47" s="13">
        <v>2200</v>
      </c>
      <c r="AB47" s="11">
        <v>514</v>
      </c>
      <c r="AC47" s="12">
        <v>1635</v>
      </c>
      <c r="AD47" s="9">
        <v>1356</v>
      </c>
      <c r="AE47" s="10">
        <v>365450</v>
      </c>
    </row>
    <row r="48" spans="1:32">
      <c r="A48" s="3" t="s">
        <v>10</v>
      </c>
      <c r="B48" s="4">
        <v>1</v>
      </c>
      <c r="C48" s="17">
        <v>539</v>
      </c>
      <c r="D48" s="4">
        <v>74</v>
      </c>
      <c r="E48" s="17">
        <v>464</v>
      </c>
      <c r="F48" s="6">
        <v>1791</v>
      </c>
      <c r="G48" s="6">
        <v>1916</v>
      </c>
      <c r="H48" s="17">
        <v>427</v>
      </c>
      <c r="I48" s="12">
        <v>3220</v>
      </c>
      <c r="J48" s="12">
        <v>3163</v>
      </c>
      <c r="K48" s="17">
        <v>441</v>
      </c>
      <c r="L48" s="9">
        <v>2697</v>
      </c>
      <c r="M48" s="9">
        <v>2759</v>
      </c>
      <c r="N48" s="10">
        <v>365450</v>
      </c>
      <c r="R48" s="3" t="s">
        <v>9</v>
      </c>
      <c r="S48" s="4">
        <v>2</v>
      </c>
      <c r="T48" s="11">
        <v>554</v>
      </c>
      <c r="U48" s="4">
        <v>59</v>
      </c>
      <c r="V48" s="16">
        <v>493</v>
      </c>
      <c r="W48" s="15">
        <v>1838</v>
      </c>
      <c r="X48" s="14">
        <v>2045</v>
      </c>
      <c r="Y48" s="16">
        <v>475</v>
      </c>
      <c r="Z48" s="14">
        <v>2189</v>
      </c>
      <c r="AA48" s="7">
        <v>2020</v>
      </c>
      <c r="AB48" s="11">
        <v>515</v>
      </c>
      <c r="AC48" s="12">
        <v>1645</v>
      </c>
      <c r="AD48" s="9">
        <v>1373</v>
      </c>
      <c r="AE48" s="10">
        <v>365450</v>
      </c>
    </row>
    <row r="49" spans="1:32">
      <c r="R49" s="3" t="s">
        <v>10</v>
      </c>
      <c r="S49" s="4">
        <v>1</v>
      </c>
      <c r="T49" s="11">
        <v>583</v>
      </c>
      <c r="U49" s="4">
        <v>60</v>
      </c>
      <c r="V49" s="17">
        <v>210</v>
      </c>
      <c r="W49" s="9">
        <v>1487</v>
      </c>
      <c r="X49" s="9">
        <v>1511</v>
      </c>
      <c r="Y49" s="16">
        <v>469</v>
      </c>
      <c r="Z49" s="12">
        <v>1668</v>
      </c>
      <c r="AA49" s="15">
        <v>1726</v>
      </c>
      <c r="AB49" s="16">
        <v>476</v>
      </c>
      <c r="AC49" s="8">
        <v>1304</v>
      </c>
      <c r="AD49" s="8">
        <v>1331</v>
      </c>
      <c r="AE49" s="10">
        <v>365450</v>
      </c>
    </row>
    <row r="51" spans="1:32">
      <c r="A51" s="19" t="s">
        <v>24</v>
      </c>
      <c r="B51" t="s">
        <v>1</v>
      </c>
      <c r="C51" s="1">
        <v>0.25833333333333336</v>
      </c>
    </row>
    <row r="52" spans="1:32">
      <c r="R52" t="s">
        <v>24</v>
      </c>
      <c r="S52" t="s">
        <v>1</v>
      </c>
      <c r="T52" s="1">
        <v>0.42222222222222222</v>
      </c>
    </row>
    <row r="53" spans="1:32">
      <c r="A53" s="2"/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  <c r="P53" t="s">
        <v>68</v>
      </c>
    </row>
    <row r="54" spans="1:32">
      <c r="A54" s="3" t="s">
        <v>2</v>
      </c>
      <c r="B54" s="4">
        <v>2</v>
      </c>
      <c r="C54" s="17">
        <v>550</v>
      </c>
      <c r="D54" s="4">
        <v>66</v>
      </c>
      <c r="E54" s="17">
        <v>423</v>
      </c>
      <c r="F54" s="9">
        <v>3636</v>
      </c>
      <c r="G54" s="12">
        <v>3871</v>
      </c>
      <c r="H54" s="17">
        <v>453</v>
      </c>
      <c r="I54" s="5">
        <v>2598</v>
      </c>
      <c r="J54" s="6">
        <v>2331</v>
      </c>
      <c r="K54" s="17">
        <v>448</v>
      </c>
      <c r="L54" s="8">
        <v>3223</v>
      </c>
      <c r="M54" s="9">
        <v>3480</v>
      </c>
      <c r="N54" s="10">
        <v>365450</v>
      </c>
      <c r="R54" s="2"/>
      <c r="S54" s="3">
        <v>1</v>
      </c>
      <c r="T54" s="3">
        <v>2</v>
      </c>
      <c r="U54" s="3">
        <v>3</v>
      </c>
      <c r="V54" s="3">
        <v>4</v>
      </c>
      <c r="W54" s="3">
        <v>5</v>
      </c>
      <c r="X54" s="3">
        <v>6</v>
      </c>
      <c r="Y54" s="3">
        <v>7</v>
      </c>
      <c r="Z54" s="3">
        <v>8</v>
      </c>
      <c r="AA54" s="3">
        <v>9</v>
      </c>
      <c r="AB54" s="3">
        <v>10</v>
      </c>
      <c r="AC54" s="3">
        <v>11</v>
      </c>
      <c r="AD54" s="3">
        <v>12</v>
      </c>
    </row>
    <row r="55" spans="1:32">
      <c r="A55" s="3" t="s">
        <v>3</v>
      </c>
      <c r="B55" s="4">
        <v>2</v>
      </c>
      <c r="C55" s="17">
        <v>532</v>
      </c>
      <c r="D55" s="4">
        <v>68</v>
      </c>
      <c r="E55" s="17">
        <v>449</v>
      </c>
      <c r="F55" s="9">
        <v>3441</v>
      </c>
      <c r="G55" s="12">
        <v>3724</v>
      </c>
      <c r="H55" s="17">
        <v>468</v>
      </c>
      <c r="I55" s="6">
        <v>2310</v>
      </c>
      <c r="J55" s="6">
        <v>2449</v>
      </c>
      <c r="K55" s="17">
        <v>455</v>
      </c>
      <c r="L55" s="9">
        <v>3306</v>
      </c>
      <c r="M55" s="8">
        <v>3239</v>
      </c>
      <c r="N55" s="10">
        <v>365450</v>
      </c>
      <c r="R55" s="3" t="s">
        <v>2</v>
      </c>
      <c r="S55" s="4">
        <v>2</v>
      </c>
      <c r="T55" s="11">
        <v>563</v>
      </c>
      <c r="U55" s="4">
        <v>60</v>
      </c>
      <c r="V55" s="16">
        <v>473</v>
      </c>
      <c r="W55" s="9">
        <v>1438</v>
      </c>
      <c r="X55" s="15">
        <v>1716</v>
      </c>
      <c r="Y55" s="16">
        <v>467</v>
      </c>
      <c r="Z55" s="12">
        <v>1636</v>
      </c>
      <c r="AA55" s="15">
        <v>1734</v>
      </c>
      <c r="AB55" s="16">
        <v>488</v>
      </c>
      <c r="AC55" s="15">
        <v>1848</v>
      </c>
      <c r="AD55" s="12">
        <v>1655</v>
      </c>
      <c r="AE55" s="10">
        <v>365450</v>
      </c>
    </row>
    <row r="56" spans="1:32">
      <c r="A56" s="3" t="s">
        <v>5</v>
      </c>
      <c r="B56" s="4">
        <v>3</v>
      </c>
      <c r="C56" s="17">
        <v>523</v>
      </c>
      <c r="D56" s="4">
        <v>70</v>
      </c>
      <c r="E56" s="17">
        <v>459</v>
      </c>
      <c r="F56" s="7">
        <v>4589</v>
      </c>
      <c r="G56" s="13">
        <v>5620</v>
      </c>
      <c r="H56" s="17">
        <v>457</v>
      </c>
      <c r="I56" s="12">
        <v>3722</v>
      </c>
      <c r="J56" s="9">
        <v>3475</v>
      </c>
      <c r="K56" s="17">
        <v>459</v>
      </c>
      <c r="L56" s="9">
        <v>3637</v>
      </c>
      <c r="M56" s="9">
        <v>3380</v>
      </c>
      <c r="N56" s="10">
        <v>365450</v>
      </c>
      <c r="R56" s="3" t="s">
        <v>3</v>
      </c>
      <c r="S56" s="4">
        <v>2</v>
      </c>
      <c r="T56" s="11">
        <v>557</v>
      </c>
      <c r="U56" s="4">
        <v>59</v>
      </c>
      <c r="V56" s="16">
        <v>497</v>
      </c>
      <c r="W56" s="15">
        <v>1766</v>
      </c>
      <c r="X56" s="9">
        <v>1473</v>
      </c>
      <c r="Y56" s="16">
        <v>490</v>
      </c>
      <c r="Z56" s="7">
        <v>1935</v>
      </c>
      <c r="AA56" s="12">
        <v>1631</v>
      </c>
      <c r="AB56" s="16">
        <v>499</v>
      </c>
      <c r="AC56" s="12">
        <v>1624</v>
      </c>
      <c r="AD56" s="9">
        <v>1500</v>
      </c>
      <c r="AE56" s="10">
        <v>365450</v>
      </c>
      <c r="AF56" t="s">
        <v>14</v>
      </c>
    </row>
    <row r="57" spans="1:32">
      <c r="A57" s="3" t="s">
        <v>6</v>
      </c>
      <c r="B57" s="4">
        <v>4</v>
      </c>
      <c r="C57" s="17">
        <v>538</v>
      </c>
      <c r="D57" s="4">
        <v>70</v>
      </c>
      <c r="E57" s="17">
        <v>459</v>
      </c>
      <c r="F57" s="7">
        <v>4886</v>
      </c>
      <c r="G57" s="14">
        <v>5187</v>
      </c>
      <c r="H57" s="17">
        <v>453</v>
      </c>
      <c r="I57" s="9">
        <v>3698</v>
      </c>
      <c r="J57" s="9">
        <v>3453</v>
      </c>
      <c r="K57" s="17">
        <v>468</v>
      </c>
      <c r="L57" s="12">
        <v>3990</v>
      </c>
      <c r="M57" s="12">
        <v>3720</v>
      </c>
      <c r="N57" s="10">
        <v>365450</v>
      </c>
      <c r="R57" s="3" t="s">
        <v>5</v>
      </c>
      <c r="S57" s="4">
        <v>2</v>
      </c>
      <c r="T57" s="11">
        <v>546</v>
      </c>
      <c r="U57" s="4">
        <v>59</v>
      </c>
      <c r="V57" s="16">
        <v>494</v>
      </c>
      <c r="W57" s="15">
        <v>1806</v>
      </c>
      <c r="X57" s="15">
        <v>1857</v>
      </c>
      <c r="Y57" s="16">
        <v>484</v>
      </c>
      <c r="Z57" s="7">
        <v>1993</v>
      </c>
      <c r="AA57" s="14">
        <v>2121</v>
      </c>
      <c r="AB57" s="16">
        <v>506</v>
      </c>
      <c r="AC57" s="7">
        <v>1899</v>
      </c>
      <c r="AD57" s="9">
        <v>1451</v>
      </c>
      <c r="AE57" s="10">
        <v>365450</v>
      </c>
    </row>
    <row r="58" spans="1:32">
      <c r="A58" s="3" t="s">
        <v>7</v>
      </c>
      <c r="B58" s="4">
        <v>3</v>
      </c>
      <c r="C58" s="17">
        <v>525</v>
      </c>
      <c r="D58" s="4">
        <v>74</v>
      </c>
      <c r="E58" s="17">
        <v>463</v>
      </c>
      <c r="F58" s="7">
        <v>4744</v>
      </c>
      <c r="G58" s="13">
        <v>5366</v>
      </c>
      <c r="H58" s="17">
        <v>457</v>
      </c>
      <c r="I58" s="9">
        <v>3348</v>
      </c>
      <c r="J58" s="12">
        <v>3764</v>
      </c>
      <c r="K58" s="17">
        <v>455</v>
      </c>
      <c r="L58" s="15">
        <v>4420</v>
      </c>
      <c r="M58" s="9">
        <v>3624</v>
      </c>
      <c r="N58" s="10">
        <v>365450</v>
      </c>
      <c r="R58" s="3" t="s">
        <v>6</v>
      </c>
      <c r="S58" s="4">
        <v>1</v>
      </c>
      <c r="T58" s="11">
        <v>556</v>
      </c>
      <c r="U58" s="4">
        <v>59</v>
      </c>
      <c r="V58" s="16">
        <v>498</v>
      </c>
      <c r="W58" s="14">
        <v>2088</v>
      </c>
      <c r="X58" s="15">
        <v>1842</v>
      </c>
      <c r="Y58" s="16">
        <v>479</v>
      </c>
      <c r="Z58" s="14">
        <v>2088</v>
      </c>
      <c r="AA58" s="13">
        <v>2313</v>
      </c>
      <c r="AB58" s="16">
        <v>505</v>
      </c>
      <c r="AC58" s="14">
        <v>2154</v>
      </c>
      <c r="AD58" s="9">
        <v>1515</v>
      </c>
      <c r="AE58" s="10">
        <v>365450</v>
      </c>
    </row>
    <row r="59" spans="1:32">
      <c r="A59" s="3" t="s">
        <v>8</v>
      </c>
      <c r="B59" s="4">
        <v>1</v>
      </c>
      <c r="C59" s="17">
        <v>532</v>
      </c>
      <c r="D59" s="4">
        <v>73</v>
      </c>
      <c r="E59" s="17">
        <v>456</v>
      </c>
      <c r="F59" s="14">
        <v>5113</v>
      </c>
      <c r="G59" s="13">
        <v>5754</v>
      </c>
      <c r="H59" s="17">
        <v>459</v>
      </c>
      <c r="I59" s="9">
        <v>3597</v>
      </c>
      <c r="J59" s="12">
        <v>3850</v>
      </c>
      <c r="K59" s="17">
        <v>452</v>
      </c>
      <c r="L59" s="7">
        <v>4611</v>
      </c>
      <c r="M59" s="9">
        <v>3665</v>
      </c>
      <c r="N59" s="10">
        <v>365450</v>
      </c>
      <c r="R59" s="3" t="s">
        <v>7</v>
      </c>
      <c r="S59" s="4">
        <v>2</v>
      </c>
      <c r="T59" s="11">
        <v>555</v>
      </c>
      <c r="U59" s="4">
        <v>57</v>
      </c>
      <c r="V59" s="16">
        <v>485</v>
      </c>
      <c r="W59" s="13">
        <v>2232</v>
      </c>
      <c r="X59" s="7">
        <v>1962</v>
      </c>
      <c r="Y59" s="16">
        <v>472</v>
      </c>
      <c r="Z59" s="13">
        <v>2245</v>
      </c>
      <c r="AA59" s="13">
        <v>2216</v>
      </c>
      <c r="AB59" s="16">
        <v>502</v>
      </c>
      <c r="AC59" s="7">
        <v>1985</v>
      </c>
      <c r="AD59" s="12">
        <v>1560</v>
      </c>
      <c r="AE59" s="10">
        <v>365450</v>
      </c>
    </row>
    <row r="60" spans="1:32">
      <c r="A60" s="3" t="s">
        <v>9</v>
      </c>
      <c r="B60" s="4">
        <v>2</v>
      </c>
      <c r="C60" s="17">
        <v>518</v>
      </c>
      <c r="D60" s="4">
        <v>76</v>
      </c>
      <c r="E60" s="17">
        <v>448</v>
      </c>
      <c r="F60" s="7">
        <v>4745</v>
      </c>
      <c r="G60" s="13">
        <v>5497</v>
      </c>
      <c r="H60" s="17">
        <v>466</v>
      </c>
      <c r="I60" s="8">
        <v>3121</v>
      </c>
      <c r="J60" s="8">
        <v>3226</v>
      </c>
      <c r="K60" s="17">
        <v>451</v>
      </c>
      <c r="L60" s="12">
        <v>3749</v>
      </c>
      <c r="M60" s="9">
        <v>3443</v>
      </c>
      <c r="N60" s="10">
        <v>365450</v>
      </c>
      <c r="R60" s="3" t="s">
        <v>8</v>
      </c>
      <c r="S60" s="4">
        <v>0</v>
      </c>
      <c r="T60" s="11">
        <v>558</v>
      </c>
      <c r="U60" s="4">
        <v>59</v>
      </c>
      <c r="V60" s="16">
        <v>492</v>
      </c>
      <c r="W60" s="7">
        <v>1990</v>
      </c>
      <c r="X60" s="15">
        <v>1748</v>
      </c>
      <c r="Y60" s="16">
        <v>478</v>
      </c>
      <c r="Z60" s="13">
        <v>2344</v>
      </c>
      <c r="AA60" s="13">
        <v>2381</v>
      </c>
      <c r="AB60" s="16">
        <v>478</v>
      </c>
      <c r="AC60" s="7">
        <v>1894</v>
      </c>
      <c r="AD60" s="12">
        <v>1534</v>
      </c>
      <c r="AE60" s="10">
        <v>365450</v>
      </c>
    </row>
    <row r="61" spans="1:32">
      <c r="A61" s="3" t="s">
        <v>10</v>
      </c>
      <c r="B61" s="4">
        <v>2</v>
      </c>
      <c r="C61" s="17">
        <v>545</v>
      </c>
      <c r="D61" s="4">
        <v>75</v>
      </c>
      <c r="E61" s="17">
        <v>442</v>
      </c>
      <c r="F61" s="15">
        <v>4403</v>
      </c>
      <c r="G61" s="15">
        <v>4370</v>
      </c>
      <c r="H61" s="17">
        <v>447</v>
      </c>
      <c r="I61" s="5">
        <v>2546</v>
      </c>
      <c r="J61" s="5">
        <v>2730</v>
      </c>
      <c r="K61" s="17">
        <v>418</v>
      </c>
      <c r="L61" s="9">
        <v>3597</v>
      </c>
      <c r="M61" s="9">
        <v>3502</v>
      </c>
      <c r="N61" s="10">
        <v>365450</v>
      </c>
      <c r="R61" s="3" t="s">
        <v>9</v>
      </c>
      <c r="S61" s="4">
        <v>4</v>
      </c>
      <c r="T61" s="11">
        <v>552</v>
      </c>
      <c r="U61" s="4">
        <v>58</v>
      </c>
      <c r="V61" s="16">
        <v>491</v>
      </c>
      <c r="W61" s="7">
        <v>2017</v>
      </c>
      <c r="X61" s="15">
        <v>1860</v>
      </c>
      <c r="Y61" s="16">
        <v>481</v>
      </c>
      <c r="Z61" s="14">
        <v>2094</v>
      </c>
      <c r="AA61" s="14">
        <v>2101</v>
      </c>
      <c r="AB61" s="16">
        <v>504</v>
      </c>
      <c r="AC61" s="7">
        <v>1930</v>
      </c>
      <c r="AD61" s="15">
        <v>1707</v>
      </c>
      <c r="AE61" s="10">
        <v>365450</v>
      </c>
    </row>
    <row r="62" spans="1:32">
      <c r="R62" s="3" t="s">
        <v>10</v>
      </c>
      <c r="S62" s="4">
        <v>2</v>
      </c>
      <c r="T62" s="11">
        <v>566</v>
      </c>
      <c r="U62" s="4">
        <v>58</v>
      </c>
      <c r="V62" s="16">
        <v>486</v>
      </c>
      <c r="W62" s="9">
        <v>1400</v>
      </c>
      <c r="X62" s="8">
        <v>1348</v>
      </c>
      <c r="Y62" s="16">
        <v>455</v>
      </c>
      <c r="Z62" s="15">
        <v>1859</v>
      </c>
      <c r="AA62" s="12">
        <v>1640</v>
      </c>
      <c r="AB62" s="16">
        <v>408</v>
      </c>
      <c r="AC62" s="12">
        <v>1690</v>
      </c>
      <c r="AD62" s="12">
        <v>1604</v>
      </c>
      <c r="AE62" s="10">
        <v>365450</v>
      </c>
    </row>
    <row r="63" spans="1:32">
      <c r="A63" s="19" t="s">
        <v>24</v>
      </c>
      <c r="B63" t="s">
        <v>1</v>
      </c>
      <c r="C63" s="1">
        <v>0.25972222222222224</v>
      </c>
    </row>
    <row r="64" spans="1:32">
      <c r="R64" t="s">
        <v>24</v>
      </c>
      <c r="S64" t="s">
        <v>1</v>
      </c>
      <c r="T64" s="1">
        <v>0.4236111111111111</v>
      </c>
    </row>
    <row r="65" spans="1:32">
      <c r="A65" s="2"/>
      <c r="B65" s="3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  <c r="J65" s="3">
        <v>9</v>
      </c>
      <c r="K65" s="3">
        <v>10</v>
      </c>
      <c r="L65" s="3">
        <v>11</v>
      </c>
      <c r="M65" s="3">
        <v>12</v>
      </c>
    </row>
    <row r="66" spans="1:32">
      <c r="A66" s="3" t="s">
        <v>2</v>
      </c>
      <c r="B66" s="4">
        <v>4</v>
      </c>
      <c r="C66" s="17">
        <v>542</v>
      </c>
      <c r="D66" s="4">
        <v>70</v>
      </c>
      <c r="E66" s="17">
        <v>460</v>
      </c>
      <c r="F66" s="9">
        <v>2518</v>
      </c>
      <c r="G66" s="12">
        <v>2739</v>
      </c>
      <c r="H66" s="17">
        <v>448</v>
      </c>
      <c r="I66" s="12">
        <v>2712</v>
      </c>
      <c r="J66" s="12">
        <v>2722</v>
      </c>
      <c r="K66" s="17">
        <v>458</v>
      </c>
      <c r="L66" s="12">
        <v>2805</v>
      </c>
      <c r="M66" s="15">
        <v>3070</v>
      </c>
      <c r="N66" s="10">
        <v>365450</v>
      </c>
      <c r="P66" t="s">
        <v>69</v>
      </c>
      <c r="R66" s="2"/>
      <c r="S66" s="3">
        <v>1</v>
      </c>
      <c r="T66" s="3">
        <v>2</v>
      </c>
      <c r="U66" s="3">
        <v>3</v>
      </c>
      <c r="V66" s="3">
        <v>4</v>
      </c>
      <c r="W66" s="3">
        <v>5</v>
      </c>
      <c r="X66" s="3">
        <v>6</v>
      </c>
      <c r="Y66" s="3">
        <v>7</v>
      </c>
      <c r="Z66" s="3">
        <v>8</v>
      </c>
      <c r="AA66" s="3">
        <v>9</v>
      </c>
      <c r="AB66" s="3">
        <v>10</v>
      </c>
      <c r="AC66" s="3">
        <v>11</v>
      </c>
      <c r="AD66" s="3">
        <v>12</v>
      </c>
    </row>
    <row r="67" spans="1:32">
      <c r="A67" s="3" t="s">
        <v>3</v>
      </c>
      <c r="B67" s="4">
        <v>2</v>
      </c>
      <c r="C67" s="17">
        <v>518</v>
      </c>
      <c r="D67" s="4">
        <v>69</v>
      </c>
      <c r="E67" s="17">
        <v>451</v>
      </c>
      <c r="F67" s="15">
        <v>3042</v>
      </c>
      <c r="G67" s="9">
        <v>2562</v>
      </c>
      <c r="H67" s="17">
        <v>454</v>
      </c>
      <c r="I67" s="7">
        <v>3322</v>
      </c>
      <c r="J67" s="15">
        <v>3173</v>
      </c>
      <c r="K67" s="17">
        <v>453</v>
      </c>
      <c r="L67" s="7">
        <v>3306</v>
      </c>
      <c r="M67" s="12">
        <v>2759</v>
      </c>
      <c r="N67" s="10">
        <v>365450</v>
      </c>
      <c r="R67" s="3" t="s">
        <v>2</v>
      </c>
      <c r="S67" s="4">
        <v>1</v>
      </c>
      <c r="T67" s="11">
        <v>650</v>
      </c>
      <c r="U67" s="4">
        <v>32</v>
      </c>
      <c r="V67" s="16">
        <v>482</v>
      </c>
      <c r="W67" s="9">
        <v>1690</v>
      </c>
      <c r="X67" s="9">
        <v>1666</v>
      </c>
      <c r="Y67" s="16">
        <v>469</v>
      </c>
      <c r="Z67" s="9">
        <v>1696</v>
      </c>
      <c r="AA67" s="12">
        <v>1760</v>
      </c>
      <c r="AB67" s="16">
        <v>468</v>
      </c>
      <c r="AC67" s="12">
        <v>1789</v>
      </c>
      <c r="AD67" s="9">
        <v>1702</v>
      </c>
      <c r="AE67" s="10">
        <v>365450</v>
      </c>
      <c r="AF67" t="s">
        <v>15</v>
      </c>
    </row>
    <row r="68" spans="1:32">
      <c r="A68" s="3" t="s">
        <v>5</v>
      </c>
      <c r="B68" s="4">
        <v>2</v>
      </c>
      <c r="C68" s="17">
        <v>540</v>
      </c>
      <c r="D68" s="4">
        <v>73</v>
      </c>
      <c r="E68" s="17">
        <v>449</v>
      </c>
      <c r="F68" s="14">
        <v>3814</v>
      </c>
      <c r="G68" s="15">
        <v>3052</v>
      </c>
      <c r="H68" s="17">
        <v>458</v>
      </c>
      <c r="I68" s="7">
        <v>3375</v>
      </c>
      <c r="J68" s="15">
        <v>3162</v>
      </c>
      <c r="K68" s="17">
        <v>452</v>
      </c>
      <c r="L68" s="7">
        <v>3405</v>
      </c>
      <c r="M68" s="15">
        <v>2982</v>
      </c>
      <c r="N68" s="10">
        <v>365450</v>
      </c>
      <c r="R68" s="3" t="s">
        <v>3</v>
      </c>
      <c r="S68" s="4">
        <v>0</v>
      </c>
      <c r="T68" s="16">
        <v>397</v>
      </c>
      <c r="U68" s="4">
        <v>24</v>
      </c>
      <c r="V68" s="16">
        <v>485</v>
      </c>
      <c r="W68" s="9">
        <v>1667</v>
      </c>
      <c r="X68" s="9">
        <v>1676</v>
      </c>
      <c r="Y68" s="16">
        <v>471</v>
      </c>
      <c r="Z68" s="12">
        <v>1839</v>
      </c>
      <c r="AA68" s="9">
        <v>1551</v>
      </c>
      <c r="AB68" s="16">
        <v>484</v>
      </c>
      <c r="AC68" s="9">
        <v>1728</v>
      </c>
      <c r="AD68" s="12">
        <v>1807</v>
      </c>
      <c r="AE68" s="10">
        <v>365450</v>
      </c>
    </row>
    <row r="69" spans="1:32">
      <c r="A69" s="3" t="s">
        <v>6</v>
      </c>
      <c r="B69" s="4">
        <v>1</v>
      </c>
      <c r="C69" s="17">
        <v>537</v>
      </c>
      <c r="D69" s="4">
        <v>75</v>
      </c>
      <c r="E69" s="17">
        <v>459</v>
      </c>
      <c r="F69" s="15">
        <v>3222</v>
      </c>
      <c r="G69" s="5">
        <v>2056</v>
      </c>
      <c r="H69" s="17">
        <v>447</v>
      </c>
      <c r="I69" s="7">
        <v>3301</v>
      </c>
      <c r="J69" s="7">
        <v>3444</v>
      </c>
      <c r="K69" s="17">
        <v>461</v>
      </c>
      <c r="L69" s="14">
        <v>3724</v>
      </c>
      <c r="M69" s="15">
        <v>3262</v>
      </c>
      <c r="N69" s="10">
        <v>365450</v>
      </c>
      <c r="R69" s="3" t="s">
        <v>5</v>
      </c>
      <c r="S69" s="4">
        <v>2</v>
      </c>
      <c r="T69" s="17">
        <v>359</v>
      </c>
      <c r="U69" s="4">
        <v>33</v>
      </c>
      <c r="V69" s="16">
        <v>481</v>
      </c>
      <c r="W69" s="12">
        <v>1800</v>
      </c>
      <c r="X69" s="12">
        <v>1823</v>
      </c>
      <c r="Y69" s="16">
        <v>481</v>
      </c>
      <c r="Z69" s="9">
        <v>1694</v>
      </c>
      <c r="AA69" s="8">
        <v>1425</v>
      </c>
      <c r="AB69" s="16">
        <v>495</v>
      </c>
      <c r="AC69" s="9">
        <v>1736</v>
      </c>
      <c r="AD69" s="9">
        <v>1709</v>
      </c>
      <c r="AE69" s="10">
        <v>365450</v>
      </c>
    </row>
    <row r="70" spans="1:32">
      <c r="A70" s="3" t="s">
        <v>7</v>
      </c>
      <c r="B70" s="4">
        <v>0</v>
      </c>
      <c r="C70" s="17">
        <v>531</v>
      </c>
      <c r="D70" s="4">
        <v>76</v>
      </c>
      <c r="E70" s="17">
        <v>444</v>
      </c>
      <c r="F70" s="13">
        <v>4019</v>
      </c>
      <c r="G70" s="5">
        <v>1962</v>
      </c>
      <c r="H70" s="17">
        <v>461</v>
      </c>
      <c r="I70" s="14">
        <v>3580</v>
      </c>
      <c r="J70" s="15">
        <v>3235</v>
      </c>
      <c r="K70" s="17">
        <v>464</v>
      </c>
      <c r="L70" s="13">
        <v>3973</v>
      </c>
      <c r="M70" s="7">
        <v>3423</v>
      </c>
      <c r="N70" s="10">
        <v>365450</v>
      </c>
      <c r="R70" s="3" t="s">
        <v>6</v>
      </c>
      <c r="S70" s="4">
        <v>2</v>
      </c>
      <c r="T70" s="16">
        <v>556</v>
      </c>
      <c r="U70" s="4">
        <v>29</v>
      </c>
      <c r="V70" s="16">
        <v>493</v>
      </c>
      <c r="W70" s="7">
        <v>2165</v>
      </c>
      <c r="X70" s="15">
        <v>2012</v>
      </c>
      <c r="Y70" s="16">
        <v>485</v>
      </c>
      <c r="Z70" s="12">
        <v>1861</v>
      </c>
      <c r="AA70" s="15">
        <v>1951</v>
      </c>
      <c r="AB70" s="16">
        <v>488</v>
      </c>
      <c r="AC70" s="12">
        <v>1870</v>
      </c>
      <c r="AD70" s="6">
        <v>1134</v>
      </c>
      <c r="AE70" s="10">
        <v>365450</v>
      </c>
    </row>
    <row r="71" spans="1:32">
      <c r="A71" s="3" t="s">
        <v>8</v>
      </c>
      <c r="B71" s="4">
        <v>3</v>
      </c>
      <c r="C71" s="17">
        <v>537</v>
      </c>
      <c r="D71" s="4">
        <v>79</v>
      </c>
      <c r="E71" s="17">
        <v>459</v>
      </c>
      <c r="F71" s="14">
        <v>3680</v>
      </c>
      <c r="G71" s="7">
        <v>3441</v>
      </c>
      <c r="H71" s="17">
        <v>398</v>
      </c>
      <c r="I71" s="14">
        <v>3728</v>
      </c>
      <c r="J71" s="13">
        <v>4162</v>
      </c>
      <c r="K71" s="17">
        <v>454</v>
      </c>
      <c r="L71" s="13">
        <v>4032</v>
      </c>
      <c r="M71" s="15">
        <v>3229</v>
      </c>
      <c r="N71" s="10">
        <v>365450</v>
      </c>
      <c r="R71" s="3" t="s">
        <v>7</v>
      </c>
      <c r="S71" s="4">
        <v>0</v>
      </c>
      <c r="T71" s="16">
        <v>444</v>
      </c>
      <c r="U71" s="4">
        <v>31</v>
      </c>
      <c r="V71" s="16">
        <v>504</v>
      </c>
      <c r="W71" s="14">
        <v>2433</v>
      </c>
      <c r="X71" s="12">
        <v>1774</v>
      </c>
      <c r="Y71" s="16">
        <v>472</v>
      </c>
      <c r="Z71" s="7">
        <v>2287</v>
      </c>
      <c r="AA71" s="15">
        <v>2112</v>
      </c>
      <c r="AB71" s="16">
        <v>478</v>
      </c>
      <c r="AC71" s="13">
        <v>2595</v>
      </c>
      <c r="AD71" s="15">
        <v>1942</v>
      </c>
      <c r="AE71" s="10">
        <v>365450</v>
      </c>
    </row>
    <row r="72" spans="1:32">
      <c r="A72" s="3" t="s">
        <v>9</v>
      </c>
      <c r="B72" s="4">
        <v>4</v>
      </c>
      <c r="C72" s="17">
        <v>533</v>
      </c>
      <c r="D72" s="4">
        <v>76</v>
      </c>
      <c r="E72" s="17">
        <v>472</v>
      </c>
      <c r="F72" s="7">
        <v>3288</v>
      </c>
      <c r="G72" s="7">
        <v>3348</v>
      </c>
      <c r="H72" s="17">
        <v>444</v>
      </c>
      <c r="I72" s="14">
        <v>3824</v>
      </c>
      <c r="J72" s="14">
        <v>3729</v>
      </c>
      <c r="K72" s="17">
        <v>458</v>
      </c>
      <c r="L72" s="14">
        <v>3857</v>
      </c>
      <c r="M72" s="15">
        <v>3063</v>
      </c>
      <c r="N72" s="10">
        <v>365450</v>
      </c>
      <c r="R72" s="3" t="s">
        <v>8</v>
      </c>
      <c r="S72" s="4">
        <v>1</v>
      </c>
      <c r="T72" s="16">
        <v>444</v>
      </c>
      <c r="U72" s="4">
        <v>24</v>
      </c>
      <c r="V72" s="16">
        <v>487</v>
      </c>
      <c r="W72" s="7">
        <v>2284</v>
      </c>
      <c r="X72" s="7">
        <v>2257</v>
      </c>
      <c r="Y72" s="16">
        <v>478</v>
      </c>
      <c r="Z72" s="7">
        <v>2204</v>
      </c>
      <c r="AA72" s="15">
        <v>2082</v>
      </c>
      <c r="AB72" s="16">
        <v>423</v>
      </c>
      <c r="AC72" s="13">
        <v>2704</v>
      </c>
      <c r="AD72" s="15">
        <v>1951</v>
      </c>
      <c r="AE72" s="10">
        <v>365450</v>
      </c>
    </row>
    <row r="73" spans="1:32">
      <c r="A73" s="3" t="s">
        <v>10</v>
      </c>
      <c r="B73" s="4">
        <v>2</v>
      </c>
      <c r="C73" s="17">
        <v>550</v>
      </c>
      <c r="D73" s="4">
        <v>76</v>
      </c>
      <c r="E73" s="17">
        <v>446</v>
      </c>
      <c r="F73" s="12">
        <v>2731</v>
      </c>
      <c r="G73" s="15">
        <v>3003</v>
      </c>
      <c r="H73" s="17">
        <v>454</v>
      </c>
      <c r="I73" s="15">
        <v>3169</v>
      </c>
      <c r="J73" s="15">
        <v>3108</v>
      </c>
      <c r="K73" s="17">
        <v>454</v>
      </c>
      <c r="L73" s="15">
        <v>3001</v>
      </c>
      <c r="M73" s="15">
        <v>3151</v>
      </c>
      <c r="N73" s="10">
        <v>365450</v>
      </c>
      <c r="R73" s="3" t="s">
        <v>9</v>
      </c>
      <c r="S73" s="4">
        <v>1</v>
      </c>
      <c r="T73" s="16">
        <v>502</v>
      </c>
      <c r="U73" s="4">
        <v>27</v>
      </c>
      <c r="V73" s="16">
        <v>472</v>
      </c>
      <c r="W73" s="15">
        <v>2077</v>
      </c>
      <c r="X73" s="7">
        <v>2219</v>
      </c>
      <c r="Y73" s="16">
        <v>486</v>
      </c>
      <c r="Z73" s="15">
        <v>1981</v>
      </c>
      <c r="AA73" s="15">
        <v>2003</v>
      </c>
      <c r="AB73" s="16">
        <v>497</v>
      </c>
      <c r="AC73" s="14">
        <v>2361</v>
      </c>
      <c r="AD73" s="12">
        <v>1903</v>
      </c>
      <c r="AE73" s="10">
        <v>365450</v>
      </c>
    </row>
    <row r="74" spans="1:32">
      <c r="R74" s="3" t="s">
        <v>10</v>
      </c>
      <c r="S74" s="4">
        <v>1</v>
      </c>
      <c r="T74" s="17">
        <v>325</v>
      </c>
      <c r="U74" s="4">
        <v>24</v>
      </c>
      <c r="V74" s="16">
        <v>482</v>
      </c>
      <c r="W74" s="12">
        <v>1759</v>
      </c>
      <c r="X74" s="12">
        <v>1747</v>
      </c>
      <c r="Y74" s="16">
        <v>471</v>
      </c>
      <c r="Z74" s="9">
        <v>1694</v>
      </c>
      <c r="AA74" s="8">
        <v>1482</v>
      </c>
      <c r="AB74" s="16">
        <v>483</v>
      </c>
      <c r="AC74" s="9">
        <v>1676</v>
      </c>
      <c r="AD74" s="15">
        <v>1983</v>
      </c>
      <c r="AE74" s="10">
        <v>365450</v>
      </c>
    </row>
    <row r="76" spans="1:32">
      <c r="A76" t="s">
        <v>90</v>
      </c>
      <c r="B76" t="s">
        <v>1</v>
      </c>
      <c r="C76" t="s">
        <v>91</v>
      </c>
    </row>
    <row r="77" spans="1:32">
      <c r="R77" t="s">
        <v>24</v>
      </c>
      <c r="S77" t="s">
        <v>1</v>
      </c>
      <c r="T77" s="1">
        <v>0.44791666666666669</v>
      </c>
    </row>
    <row r="78" spans="1:32">
      <c r="R78" s="2"/>
      <c r="S78" s="3">
        <v>1</v>
      </c>
      <c r="T78" s="3">
        <v>2</v>
      </c>
      <c r="U78" s="3">
        <v>3</v>
      </c>
      <c r="V78" s="3">
        <v>4</v>
      </c>
      <c r="W78" s="3">
        <v>5</v>
      </c>
      <c r="X78" s="3">
        <v>6</v>
      </c>
      <c r="Y78" s="3">
        <v>7</v>
      </c>
      <c r="Z78" s="3">
        <v>8</v>
      </c>
      <c r="AA78" s="3">
        <v>9</v>
      </c>
      <c r="AB78" s="3">
        <v>10</v>
      </c>
      <c r="AC78" s="3">
        <v>11</v>
      </c>
      <c r="AD78" s="3">
        <v>12</v>
      </c>
    </row>
    <row r="79" spans="1:32">
      <c r="R79" s="3" t="s">
        <v>2</v>
      </c>
      <c r="S79" s="4">
        <v>2</v>
      </c>
      <c r="T79" s="16">
        <v>563</v>
      </c>
      <c r="U79" s="4">
        <v>75</v>
      </c>
      <c r="V79" s="17">
        <v>497</v>
      </c>
      <c r="W79" s="9">
        <v>2452</v>
      </c>
      <c r="X79" s="12">
        <v>2674</v>
      </c>
      <c r="Y79" s="17">
        <v>489</v>
      </c>
      <c r="Z79" s="12">
        <v>2489</v>
      </c>
      <c r="AA79" s="7">
        <v>3253</v>
      </c>
      <c r="AB79" s="17">
        <v>503</v>
      </c>
      <c r="AC79" s="8">
        <v>2092</v>
      </c>
      <c r="AD79" s="8">
        <v>2095</v>
      </c>
      <c r="AE79" s="10">
        <v>365450</v>
      </c>
    </row>
    <row r="80" spans="1:32">
      <c r="A80" s="2"/>
      <c r="B80" s="3">
        <v>1</v>
      </c>
      <c r="C80" s="3">
        <v>2</v>
      </c>
      <c r="D80" s="3">
        <v>3</v>
      </c>
      <c r="E80" s="3">
        <v>4</v>
      </c>
      <c r="F80" s="3">
        <v>5</v>
      </c>
      <c r="G80" s="3">
        <v>6</v>
      </c>
      <c r="H80" s="3">
        <v>7</v>
      </c>
      <c r="I80" s="3">
        <v>8</v>
      </c>
      <c r="J80" s="3">
        <v>9</v>
      </c>
      <c r="K80" s="3">
        <v>10</v>
      </c>
      <c r="L80" s="3">
        <v>11</v>
      </c>
      <c r="M80" s="3">
        <v>12</v>
      </c>
      <c r="R80" s="3" t="s">
        <v>3</v>
      </c>
      <c r="S80" s="4">
        <v>2</v>
      </c>
      <c r="T80" s="16">
        <v>556</v>
      </c>
      <c r="U80" s="4">
        <v>78</v>
      </c>
      <c r="V80" s="17">
        <v>444</v>
      </c>
      <c r="W80" s="15">
        <v>2857</v>
      </c>
      <c r="X80" s="7">
        <v>3167</v>
      </c>
      <c r="Y80" s="17">
        <v>476</v>
      </c>
      <c r="Z80" s="13">
        <v>3677</v>
      </c>
      <c r="AA80" s="7">
        <v>3059</v>
      </c>
      <c r="AB80" s="17">
        <v>483</v>
      </c>
      <c r="AC80" s="18">
        <v>1295</v>
      </c>
      <c r="AD80" s="5">
        <v>1823</v>
      </c>
      <c r="AE80" s="10">
        <v>365450</v>
      </c>
    </row>
    <row r="81" spans="1:33">
      <c r="A81" s="3" t="s">
        <v>2</v>
      </c>
      <c r="B81" s="4">
        <v>0</v>
      </c>
      <c r="C81" s="17">
        <v>246</v>
      </c>
      <c r="D81" s="4">
        <v>79</v>
      </c>
      <c r="E81" s="17">
        <v>226</v>
      </c>
      <c r="F81" s="14">
        <v>2737</v>
      </c>
      <c r="G81" s="12">
        <v>1998</v>
      </c>
      <c r="H81" s="17">
        <v>225</v>
      </c>
      <c r="I81" s="9">
        <v>1840</v>
      </c>
      <c r="J81" s="12">
        <v>2049</v>
      </c>
      <c r="K81" s="17">
        <v>213</v>
      </c>
      <c r="L81" s="15">
        <v>2196</v>
      </c>
      <c r="M81" s="15">
        <v>2204</v>
      </c>
      <c r="N81" s="10">
        <v>365450</v>
      </c>
      <c r="P81" t="s">
        <v>85</v>
      </c>
      <c r="R81" s="3" t="s">
        <v>5</v>
      </c>
      <c r="S81" s="4">
        <v>2</v>
      </c>
      <c r="T81" s="16">
        <v>577</v>
      </c>
      <c r="U81" s="4">
        <v>79</v>
      </c>
      <c r="V81" s="17">
        <v>476</v>
      </c>
      <c r="W81" s="15">
        <v>2824</v>
      </c>
      <c r="X81" s="7">
        <v>3145</v>
      </c>
      <c r="Y81" s="17">
        <v>469</v>
      </c>
      <c r="Z81" s="15">
        <v>2906</v>
      </c>
      <c r="AA81" s="12">
        <v>2710</v>
      </c>
      <c r="AB81" s="17">
        <v>471</v>
      </c>
      <c r="AC81" s="8">
        <v>2115</v>
      </c>
      <c r="AD81" s="6">
        <v>1443</v>
      </c>
      <c r="AE81" s="10">
        <v>365450</v>
      </c>
    </row>
    <row r="82" spans="1:33">
      <c r="A82" s="3" t="s">
        <v>3</v>
      </c>
      <c r="B82" s="4">
        <v>1</v>
      </c>
      <c r="C82" s="17">
        <v>239</v>
      </c>
      <c r="D82" s="4">
        <v>77</v>
      </c>
      <c r="E82" s="17">
        <v>228</v>
      </c>
      <c r="F82" s="7">
        <v>2442</v>
      </c>
      <c r="G82" s="15">
        <v>2322</v>
      </c>
      <c r="H82" s="17">
        <v>217</v>
      </c>
      <c r="I82" s="12">
        <v>1924</v>
      </c>
      <c r="J82" s="12">
        <v>1969</v>
      </c>
      <c r="K82" s="17">
        <v>216</v>
      </c>
      <c r="L82" s="7">
        <v>2422</v>
      </c>
      <c r="M82" s="12">
        <v>2058</v>
      </c>
      <c r="N82" s="10">
        <v>365450</v>
      </c>
      <c r="R82" s="3" t="s">
        <v>6</v>
      </c>
      <c r="S82" s="4">
        <v>2</v>
      </c>
      <c r="T82" s="16">
        <v>557</v>
      </c>
      <c r="U82" s="4">
        <v>79</v>
      </c>
      <c r="V82" s="17">
        <v>445</v>
      </c>
      <c r="W82" s="7">
        <v>3197</v>
      </c>
      <c r="X82" s="14">
        <v>3362</v>
      </c>
      <c r="Y82" s="17">
        <v>463</v>
      </c>
      <c r="Z82" s="12">
        <v>2671</v>
      </c>
      <c r="AA82" s="9">
        <v>2350</v>
      </c>
      <c r="AB82" s="17">
        <v>476</v>
      </c>
      <c r="AC82" s="12">
        <v>2573</v>
      </c>
      <c r="AD82" s="9">
        <v>2230</v>
      </c>
      <c r="AE82" s="10">
        <v>365450</v>
      </c>
      <c r="AG82" t="s">
        <v>16</v>
      </c>
    </row>
    <row r="83" spans="1:33">
      <c r="A83" s="3" t="s">
        <v>5</v>
      </c>
      <c r="B83" s="4">
        <v>1</v>
      </c>
      <c r="C83" s="17">
        <v>231</v>
      </c>
      <c r="D83" s="4">
        <v>76</v>
      </c>
      <c r="E83" s="17">
        <v>227</v>
      </c>
      <c r="F83" s="13">
        <v>2970</v>
      </c>
      <c r="G83" s="15">
        <v>2317</v>
      </c>
      <c r="H83" s="17">
        <v>213</v>
      </c>
      <c r="I83" s="12">
        <v>2052</v>
      </c>
      <c r="J83" s="12">
        <v>1957</v>
      </c>
      <c r="K83" s="4">
        <v>212</v>
      </c>
      <c r="L83" s="14">
        <v>2572</v>
      </c>
      <c r="M83" s="12">
        <v>2109</v>
      </c>
      <c r="N83" s="10">
        <v>365450</v>
      </c>
      <c r="R83" s="3" t="s">
        <v>7</v>
      </c>
      <c r="S83" s="4">
        <v>2</v>
      </c>
      <c r="T83" s="16">
        <v>582</v>
      </c>
      <c r="U83" s="4">
        <v>81</v>
      </c>
      <c r="V83" s="17">
        <v>487</v>
      </c>
      <c r="W83" s="15">
        <v>3008</v>
      </c>
      <c r="X83" s="7">
        <v>3231</v>
      </c>
      <c r="Y83" s="17">
        <v>459</v>
      </c>
      <c r="Z83" s="7">
        <v>3027</v>
      </c>
      <c r="AA83" s="7">
        <v>3098</v>
      </c>
      <c r="AB83" s="17">
        <v>444</v>
      </c>
      <c r="AC83" s="12">
        <v>2722</v>
      </c>
      <c r="AD83" s="9">
        <v>2469</v>
      </c>
      <c r="AE83" s="10">
        <v>365450</v>
      </c>
    </row>
    <row r="84" spans="1:33">
      <c r="A84" s="3" t="s">
        <v>6</v>
      </c>
      <c r="B84" s="4">
        <v>1</v>
      </c>
      <c r="C84" s="17">
        <v>235</v>
      </c>
      <c r="D84" s="4">
        <v>78</v>
      </c>
      <c r="E84" s="17">
        <v>226</v>
      </c>
      <c r="F84" s="14">
        <v>2706</v>
      </c>
      <c r="G84" s="7">
        <v>2407</v>
      </c>
      <c r="H84" s="17">
        <v>217</v>
      </c>
      <c r="I84" s="15">
        <v>2235</v>
      </c>
      <c r="J84" s="7">
        <v>2394</v>
      </c>
      <c r="K84" s="4">
        <v>211</v>
      </c>
      <c r="L84" s="15">
        <v>2263</v>
      </c>
      <c r="M84" s="7">
        <v>2337</v>
      </c>
      <c r="N84" s="10">
        <v>365450</v>
      </c>
      <c r="R84" s="3" t="s">
        <v>8</v>
      </c>
      <c r="S84" s="4">
        <v>1</v>
      </c>
      <c r="T84" s="16">
        <v>573</v>
      </c>
      <c r="U84" s="4">
        <v>79</v>
      </c>
      <c r="V84" s="17">
        <v>495</v>
      </c>
      <c r="W84" s="14">
        <v>3338</v>
      </c>
      <c r="X84" s="7">
        <v>3263</v>
      </c>
      <c r="Y84" s="17">
        <v>470</v>
      </c>
      <c r="Z84" s="7">
        <v>3136</v>
      </c>
      <c r="AA84" s="7">
        <v>3112</v>
      </c>
      <c r="AB84" s="17">
        <v>477</v>
      </c>
      <c r="AC84" s="12">
        <v>2593</v>
      </c>
      <c r="AD84" s="5">
        <v>1833</v>
      </c>
      <c r="AE84" s="10">
        <v>365450</v>
      </c>
    </row>
    <row r="85" spans="1:33">
      <c r="A85" s="3" t="s">
        <v>7</v>
      </c>
      <c r="B85" s="4">
        <v>1</v>
      </c>
      <c r="C85" s="17">
        <v>235</v>
      </c>
      <c r="D85" s="4">
        <v>77</v>
      </c>
      <c r="E85" s="17">
        <v>219</v>
      </c>
      <c r="F85" s="14">
        <v>2575</v>
      </c>
      <c r="G85" s="7">
        <v>2447</v>
      </c>
      <c r="H85" s="17">
        <v>214</v>
      </c>
      <c r="I85" s="12">
        <v>2105</v>
      </c>
      <c r="J85" s="12">
        <v>2118</v>
      </c>
      <c r="K85" s="17">
        <v>218</v>
      </c>
      <c r="L85" s="14">
        <v>2631</v>
      </c>
      <c r="M85" s="15">
        <v>2154</v>
      </c>
      <c r="N85" s="10">
        <v>365450</v>
      </c>
      <c r="R85" s="3" t="s">
        <v>9</v>
      </c>
      <c r="S85" s="4">
        <v>3</v>
      </c>
      <c r="T85" s="16">
        <v>578</v>
      </c>
      <c r="U85" s="4">
        <v>83</v>
      </c>
      <c r="V85" s="17">
        <v>485</v>
      </c>
      <c r="W85" s="13">
        <v>3849</v>
      </c>
      <c r="X85" s="13">
        <v>3661</v>
      </c>
      <c r="Y85" s="17">
        <v>478</v>
      </c>
      <c r="Z85" s="15">
        <v>2815</v>
      </c>
      <c r="AA85" s="15">
        <v>2867</v>
      </c>
      <c r="AB85" s="17">
        <v>482</v>
      </c>
      <c r="AC85" s="9">
        <v>2318</v>
      </c>
      <c r="AD85" s="9">
        <v>2233</v>
      </c>
      <c r="AE85" s="10">
        <v>365450</v>
      </c>
    </row>
    <row r="86" spans="1:33">
      <c r="A86" s="3" t="s">
        <v>8</v>
      </c>
      <c r="B86" s="4">
        <v>5</v>
      </c>
      <c r="C86" s="17">
        <v>223</v>
      </c>
      <c r="D86" s="4">
        <v>76</v>
      </c>
      <c r="E86" s="17">
        <v>225</v>
      </c>
      <c r="F86" s="14">
        <v>2605</v>
      </c>
      <c r="G86" s="7">
        <v>2405</v>
      </c>
      <c r="H86" s="4">
        <v>210</v>
      </c>
      <c r="I86" s="15">
        <v>2302</v>
      </c>
      <c r="J86" s="15">
        <v>2262</v>
      </c>
      <c r="K86" s="4">
        <v>212</v>
      </c>
      <c r="L86" s="7">
        <v>2421</v>
      </c>
      <c r="M86" s="15">
        <v>2256</v>
      </c>
      <c r="N86" s="10">
        <v>365450</v>
      </c>
      <c r="R86" s="3" t="s">
        <v>10</v>
      </c>
      <c r="S86" s="4">
        <v>2</v>
      </c>
      <c r="T86" s="16">
        <v>597</v>
      </c>
      <c r="U86" s="4">
        <v>79</v>
      </c>
      <c r="V86" s="17">
        <v>485</v>
      </c>
      <c r="W86" s="8">
        <v>2116</v>
      </c>
      <c r="X86" s="14">
        <v>3417</v>
      </c>
      <c r="Y86" s="17">
        <v>471</v>
      </c>
      <c r="Z86" s="12">
        <v>2682</v>
      </c>
      <c r="AA86" s="9">
        <v>2403</v>
      </c>
      <c r="AB86" s="17">
        <v>482</v>
      </c>
      <c r="AC86" s="8">
        <v>1960</v>
      </c>
      <c r="AD86" s="5">
        <v>1732</v>
      </c>
      <c r="AE86" s="10">
        <v>365450</v>
      </c>
    </row>
    <row r="87" spans="1:33">
      <c r="A87" s="3" t="s">
        <v>9</v>
      </c>
      <c r="B87" s="4">
        <v>1</v>
      </c>
      <c r="C87" s="17">
        <v>235</v>
      </c>
      <c r="D87" s="4">
        <v>75</v>
      </c>
      <c r="E87" s="17">
        <v>224</v>
      </c>
      <c r="F87" s="7">
        <v>2419</v>
      </c>
      <c r="G87" s="7">
        <v>2533</v>
      </c>
      <c r="H87" s="17">
        <v>215</v>
      </c>
      <c r="I87" s="7">
        <v>2542</v>
      </c>
      <c r="J87" s="12">
        <v>2072</v>
      </c>
      <c r="K87" s="17">
        <v>220</v>
      </c>
      <c r="L87" s="7">
        <v>2524</v>
      </c>
      <c r="M87" s="15">
        <v>2174</v>
      </c>
      <c r="N87" s="10">
        <v>365450</v>
      </c>
    </row>
    <row r="88" spans="1:33">
      <c r="A88" s="3" t="s">
        <v>10</v>
      </c>
      <c r="B88" s="4">
        <v>1</v>
      </c>
      <c r="C88" s="17">
        <v>229</v>
      </c>
      <c r="D88" s="4">
        <v>78</v>
      </c>
      <c r="E88" s="17">
        <v>221</v>
      </c>
      <c r="F88" s="9">
        <v>1850</v>
      </c>
      <c r="G88" s="9">
        <v>1861</v>
      </c>
      <c r="H88" s="4">
        <v>209</v>
      </c>
      <c r="I88" s="8">
        <v>1590</v>
      </c>
      <c r="J88" s="8">
        <v>1634</v>
      </c>
      <c r="K88" s="17">
        <v>218</v>
      </c>
      <c r="L88" s="12">
        <v>1918</v>
      </c>
      <c r="M88" s="12">
        <v>2114</v>
      </c>
      <c r="N88" s="10">
        <v>365450</v>
      </c>
    </row>
    <row r="90" spans="1:33">
      <c r="T90" s="1">
        <v>0.44930555555555557</v>
      </c>
    </row>
    <row r="91" spans="1:33">
      <c r="R91" s="2"/>
      <c r="S91" s="3">
        <v>1</v>
      </c>
      <c r="T91" s="3">
        <v>2</v>
      </c>
      <c r="U91" s="3">
        <v>3</v>
      </c>
      <c r="V91" s="3">
        <v>4</v>
      </c>
      <c r="W91" s="3">
        <v>5</v>
      </c>
      <c r="X91" s="3">
        <v>6</v>
      </c>
      <c r="Y91" s="3">
        <v>7</v>
      </c>
      <c r="Z91" s="3">
        <v>8</v>
      </c>
      <c r="AA91" s="3">
        <v>9</v>
      </c>
      <c r="AB91" s="3">
        <v>10</v>
      </c>
      <c r="AC91" s="3">
        <v>11</v>
      </c>
      <c r="AD91" s="3">
        <v>12</v>
      </c>
      <c r="AG91" t="s">
        <v>17</v>
      </c>
    </row>
    <row r="92" spans="1:33">
      <c r="C92" s="1">
        <v>0.25555555555555559</v>
      </c>
      <c r="R92" s="3" t="s">
        <v>2</v>
      </c>
      <c r="S92" s="4">
        <v>2</v>
      </c>
      <c r="T92" s="16">
        <v>583</v>
      </c>
      <c r="U92" s="4">
        <v>77</v>
      </c>
      <c r="V92" s="17">
        <v>462</v>
      </c>
      <c r="W92" s="9">
        <v>2202</v>
      </c>
      <c r="X92" s="9">
        <v>2309</v>
      </c>
      <c r="Y92" s="17">
        <v>461</v>
      </c>
      <c r="Z92" s="9">
        <v>2265</v>
      </c>
      <c r="AA92" s="9">
        <v>2312</v>
      </c>
      <c r="AB92" s="17">
        <v>456</v>
      </c>
      <c r="AC92" s="6">
        <v>1513</v>
      </c>
      <c r="AD92" s="6">
        <v>1484</v>
      </c>
      <c r="AE92" s="10">
        <v>365450</v>
      </c>
    </row>
    <row r="93" spans="1:33">
      <c r="P93" t="s">
        <v>86</v>
      </c>
      <c r="R93" s="3" t="s">
        <v>3</v>
      </c>
      <c r="S93" s="4">
        <v>1</v>
      </c>
      <c r="T93" s="16">
        <v>569</v>
      </c>
      <c r="U93" s="4">
        <v>76</v>
      </c>
      <c r="V93" s="17">
        <v>482</v>
      </c>
      <c r="W93" s="15">
        <v>2650</v>
      </c>
      <c r="X93" s="15">
        <v>2619</v>
      </c>
      <c r="Y93" s="17">
        <v>456</v>
      </c>
      <c r="Z93" s="15">
        <v>2778</v>
      </c>
      <c r="AA93" s="7">
        <v>2941</v>
      </c>
      <c r="AB93" s="17">
        <v>494</v>
      </c>
      <c r="AC93" s="6">
        <v>1540</v>
      </c>
      <c r="AD93" s="6">
        <v>1392</v>
      </c>
      <c r="AE93" s="10">
        <v>365450</v>
      </c>
    </row>
    <row r="94" spans="1:33">
      <c r="A94" s="2"/>
      <c r="B94" s="3">
        <v>1</v>
      </c>
      <c r="C94" s="3">
        <v>2</v>
      </c>
      <c r="D94" s="3">
        <v>3</v>
      </c>
      <c r="E94" s="3">
        <v>4</v>
      </c>
      <c r="F94" s="3">
        <v>5</v>
      </c>
      <c r="G94" s="3">
        <v>6</v>
      </c>
      <c r="H94" s="3">
        <v>7</v>
      </c>
      <c r="I94" s="3">
        <v>8</v>
      </c>
      <c r="J94" s="3">
        <v>9</v>
      </c>
      <c r="K94" s="3">
        <v>10</v>
      </c>
      <c r="L94" s="3">
        <v>11</v>
      </c>
      <c r="M94" s="3">
        <v>12</v>
      </c>
      <c r="R94" s="3" t="s">
        <v>5</v>
      </c>
      <c r="S94" s="4">
        <v>2</v>
      </c>
      <c r="T94" s="16">
        <v>576</v>
      </c>
      <c r="U94" s="4">
        <v>75</v>
      </c>
      <c r="V94" s="17">
        <v>435</v>
      </c>
      <c r="W94" s="12">
        <v>2454</v>
      </c>
      <c r="X94" s="15">
        <v>2823</v>
      </c>
      <c r="Y94" s="17">
        <v>465</v>
      </c>
      <c r="Z94" s="14">
        <v>3150</v>
      </c>
      <c r="AA94" s="7">
        <v>2923</v>
      </c>
      <c r="AB94" s="17">
        <v>462</v>
      </c>
      <c r="AC94" s="8">
        <v>1842</v>
      </c>
      <c r="AD94" s="6">
        <v>1410</v>
      </c>
      <c r="AE94" s="10">
        <v>365450</v>
      </c>
    </row>
    <row r="95" spans="1:33">
      <c r="A95" s="3" t="s">
        <v>2</v>
      </c>
      <c r="B95" s="4">
        <v>0</v>
      </c>
      <c r="C95" s="4">
        <v>241</v>
      </c>
      <c r="D95" s="4">
        <v>72</v>
      </c>
      <c r="E95" s="4">
        <v>231</v>
      </c>
      <c r="F95" s="9">
        <v>2405</v>
      </c>
      <c r="G95" s="4">
        <v>27</v>
      </c>
      <c r="H95" s="4">
        <v>238</v>
      </c>
      <c r="I95" s="8">
        <v>2001</v>
      </c>
      <c r="J95" s="9">
        <v>2345</v>
      </c>
      <c r="K95" s="4">
        <v>209</v>
      </c>
      <c r="L95" s="5">
        <v>1895</v>
      </c>
      <c r="M95" s="8">
        <v>2162</v>
      </c>
      <c r="N95" s="10">
        <v>365450</v>
      </c>
      <c r="R95" s="3" t="s">
        <v>6</v>
      </c>
      <c r="S95" s="4">
        <v>2</v>
      </c>
      <c r="T95" s="16">
        <v>573</v>
      </c>
      <c r="U95" s="4">
        <v>76</v>
      </c>
      <c r="V95" s="17">
        <v>458</v>
      </c>
      <c r="W95" s="12">
        <v>2497</v>
      </c>
      <c r="X95" s="15">
        <v>2637</v>
      </c>
      <c r="Y95" s="17">
        <v>439</v>
      </c>
      <c r="Z95" s="15">
        <v>2717</v>
      </c>
      <c r="AA95" s="13">
        <v>3592</v>
      </c>
      <c r="AB95" s="17">
        <v>477</v>
      </c>
      <c r="AC95" s="8">
        <v>1971</v>
      </c>
      <c r="AD95" s="5">
        <v>1598</v>
      </c>
      <c r="AE95" s="10">
        <v>365450</v>
      </c>
    </row>
    <row r="96" spans="1:33">
      <c r="A96" s="3" t="s">
        <v>3</v>
      </c>
      <c r="B96" s="4">
        <v>2</v>
      </c>
      <c r="C96" s="4">
        <v>253</v>
      </c>
      <c r="D96" s="4">
        <v>80</v>
      </c>
      <c r="E96" s="4">
        <v>241</v>
      </c>
      <c r="F96" s="9">
        <v>2409</v>
      </c>
      <c r="G96" s="8">
        <v>2156</v>
      </c>
      <c r="H96" s="4">
        <v>229</v>
      </c>
      <c r="I96" s="5">
        <v>1885</v>
      </c>
      <c r="J96" s="8">
        <v>2129</v>
      </c>
      <c r="K96" s="4">
        <v>208</v>
      </c>
      <c r="L96" s="9">
        <v>2493</v>
      </c>
      <c r="M96" s="8">
        <v>2097</v>
      </c>
      <c r="N96" s="10">
        <v>365450</v>
      </c>
      <c r="R96" s="3" t="s">
        <v>7</v>
      </c>
      <c r="S96" s="4">
        <v>1</v>
      </c>
      <c r="T96" s="16">
        <v>599</v>
      </c>
      <c r="U96" s="4">
        <v>77</v>
      </c>
      <c r="V96" s="17">
        <v>460</v>
      </c>
      <c r="W96" s="15">
        <v>2713</v>
      </c>
      <c r="X96" s="15">
        <v>2673</v>
      </c>
      <c r="Y96" s="17">
        <v>450</v>
      </c>
      <c r="Z96" s="15">
        <v>2630</v>
      </c>
      <c r="AA96" s="14">
        <v>3344</v>
      </c>
      <c r="AB96" s="17">
        <v>514</v>
      </c>
      <c r="AC96" s="8">
        <v>1820</v>
      </c>
      <c r="AD96" s="5">
        <v>1596</v>
      </c>
      <c r="AE96" s="10">
        <v>365450</v>
      </c>
    </row>
    <row r="97" spans="1:33">
      <c r="A97" s="3" t="s">
        <v>5</v>
      </c>
      <c r="B97" s="4">
        <v>2</v>
      </c>
      <c r="C97" s="4">
        <v>250</v>
      </c>
      <c r="D97" s="4">
        <v>83</v>
      </c>
      <c r="E97" s="4">
        <v>237</v>
      </c>
      <c r="F97" s="7">
        <v>3216</v>
      </c>
      <c r="G97" s="7">
        <v>3127</v>
      </c>
      <c r="H97" s="4">
        <v>232</v>
      </c>
      <c r="I97" s="9">
        <v>2354</v>
      </c>
      <c r="J97" s="8">
        <v>2228</v>
      </c>
      <c r="K97" s="4">
        <v>211</v>
      </c>
      <c r="L97" s="12">
        <v>2517</v>
      </c>
      <c r="M97" s="9">
        <v>2495</v>
      </c>
      <c r="N97" s="10">
        <v>365450</v>
      </c>
      <c r="R97" s="3" t="s">
        <v>8</v>
      </c>
      <c r="S97" s="4">
        <v>2</v>
      </c>
      <c r="T97" s="16">
        <v>578</v>
      </c>
      <c r="U97" s="4">
        <v>77</v>
      </c>
      <c r="V97" s="17">
        <v>411</v>
      </c>
      <c r="W97" s="14">
        <v>3239</v>
      </c>
      <c r="X97" s="5">
        <v>1720</v>
      </c>
      <c r="Y97" s="17">
        <v>469</v>
      </c>
      <c r="Z97" s="13">
        <v>3605</v>
      </c>
      <c r="AA97" s="13">
        <v>3601</v>
      </c>
      <c r="AB97" s="17">
        <v>481</v>
      </c>
      <c r="AC97" s="5">
        <v>1557</v>
      </c>
      <c r="AD97" s="5">
        <v>1575</v>
      </c>
      <c r="AE97" s="10">
        <v>365450</v>
      </c>
    </row>
    <row r="98" spans="1:33">
      <c r="A98" s="3" t="s">
        <v>6</v>
      </c>
      <c r="B98" s="4">
        <v>5</v>
      </c>
      <c r="C98" s="4">
        <v>252</v>
      </c>
      <c r="D98" s="4">
        <v>81</v>
      </c>
      <c r="E98" s="4">
        <v>232</v>
      </c>
      <c r="F98" s="7">
        <v>3185</v>
      </c>
      <c r="G98" s="14">
        <v>3395</v>
      </c>
      <c r="H98" s="4">
        <v>234</v>
      </c>
      <c r="I98" s="9">
        <v>2363</v>
      </c>
      <c r="J98" s="9">
        <v>2236</v>
      </c>
      <c r="K98" s="4">
        <v>211</v>
      </c>
      <c r="L98" s="9">
        <v>2434</v>
      </c>
      <c r="M98" s="8">
        <v>2078</v>
      </c>
      <c r="N98" s="10">
        <v>365450</v>
      </c>
      <c r="R98" s="3" t="s">
        <v>9</v>
      </c>
      <c r="S98" s="4">
        <v>3</v>
      </c>
      <c r="T98" s="16">
        <v>585</v>
      </c>
      <c r="U98" s="4">
        <v>72</v>
      </c>
      <c r="V98" s="17">
        <v>455</v>
      </c>
      <c r="W98" s="7">
        <v>3002</v>
      </c>
      <c r="X98" s="12">
        <v>2513</v>
      </c>
      <c r="Y98" s="17">
        <v>443</v>
      </c>
      <c r="Z98" s="9">
        <v>2204</v>
      </c>
      <c r="AA98" s="15">
        <v>2582</v>
      </c>
      <c r="AB98" s="17">
        <v>482</v>
      </c>
      <c r="AC98" s="5">
        <v>1718</v>
      </c>
      <c r="AD98" s="6">
        <v>1487</v>
      </c>
      <c r="AE98" s="10">
        <v>365450</v>
      </c>
    </row>
    <row r="99" spans="1:33">
      <c r="A99" s="3" t="s">
        <v>7</v>
      </c>
      <c r="B99" s="4">
        <v>1</v>
      </c>
      <c r="C99" s="4">
        <v>251</v>
      </c>
      <c r="D99" s="4">
        <v>81</v>
      </c>
      <c r="E99" s="4">
        <v>252</v>
      </c>
      <c r="F99" s="13">
        <v>3904</v>
      </c>
      <c r="G99" s="15">
        <v>3037</v>
      </c>
      <c r="H99" s="4">
        <v>231</v>
      </c>
      <c r="I99" s="9">
        <v>2439</v>
      </c>
      <c r="J99" s="9">
        <v>2255</v>
      </c>
      <c r="K99" s="4">
        <v>210</v>
      </c>
      <c r="L99" s="9">
        <v>2504</v>
      </c>
      <c r="M99" s="5">
        <v>1890</v>
      </c>
      <c r="N99" s="10">
        <v>365450</v>
      </c>
      <c r="R99" s="3" t="s">
        <v>10</v>
      </c>
      <c r="S99" s="4">
        <v>1</v>
      </c>
      <c r="T99" s="16">
        <v>594</v>
      </c>
      <c r="U99" s="4">
        <v>76</v>
      </c>
      <c r="V99" s="17">
        <v>438</v>
      </c>
      <c r="W99" s="4">
        <v>31</v>
      </c>
      <c r="X99" s="8">
        <v>2050</v>
      </c>
      <c r="Y99" s="17">
        <v>429</v>
      </c>
      <c r="Z99" s="8">
        <v>1951</v>
      </c>
      <c r="AA99" s="15">
        <v>2743</v>
      </c>
      <c r="AB99" s="17">
        <v>468</v>
      </c>
      <c r="AC99" s="6">
        <v>1377</v>
      </c>
      <c r="AD99" s="6">
        <v>1370</v>
      </c>
      <c r="AE99" s="10">
        <v>365450</v>
      </c>
    </row>
    <row r="100" spans="1:33">
      <c r="A100" s="3" t="s">
        <v>8</v>
      </c>
      <c r="B100" s="4">
        <v>0</v>
      </c>
      <c r="C100" s="4">
        <v>257</v>
      </c>
      <c r="D100" s="4">
        <v>79</v>
      </c>
      <c r="E100" s="4">
        <v>242</v>
      </c>
      <c r="F100" s="7">
        <v>3205</v>
      </c>
      <c r="G100" s="14">
        <v>3426</v>
      </c>
      <c r="H100" s="4">
        <v>237</v>
      </c>
      <c r="I100" s="8">
        <v>2141</v>
      </c>
      <c r="J100" s="9">
        <v>2470</v>
      </c>
      <c r="K100" s="4">
        <v>216</v>
      </c>
      <c r="L100" s="12">
        <v>2763</v>
      </c>
      <c r="M100" s="8">
        <v>2052</v>
      </c>
      <c r="N100" s="10">
        <v>365450</v>
      </c>
    </row>
    <row r="101" spans="1:33">
      <c r="A101" s="3" t="s">
        <v>9</v>
      </c>
      <c r="B101" s="4">
        <v>0</v>
      </c>
      <c r="C101" s="4">
        <v>251</v>
      </c>
      <c r="D101" s="4">
        <v>86</v>
      </c>
      <c r="E101" s="4">
        <v>243</v>
      </c>
      <c r="F101" s="12">
        <v>2626</v>
      </c>
      <c r="G101" s="15">
        <v>3031</v>
      </c>
      <c r="H101" s="4">
        <v>235</v>
      </c>
      <c r="I101" s="9">
        <v>2277</v>
      </c>
      <c r="J101" s="9">
        <v>2264</v>
      </c>
      <c r="K101" s="4">
        <v>214</v>
      </c>
      <c r="L101" s="12">
        <v>2611</v>
      </c>
      <c r="M101" s="8">
        <v>2107</v>
      </c>
      <c r="N101" s="10">
        <v>365450</v>
      </c>
    </row>
    <row r="102" spans="1:33">
      <c r="A102" s="3" t="s">
        <v>10</v>
      </c>
      <c r="B102" s="4">
        <v>0</v>
      </c>
      <c r="C102" s="4">
        <v>253</v>
      </c>
      <c r="D102" s="4">
        <v>81</v>
      </c>
      <c r="E102" s="4">
        <v>235</v>
      </c>
      <c r="F102" s="12">
        <v>2540</v>
      </c>
      <c r="G102" s="15">
        <v>2803</v>
      </c>
      <c r="H102" s="4">
        <v>232</v>
      </c>
      <c r="I102" s="5">
        <v>1894</v>
      </c>
      <c r="J102" s="5">
        <v>1815</v>
      </c>
      <c r="K102" s="4">
        <v>206</v>
      </c>
      <c r="L102" s="8">
        <v>2072</v>
      </c>
      <c r="M102" s="8">
        <v>2097</v>
      </c>
      <c r="N102" s="10">
        <v>365450</v>
      </c>
    </row>
    <row r="103" spans="1:33">
      <c r="T103" s="1">
        <v>0.45</v>
      </c>
      <c r="AG103" t="s">
        <v>18</v>
      </c>
    </row>
    <row r="104" spans="1:33">
      <c r="C104" s="1">
        <v>0.25833333333333336</v>
      </c>
      <c r="R104" s="2"/>
      <c r="S104" s="3">
        <v>1</v>
      </c>
      <c r="T104" s="3">
        <v>2</v>
      </c>
      <c r="U104" s="3">
        <v>3</v>
      </c>
      <c r="V104" s="3">
        <v>4</v>
      </c>
      <c r="W104" s="3">
        <v>5</v>
      </c>
      <c r="X104" s="3">
        <v>6</v>
      </c>
      <c r="Y104" s="3">
        <v>7</v>
      </c>
      <c r="Z104" s="3">
        <v>8</v>
      </c>
      <c r="AA104" s="3">
        <v>9</v>
      </c>
      <c r="AB104" s="3">
        <v>10</v>
      </c>
      <c r="AC104" s="3">
        <v>11</v>
      </c>
      <c r="AD104" s="3">
        <v>12</v>
      </c>
    </row>
    <row r="105" spans="1:33">
      <c r="A105" s="2"/>
      <c r="B105" s="3">
        <v>1</v>
      </c>
      <c r="C105" s="3">
        <v>2</v>
      </c>
      <c r="D105" s="3">
        <v>3</v>
      </c>
      <c r="E105" s="3">
        <v>4</v>
      </c>
      <c r="F105" s="3">
        <v>5</v>
      </c>
      <c r="G105" s="3">
        <v>6</v>
      </c>
      <c r="H105" s="3">
        <v>7</v>
      </c>
      <c r="I105" s="3">
        <v>8</v>
      </c>
      <c r="J105" s="3">
        <v>9</v>
      </c>
      <c r="K105" s="3">
        <v>10</v>
      </c>
      <c r="L105" s="3">
        <v>11</v>
      </c>
      <c r="M105" s="3">
        <v>12</v>
      </c>
      <c r="P105" s="51" t="s">
        <v>87</v>
      </c>
      <c r="R105" s="3" t="s">
        <v>2</v>
      </c>
      <c r="S105" s="4">
        <v>0</v>
      </c>
      <c r="T105" s="17">
        <v>434</v>
      </c>
      <c r="U105" s="4">
        <v>45</v>
      </c>
      <c r="V105" s="17">
        <v>361</v>
      </c>
      <c r="W105" s="15">
        <v>2416</v>
      </c>
      <c r="X105" s="14">
        <v>2764</v>
      </c>
      <c r="Y105" s="17">
        <v>322</v>
      </c>
      <c r="Z105" s="6">
        <v>1154</v>
      </c>
      <c r="AA105" s="6">
        <v>1297</v>
      </c>
      <c r="AB105" s="17">
        <v>365</v>
      </c>
      <c r="AC105" s="9">
        <v>1947</v>
      </c>
      <c r="AD105" s="12">
        <v>2078</v>
      </c>
      <c r="AE105" s="10">
        <v>365450</v>
      </c>
    </row>
    <row r="106" spans="1:33">
      <c r="A106" s="3" t="s">
        <v>2</v>
      </c>
      <c r="B106" s="4">
        <v>2</v>
      </c>
      <c r="C106" s="4">
        <v>273</v>
      </c>
      <c r="D106" s="4">
        <v>78</v>
      </c>
      <c r="E106" s="4">
        <v>211</v>
      </c>
      <c r="F106" s="15">
        <v>3362</v>
      </c>
      <c r="G106" s="12">
        <v>3075</v>
      </c>
      <c r="H106" s="4">
        <v>197</v>
      </c>
      <c r="I106" s="6">
        <v>1697</v>
      </c>
      <c r="J106" s="6">
        <v>1755</v>
      </c>
      <c r="K106" s="4">
        <v>219</v>
      </c>
      <c r="L106" s="15">
        <v>3425</v>
      </c>
      <c r="M106" s="7">
        <v>3779</v>
      </c>
      <c r="N106" s="10">
        <v>365450</v>
      </c>
      <c r="P106" s="51"/>
      <c r="R106" s="3" t="s">
        <v>3</v>
      </c>
      <c r="S106" s="4">
        <v>1</v>
      </c>
      <c r="T106" s="17">
        <v>423</v>
      </c>
      <c r="U106" s="4">
        <v>30</v>
      </c>
      <c r="V106" s="17">
        <v>328</v>
      </c>
      <c r="W106" s="13">
        <v>2892</v>
      </c>
      <c r="X106" s="14">
        <v>2823</v>
      </c>
      <c r="Y106" s="17">
        <v>331</v>
      </c>
      <c r="Z106" s="6">
        <v>1197</v>
      </c>
      <c r="AA106" s="6">
        <v>1168</v>
      </c>
      <c r="AB106" s="17">
        <v>331</v>
      </c>
      <c r="AC106" s="15">
        <v>2316</v>
      </c>
      <c r="AD106" s="5">
        <v>1511</v>
      </c>
      <c r="AE106" s="10">
        <v>365450</v>
      </c>
    </row>
    <row r="107" spans="1:33">
      <c r="A107" s="3" t="s">
        <v>3</v>
      </c>
      <c r="B107" s="4">
        <v>3</v>
      </c>
      <c r="C107" s="4">
        <v>272</v>
      </c>
      <c r="D107" s="4">
        <v>67</v>
      </c>
      <c r="E107" s="4">
        <v>219</v>
      </c>
      <c r="F107" s="12">
        <v>3028</v>
      </c>
      <c r="G107" s="15">
        <v>3353</v>
      </c>
      <c r="H107" s="4">
        <v>213</v>
      </c>
      <c r="I107" s="6">
        <v>1749</v>
      </c>
      <c r="J107" s="6">
        <v>1669</v>
      </c>
      <c r="K107" s="4">
        <v>218</v>
      </c>
      <c r="L107" s="12">
        <v>3184</v>
      </c>
      <c r="M107" s="15">
        <v>3534</v>
      </c>
      <c r="N107" s="10">
        <v>365450</v>
      </c>
      <c r="P107" s="51"/>
      <c r="R107" s="3" t="s">
        <v>5</v>
      </c>
      <c r="S107" s="4">
        <v>1</v>
      </c>
      <c r="T107" s="17">
        <v>289</v>
      </c>
      <c r="U107" s="4">
        <v>48</v>
      </c>
      <c r="V107" s="17">
        <v>306</v>
      </c>
      <c r="W107" s="5">
        <v>1375</v>
      </c>
      <c r="X107" s="13">
        <v>3084</v>
      </c>
      <c r="Y107" s="17">
        <v>311</v>
      </c>
      <c r="Z107" s="5">
        <v>1332</v>
      </c>
      <c r="AA107" s="6">
        <v>1287</v>
      </c>
      <c r="AB107" s="17">
        <v>330</v>
      </c>
      <c r="AC107" s="15">
        <v>2297</v>
      </c>
      <c r="AD107" s="15">
        <v>2273</v>
      </c>
      <c r="AE107" s="10">
        <v>365450</v>
      </c>
    </row>
    <row r="108" spans="1:33">
      <c r="A108" s="3" t="s">
        <v>5</v>
      </c>
      <c r="B108" s="4">
        <v>2</v>
      </c>
      <c r="C108" s="4">
        <v>263</v>
      </c>
      <c r="D108" s="4">
        <v>67</v>
      </c>
      <c r="E108" s="4">
        <v>218</v>
      </c>
      <c r="F108" s="8">
        <v>2346</v>
      </c>
      <c r="G108" s="7">
        <v>3947</v>
      </c>
      <c r="H108" s="4">
        <v>210</v>
      </c>
      <c r="I108" s="5">
        <v>2130</v>
      </c>
      <c r="J108" s="5">
        <v>2244</v>
      </c>
      <c r="K108" s="4">
        <v>218</v>
      </c>
      <c r="L108" s="15">
        <v>3610</v>
      </c>
      <c r="M108" s="15">
        <v>3630</v>
      </c>
      <c r="N108" s="10">
        <v>365450</v>
      </c>
      <c r="P108" s="51"/>
      <c r="R108" s="3" t="s">
        <v>6</v>
      </c>
      <c r="S108" s="4">
        <v>1</v>
      </c>
      <c r="T108" s="4">
        <v>92</v>
      </c>
      <c r="U108" s="4">
        <v>29</v>
      </c>
      <c r="V108" s="17">
        <v>335</v>
      </c>
      <c r="W108" s="12">
        <v>2188</v>
      </c>
      <c r="X108" s="7">
        <v>2546</v>
      </c>
      <c r="Y108" s="17">
        <v>315</v>
      </c>
      <c r="Z108" s="5">
        <v>1435</v>
      </c>
      <c r="AA108" s="5">
        <v>1490</v>
      </c>
      <c r="AB108" s="17">
        <v>320</v>
      </c>
      <c r="AC108" s="7">
        <v>2632</v>
      </c>
      <c r="AD108" s="12">
        <v>2185</v>
      </c>
      <c r="AE108" s="10">
        <v>365450</v>
      </c>
    </row>
    <row r="109" spans="1:33">
      <c r="A109" s="3" t="s">
        <v>6</v>
      </c>
      <c r="B109" s="4">
        <v>2</v>
      </c>
      <c r="C109" s="4">
        <v>266</v>
      </c>
      <c r="D109" s="4">
        <v>81</v>
      </c>
      <c r="E109" s="4">
        <v>219</v>
      </c>
      <c r="F109" s="13">
        <v>4351</v>
      </c>
      <c r="G109" s="13">
        <v>4656</v>
      </c>
      <c r="H109" s="4">
        <v>206</v>
      </c>
      <c r="I109" s="5">
        <v>2133</v>
      </c>
      <c r="J109" s="5">
        <v>2085</v>
      </c>
      <c r="K109" s="4">
        <v>226</v>
      </c>
      <c r="L109" s="14">
        <v>4000</v>
      </c>
      <c r="M109" s="15">
        <v>3483</v>
      </c>
      <c r="N109" s="10">
        <v>365450</v>
      </c>
      <c r="P109" s="51"/>
      <c r="R109" s="3" t="s">
        <v>7</v>
      </c>
      <c r="S109" s="4">
        <v>0</v>
      </c>
      <c r="T109" s="17">
        <v>340</v>
      </c>
      <c r="U109" s="4">
        <v>30</v>
      </c>
      <c r="V109" s="17">
        <v>243</v>
      </c>
      <c r="W109" s="4">
        <v>23</v>
      </c>
      <c r="X109" s="4">
        <v>79</v>
      </c>
      <c r="Y109" s="17">
        <v>292</v>
      </c>
      <c r="Z109" s="11">
        <v>844</v>
      </c>
      <c r="AA109" s="4">
        <v>24</v>
      </c>
      <c r="AB109" s="17">
        <v>304</v>
      </c>
      <c r="AC109" s="5">
        <v>1481</v>
      </c>
      <c r="AD109" s="18">
        <v>953</v>
      </c>
      <c r="AE109" s="10">
        <v>365450</v>
      </c>
    </row>
    <row r="110" spans="1:33">
      <c r="A110" s="3" t="s">
        <v>7</v>
      </c>
      <c r="B110" s="4">
        <v>3</v>
      </c>
      <c r="C110" s="4">
        <v>275</v>
      </c>
      <c r="D110" s="4">
        <v>86</v>
      </c>
      <c r="E110" s="4">
        <v>226</v>
      </c>
      <c r="F110" s="13">
        <v>4541</v>
      </c>
      <c r="G110" s="14">
        <v>4319</v>
      </c>
      <c r="H110" s="4">
        <v>216</v>
      </c>
      <c r="I110" s="5">
        <v>2282</v>
      </c>
      <c r="J110" s="5">
        <v>2201</v>
      </c>
      <c r="K110" s="4">
        <v>210</v>
      </c>
      <c r="L110" s="13">
        <v>4394</v>
      </c>
      <c r="M110" s="14">
        <v>4085</v>
      </c>
      <c r="N110" s="10">
        <v>365450</v>
      </c>
      <c r="P110" s="51"/>
      <c r="R110" s="3" t="s">
        <v>8</v>
      </c>
      <c r="S110" s="4">
        <v>0</v>
      </c>
      <c r="T110" s="17">
        <v>365</v>
      </c>
      <c r="U110" s="4">
        <v>49</v>
      </c>
      <c r="V110" s="17">
        <v>305</v>
      </c>
      <c r="W110" s="13">
        <v>3021</v>
      </c>
      <c r="X110" s="5">
        <v>1424</v>
      </c>
      <c r="Y110" s="17">
        <v>232</v>
      </c>
      <c r="Z110" s="4">
        <v>21</v>
      </c>
      <c r="AA110" s="16">
        <v>538</v>
      </c>
      <c r="AB110" s="17">
        <v>320</v>
      </c>
      <c r="AC110" s="5">
        <v>1441</v>
      </c>
      <c r="AD110" s="4">
        <v>20</v>
      </c>
      <c r="AE110" s="10">
        <v>365450</v>
      </c>
    </row>
    <row r="111" spans="1:33">
      <c r="A111" s="3" t="s">
        <v>8</v>
      </c>
      <c r="B111" s="4">
        <v>3</v>
      </c>
      <c r="C111" s="4">
        <v>273</v>
      </c>
      <c r="D111" s="4">
        <v>88</v>
      </c>
      <c r="E111" s="4">
        <v>222</v>
      </c>
      <c r="F111" s="14">
        <v>4004</v>
      </c>
      <c r="G111" s="14">
        <v>4186</v>
      </c>
      <c r="H111" s="4">
        <v>215</v>
      </c>
      <c r="I111" s="5">
        <v>2224</v>
      </c>
      <c r="J111" s="5">
        <v>2249</v>
      </c>
      <c r="K111" s="4">
        <v>219</v>
      </c>
      <c r="L111" s="14">
        <v>4321</v>
      </c>
      <c r="M111" s="7">
        <v>3810</v>
      </c>
      <c r="N111" s="10">
        <v>365450</v>
      </c>
      <c r="P111" s="51"/>
      <c r="R111" s="3" t="s">
        <v>9</v>
      </c>
      <c r="S111" s="4">
        <v>1</v>
      </c>
      <c r="T111" s="4">
        <v>53</v>
      </c>
      <c r="U111" s="4">
        <v>28</v>
      </c>
      <c r="V111" s="4">
        <v>43</v>
      </c>
      <c r="W111" s="12">
        <v>2183</v>
      </c>
      <c r="X111" s="4">
        <v>23</v>
      </c>
      <c r="Y111" s="17">
        <v>319</v>
      </c>
      <c r="Z111" s="4">
        <v>23</v>
      </c>
      <c r="AA111" s="6">
        <v>1239</v>
      </c>
      <c r="AB111" s="17">
        <v>301</v>
      </c>
      <c r="AC111" s="4">
        <v>95</v>
      </c>
      <c r="AD111" s="18">
        <v>1010</v>
      </c>
      <c r="AE111" s="10">
        <v>365450</v>
      </c>
    </row>
    <row r="112" spans="1:33">
      <c r="A112" s="3" t="s">
        <v>9</v>
      </c>
      <c r="B112" s="4">
        <v>2</v>
      </c>
      <c r="C112" s="4">
        <v>270</v>
      </c>
      <c r="D112" s="4">
        <v>87</v>
      </c>
      <c r="E112" s="4">
        <v>224</v>
      </c>
      <c r="F112" s="15">
        <v>3492</v>
      </c>
      <c r="G112" s="14">
        <v>4108</v>
      </c>
      <c r="H112" s="4">
        <v>219</v>
      </c>
      <c r="I112" s="5">
        <v>2167</v>
      </c>
      <c r="J112" s="6">
        <v>1903</v>
      </c>
      <c r="K112" s="4">
        <v>224</v>
      </c>
      <c r="L112" s="13">
        <v>4392</v>
      </c>
      <c r="M112" s="15">
        <v>3642</v>
      </c>
      <c r="N112" s="10">
        <v>365450</v>
      </c>
      <c r="P112" s="51"/>
      <c r="R112" s="3" t="s">
        <v>10</v>
      </c>
      <c r="S112" s="4">
        <v>0</v>
      </c>
      <c r="T112" s="4">
        <v>98</v>
      </c>
      <c r="U112" s="4">
        <v>30</v>
      </c>
      <c r="V112" s="4">
        <v>189</v>
      </c>
      <c r="W112" s="4">
        <v>21</v>
      </c>
      <c r="X112" s="12">
        <v>2005</v>
      </c>
      <c r="Y112" s="4">
        <v>180</v>
      </c>
      <c r="Z112" s="6">
        <v>1197</v>
      </c>
      <c r="AA112" s="16">
        <v>604</v>
      </c>
      <c r="AB112" s="17">
        <v>340</v>
      </c>
      <c r="AC112" s="16">
        <v>455</v>
      </c>
      <c r="AD112" s="4">
        <v>20</v>
      </c>
      <c r="AE112" s="10">
        <v>365450</v>
      </c>
    </row>
    <row r="113" spans="1:33">
      <c r="A113" s="3" t="s">
        <v>10</v>
      </c>
      <c r="B113" s="4">
        <v>1</v>
      </c>
      <c r="C113" s="4">
        <v>274</v>
      </c>
      <c r="D113" s="4">
        <v>94</v>
      </c>
      <c r="E113" s="4">
        <v>215</v>
      </c>
      <c r="F113" s="9">
        <v>2673</v>
      </c>
      <c r="G113" s="12">
        <v>3276</v>
      </c>
      <c r="H113" s="4">
        <v>213</v>
      </c>
      <c r="I113" s="6">
        <v>1766</v>
      </c>
      <c r="J113" s="6">
        <v>1738</v>
      </c>
      <c r="K113" s="4">
        <v>222</v>
      </c>
      <c r="L113" s="7">
        <v>3926</v>
      </c>
      <c r="M113" s="15">
        <v>3599</v>
      </c>
      <c r="N113" s="10">
        <v>365450</v>
      </c>
      <c r="P113" s="51"/>
    </row>
    <row r="114" spans="1:33">
      <c r="P114" s="51"/>
      <c r="AG114" t="s">
        <v>19</v>
      </c>
    </row>
    <row r="115" spans="1:33">
      <c r="P115" s="51"/>
      <c r="T115" s="1">
        <v>0.45208333333333334</v>
      </c>
    </row>
    <row r="116" spans="1:33">
      <c r="P116" s="51" t="s">
        <v>88</v>
      </c>
      <c r="R116" s="2"/>
      <c r="S116" s="3">
        <v>1</v>
      </c>
      <c r="T116" s="3">
        <v>2</v>
      </c>
      <c r="U116" s="3">
        <v>3</v>
      </c>
      <c r="V116" s="3">
        <v>4</v>
      </c>
      <c r="W116" s="3">
        <v>5</v>
      </c>
      <c r="X116" s="3">
        <v>6</v>
      </c>
      <c r="Y116" s="3">
        <v>7</v>
      </c>
      <c r="Z116" s="3">
        <v>8</v>
      </c>
      <c r="AA116" s="3">
        <v>9</v>
      </c>
      <c r="AB116" s="3">
        <v>10</v>
      </c>
      <c r="AC116" s="3">
        <v>11</v>
      </c>
      <c r="AD116" s="3">
        <v>12</v>
      </c>
    </row>
    <row r="117" spans="1:33">
      <c r="C117" s="1">
        <v>0.25972222222222224</v>
      </c>
      <c r="R117" s="3" t="s">
        <v>2</v>
      </c>
      <c r="S117" s="4">
        <v>0</v>
      </c>
      <c r="T117" s="17">
        <v>365</v>
      </c>
      <c r="U117" s="4">
        <v>59</v>
      </c>
      <c r="V117" s="17">
        <v>345</v>
      </c>
      <c r="W117" s="11">
        <v>693</v>
      </c>
      <c r="X117" s="11">
        <v>798</v>
      </c>
      <c r="Y117" s="17">
        <v>348</v>
      </c>
      <c r="Z117" s="12">
        <v>2079</v>
      </c>
      <c r="AA117" s="15">
        <v>2264</v>
      </c>
      <c r="AB117" s="17">
        <v>344</v>
      </c>
      <c r="AC117" s="11">
        <v>764</v>
      </c>
      <c r="AD117" s="4">
        <v>57</v>
      </c>
      <c r="AE117" s="10">
        <v>365450</v>
      </c>
    </row>
    <row r="118" spans="1:33">
      <c r="A118" s="2"/>
      <c r="B118" s="3">
        <v>1</v>
      </c>
      <c r="C118" s="3">
        <v>2</v>
      </c>
      <c r="D118" s="3">
        <v>3</v>
      </c>
      <c r="E118" s="3">
        <v>4</v>
      </c>
      <c r="F118" s="3">
        <v>5</v>
      </c>
      <c r="G118" s="3">
        <v>6</v>
      </c>
      <c r="H118" s="3">
        <v>7</v>
      </c>
      <c r="I118" s="3">
        <v>8</v>
      </c>
      <c r="J118" s="3">
        <v>9</v>
      </c>
      <c r="K118" s="3">
        <v>10</v>
      </c>
      <c r="L118" s="3">
        <v>11</v>
      </c>
      <c r="M118" s="3">
        <v>12</v>
      </c>
      <c r="R118" s="3" t="s">
        <v>3</v>
      </c>
      <c r="S118" s="4">
        <v>0</v>
      </c>
      <c r="T118" s="17">
        <v>426</v>
      </c>
      <c r="U118" s="4">
        <v>60</v>
      </c>
      <c r="V118" s="17">
        <v>351</v>
      </c>
      <c r="W118" s="18">
        <v>914</v>
      </c>
      <c r="X118" s="18">
        <v>1012</v>
      </c>
      <c r="Y118" s="17">
        <v>359</v>
      </c>
      <c r="Z118" s="12">
        <v>2165</v>
      </c>
      <c r="AA118" s="14">
        <v>2811</v>
      </c>
      <c r="AB118" s="17">
        <v>262</v>
      </c>
      <c r="AC118" s="11">
        <v>747</v>
      </c>
      <c r="AD118" s="6">
        <v>1128</v>
      </c>
      <c r="AE118" s="10">
        <v>365450</v>
      </c>
    </row>
    <row r="119" spans="1:33">
      <c r="A119" s="3" t="s">
        <v>2</v>
      </c>
      <c r="B119" s="4">
        <v>1</v>
      </c>
      <c r="C119" s="4">
        <v>262</v>
      </c>
      <c r="D119" s="4">
        <v>76</v>
      </c>
      <c r="E119" s="4">
        <v>181</v>
      </c>
      <c r="F119" s="9">
        <v>2649</v>
      </c>
      <c r="G119" s="9">
        <v>2574</v>
      </c>
      <c r="H119" s="4">
        <v>180</v>
      </c>
      <c r="I119" s="15">
        <v>3293</v>
      </c>
      <c r="J119" s="13">
        <v>4170</v>
      </c>
      <c r="K119" s="4">
        <v>215</v>
      </c>
      <c r="L119" s="8">
        <v>2417</v>
      </c>
      <c r="M119" s="8">
        <v>2223</v>
      </c>
      <c r="N119" s="10">
        <v>365450</v>
      </c>
      <c r="R119" s="3" t="s">
        <v>5</v>
      </c>
      <c r="S119" s="4">
        <v>1</v>
      </c>
      <c r="T119" s="17">
        <v>436</v>
      </c>
      <c r="U119" s="4">
        <v>57</v>
      </c>
      <c r="V119" s="17">
        <v>350</v>
      </c>
      <c r="W119" s="18">
        <v>983</v>
      </c>
      <c r="X119" s="18">
        <v>943</v>
      </c>
      <c r="Y119" s="17">
        <v>345</v>
      </c>
      <c r="Z119" s="15">
        <v>2346</v>
      </c>
      <c r="AA119" s="14">
        <v>2629</v>
      </c>
      <c r="AB119" s="4">
        <v>193</v>
      </c>
      <c r="AC119" s="11">
        <v>735</v>
      </c>
      <c r="AD119" s="18">
        <v>922</v>
      </c>
      <c r="AE119" s="10">
        <v>365450</v>
      </c>
    </row>
    <row r="120" spans="1:33">
      <c r="A120" s="3" t="s">
        <v>3</v>
      </c>
      <c r="B120" s="4">
        <v>3</v>
      </c>
      <c r="C120" s="4">
        <v>260</v>
      </c>
      <c r="D120" s="4">
        <v>79</v>
      </c>
      <c r="E120" s="4">
        <v>209</v>
      </c>
      <c r="F120" s="8">
        <v>2377</v>
      </c>
      <c r="G120" s="8">
        <v>2432</v>
      </c>
      <c r="H120" s="4">
        <v>225</v>
      </c>
      <c r="I120" s="7">
        <v>3419</v>
      </c>
      <c r="J120" s="13">
        <v>4270</v>
      </c>
      <c r="K120" s="4">
        <v>225</v>
      </c>
      <c r="L120" s="9">
        <v>2539</v>
      </c>
      <c r="M120" s="9">
        <v>2666</v>
      </c>
      <c r="N120" s="10">
        <v>365450</v>
      </c>
      <c r="R120" s="3" t="s">
        <v>6</v>
      </c>
      <c r="S120" s="4">
        <v>1</v>
      </c>
      <c r="T120" s="17">
        <v>436</v>
      </c>
      <c r="U120" s="4">
        <v>56</v>
      </c>
      <c r="V120" s="17">
        <v>342</v>
      </c>
      <c r="W120" s="18">
        <v>939</v>
      </c>
      <c r="X120" s="18">
        <v>980</v>
      </c>
      <c r="Y120" s="17">
        <v>349</v>
      </c>
      <c r="Z120" s="7">
        <v>2620</v>
      </c>
      <c r="AA120" s="17">
        <v>250</v>
      </c>
      <c r="AB120" s="4">
        <v>195</v>
      </c>
      <c r="AC120" s="16">
        <v>505</v>
      </c>
      <c r="AD120" s="16">
        <v>653</v>
      </c>
      <c r="AE120" s="10">
        <v>365450</v>
      </c>
    </row>
    <row r="121" spans="1:33">
      <c r="A121" s="3" t="s">
        <v>5</v>
      </c>
      <c r="B121" s="4">
        <v>2</v>
      </c>
      <c r="C121" s="4">
        <v>258</v>
      </c>
      <c r="D121" s="4">
        <v>81</v>
      </c>
      <c r="E121" s="4">
        <v>205</v>
      </c>
      <c r="F121" s="9">
        <v>2766</v>
      </c>
      <c r="G121" s="9">
        <v>2535</v>
      </c>
      <c r="H121" s="4">
        <v>222</v>
      </c>
      <c r="I121" s="7">
        <v>3535</v>
      </c>
      <c r="J121" s="7">
        <v>3437</v>
      </c>
      <c r="K121" s="4">
        <v>226</v>
      </c>
      <c r="L121" s="8">
        <v>2393</v>
      </c>
      <c r="M121" s="8">
        <v>2387</v>
      </c>
      <c r="N121" s="10">
        <v>365450</v>
      </c>
      <c r="R121" s="3" t="s">
        <v>7</v>
      </c>
      <c r="S121" s="4">
        <v>1</v>
      </c>
      <c r="T121" s="17">
        <v>432</v>
      </c>
      <c r="U121" s="4">
        <v>57</v>
      </c>
      <c r="V121" s="17">
        <v>331</v>
      </c>
      <c r="W121" s="18">
        <v>879</v>
      </c>
      <c r="X121" s="11">
        <v>874</v>
      </c>
      <c r="Y121" s="17">
        <v>315</v>
      </c>
      <c r="Z121" s="14">
        <v>2639</v>
      </c>
      <c r="AA121" s="13">
        <v>3062</v>
      </c>
      <c r="AB121" s="4">
        <v>187</v>
      </c>
      <c r="AC121" s="11">
        <v>840</v>
      </c>
      <c r="AD121" s="11">
        <v>785</v>
      </c>
      <c r="AE121" s="10">
        <v>365450</v>
      </c>
    </row>
    <row r="122" spans="1:33">
      <c r="A122" s="3" t="s">
        <v>6</v>
      </c>
      <c r="B122" s="4">
        <v>1</v>
      </c>
      <c r="C122" s="4">
        <v>256</v>
      </c>
      <c r="D122" s="4">
        <v>82</v>
      </c>
      <c r="E122" s="4">
        <v>200</v>
      </c>
      <c r="F122" s="8">
        <v>2336</v>
      </c>
      <c r="G122" s="15">
        <v>3364</v>
      </c>
      <c r="H122" s="4">
        <v>215</v>
      </c>
      <c r="I122" s="7">
        <v>3471</v>
      </c>
      <c r="J122" s="15">
        <v>3145</v>
      </c>
      <c r="K122" s="4">
        <v>227</v>
      </c>
      <c r="L122" s="5">
        <v>1925</v>
      </c>
      <c r="M122" s="9">
        <v>2616</v>
      </c>
      <c r="N122" s="10">
        <v>365450</v>
      </c>
      <c r="R122" s="3" t="s">
        <v>8</v>
      </c>
      <c r="S122" s="4">
        <v>1</v>
      </c>
      <c r="T122" s="16">
        <v>438</v>
      </c>
      <c r="U122" s="4">
        <v>56</v>
      </c>
      <c r="V122" s="17">
        <v>345</v>
      </c>
      <c r="W122" s="6">
        <v>1128</v>
      </c>
      <c r="X122" s="18">
        <v>894</v>
      </c>
      <c r="Y122" s="17">
        <v>319</v>
      </c>
      <c r="Z122" s="15">
        <v>2401</v>
      </c>
      <c r="AA122" s="13">
        <v>2891</v>
      </c>
      <c r="AB122" s="17">
        <v>242</v>
      </c>
      <c r="AC122" s="11">
        <v>813</v>
      </c>
      <c r="AD122" s="16">
        <v>458</v>
      </c>
      <c r="AE122" s="10">
        <v>365450</v>
      </c>
    </row>
    <row r="123" spans="1:33">
      <c r="A123" s="3" t="s">
        <v>7</v>
      </c>
      <c r="B123" s="4">
        <v>3</v>
      </c>
      <c r="C123" s="4">
        <v>261</v>
      </c>
      <c r="D123" s="4">
        <v>84</v>
      </c>
      <c r="E123" s="4">
        <v>216</v>
      </c>
      <c r="F123" s="9">
        <v>2529</v>
      </c>
      <c r="G123" s="12">
        <v>3014</v>
      </c>
      <c r="H123" s="4">
        <v>221</v>
      </c>
      <c r="I123" s="13">
        <v>4314</v>
      </c>
      <c r="J123" s="7">
        <v>3569</v>
      </c>
      <c r="K123" s="4">
        <v>221</v>
      </c>
      <c r="L123" s="8">
        <v>2322</v>
      </c>
      <c r="M123" s="9">
        <v>2573</v>
      </c>
      <c r="N123" s="10">
        <v>365450</v>
      </c>
      <c r="R123" s="3" t="s">
        <v>9</v>
      </c>
      <c r="S123" s="4">
        <v>1</v>
      </c>
      <c r="T123" s="16">
        <v>439</v>
      </c>
      <c r="U123" s="4">
        <v>59</v>
      </c>
      <c r="V123" s="17">
        <v>339</v>
      </c>
      <c r="W123" s="11">
        <v>765</v>
      </c>
      <c r="X123" s="11">
        <v>866</v>
      </c>
      <c r="Y123" s="17">
        <v>329</v>
      </c>
      <c r="Z123" s="7">
        <v>2560</v>
      </c>
      <c r="AA123" s="12">
        <v>1973</v>
      </c>
      <c r="AB123" s="17">
        <v>308</v>
      </c>
      <c r="AC123" s="11">
        <v>784</v>
      </c>
      <c r="AD123" s="16">
        <v>595</v>
      </c>
      <c r="AE123" s="10">
        <v>365450</v>
      </c>
    </row>
    <row r="124" spans="1:33">
      <c r="A124" s="3" t="s">
        <v>8</v>
      </c>
      <c r="B124" s="4">
        <v>4</v>
      </c>
      <c r="C124" s="4">
        <v>260</v>
      </c>
      <c r="D124" s="4">
        <v>83</v>
      </c>
      <c r="E124" s="4">
        <v>227</v>
      </c>
      <c r="F124" s="15">
        <v>3221</v>
      </c>
      <c r="G124" s="15">
        <v>3187</v>
      </c>
      <c r="H124" s="4">
        <v>221</v>
      </c>
      <c r="I124" s="13">
        <v>4308</v>
      </c>
      <c r="J124" s="15">
        <v>3202</v>
      </c>
      <c r="K124" s="4">
        <v>187</v>
      </c>
      <c r="L124" s="8">
        <v>2337</v>
      </c>
      <c r="M124" s="8">
        <v>2334</v>
      </c>
      <c r="N124" s="10">
        <v>365450</v>
      </c>
      <c r="R124" s="3" t="s">
        <v>10</v>
      </c>
      <c r="S124" s="4">
        <v>0</v>
      </c>
      <c r="T124" s="16">
        <v>440</v>
      </c>
      <c r="U124" s="4">
        <v>59</v>
      </c>
      <c r="V124" s="17">
        <v>358</v>
      </c>
      <c r="W124" s="11">
        <v>697</v>
      </c>
      <c r="X124" s="11">
        <v>855</v>
      </c>
      <c r="Y124" s="17">
        <v>349</v>
      </c>
      <c r="Z124" s="15">
        <v>2217</v>
      </c>
      <c r="AA124" s="12">
        <v>2011</v>
      </c>
      <c r="AB124" s="17">
        <v>242</v>
      </c>
      <c r="AC124" s="11">
        <v>783</v>
      </c>
      <c r="AD124" s="18">
        <v>879</v>
      </c>
      <c r="AE124" s="10">
        <v>365450</v>
      </c>
    </row>
    <row r="125" spans="1:33">
      <c r="A125" s="3" t="s">
        <v>9</v>
      </c>
      <c r="B125" s="4">
        <v>4</v>
      </c>
      <c r="C125" s="4">
        <v>258</v>
      </c>
      <c r="D125" s="4">
        <v>83</v>
      </c>
      <c r="E125" s="4">
        <v>212</v>
      </c>
      <c r="F125" s="9">
        <v>2560</v>
      </c>
      <c r="G125" s="12">
        <v>2799</v>
      </c>
      <c r="H125" s="4">
        <v>225</v>
      </c>
      <c r="I125" s="14">
        <v>3801</v>
      </c>
      <c r="J125" s="13">
        <v>4144</v>
      </c>
      <c r="K125" s="4">
        <v>232</v>
      </c>
      <c r="L125" s="9">
        <v>2550</v>
      </c>
      <c r="M125" s="8">
        <v>2252</v>
      </c>
      <c r="N125" s="10">
        <v>365450</v>
      </c>
    </row>
    <row r="126" spans="1:33">
      <c r="A126" s="3" t="s">
        <v>10</v>
      </c>
      <c r="B126" s="4">
        <v>5</v>
      </c>
      <c r="C126" s="4">
        <v>263</v>
      </c>
      <c r="D126" s="4">
        <v>86</v>
      </c>
      <c r="E126" s="4">
        <v>214</v>
      </c>
      <c r="F126" s="9">
        <v>2773</v>
      </c>
      <c r="G126" s="12">
        <v>2801</v>
      </c>
      <c r="H126" s="4">
        <v>216</v>
      </c>
      <c r="I126" s="14">
        <v>3800</v>
      </c>
      <c r="J126" s="14">
        <v>3875</v>
      </c>
      <c r="K126" s="4">
        <v>159</v>
      </c>
      <c r="L126" s="9">
        <v>2566</v>
      </c>
      <c r="M126" s="8">
        <v>2439</v>
      </c>
      <c r="N126" s="10">
        <v>365450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E739-FBE1-4AA0-B0BE-E5E67388E1F4}">
  <dimension ref="A1:AQ261"/>
  <sheetViews>
    <sheetView topLeftCell="AE242" zoomScale="128" zoomScaleNormal="90" workbookViewId="0">
      <selection activeCell="AK255" sqref="AK255"/>
    </sheetView>
  </sheetViews>
  <sheetFormatPr defaultColWidth="10.109375" defaultRowHeight="12"/>
  <cols>
    <col min="1" max="1" width="10.109375" style="23" customWidth="1"/>
    <col min="2" max="2" width="9.109375" style="23" customWidth="1"/>
    <col min="3" max="3" width="8.77734375" style="23" customWidth="1"/>
    <col min="4" max="4" width="13.88671875" style="23" customWidth="1"/>
    <col min="5" max="5" width="9.21875" style="23" customWidth="1"/>
    <col min="6" max="6" width="8.77734375" style="23" customWidth="1"/>
    <col min="7" max="7" width="14.21875" style="23" customWidth="1"/>
    <col min="8" max="8" width="8.6640625" style="23" customWidth="1"/>
    <col min="9" max="9" width="8.77734375" style="23" customWidth="1"/>
    <col min="10" max="10" width="13.88671875" style="23" customWidth="1"/>
    <col min="11" max="11" width="8.5546875" style="23" customWidth="1"/>
    <col min="12" max="12" width="9.109375" style="23" customWidth="1"/>
    <col min="13" max="13" width="17" style="42" customWidth="1"/>
    <col min="14" max="14" width="10.109375" style="23" customWidth="1"/>
    <col min="15" max="15" width="9.109375" style="23" customWidth="1"/>
    <col min="16" max="16" width="8.77734375" style="23" customWidth="1"/>
    <col min="17" max="17" width="13.88671875" style="23" customWidth="1"/>
    <col min="18" max="18" width="9.21875" style="23" customWidth="1"/>
    <col min="19" max="19" width="8.77734375" style="23" customWidth="1"/>
    <col min="20" max="20" width="14.21875" style="23" customWidth="1"/>
    <col min="21" max="21" width="8.6640625" style="23" customWidth="1"/>
    <col min="22" max="22" width="8.77734375" style="23" customWidth="1"/>
    <col min="23" max="23" width="13.88671875" style="23" customWidth="1"/>
    <col min="24" max="24" width="8.5546875" style="23" customWidth="1"/>
    <col min="25" max="25" width="9.109375" style="23" customWidth="1"/>
    <col min="26" max="26" width="17" style="42" customWidth="1"/>
    <col min="27" max="27" width="10.109375" style="22" customWidth="1"/>
    <col min="28" max="36" width="10.109375" style="23" customWidth="1"/>
    <col min="37" max="37" width="14.44140625" style="37" customWidth="1"/>
    <col min="38" max="38" width="11.6640625" style="37" customWidth="1"/>
    <col min="39" max="39" width="10.109375" style="24" customWidth="1"/>
    <col min="40" max="16384" width="10.109375" style="23"/>
  </cols>
  <sheetData>
    <row r="1" spans="1:43" s="20" customFormat="1">
      <c r="A1" s="20" t="s">
        <v>30</v>
      </c>
      <c r="B1" s="20" t="s">
        <v>30</v>
      </c>
      <c r="C1" s="20" t="s">
        <v>31</v>
      </c>
      <c r="D1" s="20" t="s">
        <v>32</v>
      </c>
      <c r="E1" s="83" t="s">
        <v>33</v>
      </c>
      <c r="F1" s="83"/>
      <c r="G1" s="20" t="s">
        <v>32</v>
      </c>
      <c r="H1" s="83" t="s">
        <v>33</v>
      </c>
      <c r="I1" s="83"/>
      <c r="J1" s="20" t="s">
        <v>32</v>
      </c>
      <c r="K1" s="83" t="s">
        <v>33</v>
      </c>
      <c r="L1" s="83"/>
      <c r="M1" s="21"/>
      <c r="N1" s="20" t="s">
        <v>30</v>
      </c>
      <c r="O1" s="20" t="s">
        <v>30</v>
      </c>
      <c r="P1" s="20" t="s">
        <v>31</v>
      </c>
      <c r="Q1" s="20" t="s">
        <v>32</v>
      </c>
      <c r="R1" s="83" t="s">
        <v>33</v>
      </c>
      <c r="S1" s="83"/>
      <c r="T1" s="20" t="s">
        <v>32</v>
      </c>
      <c r="U1" s="83" t="s">
        <v>33</v>
      </c>
      <c r="V1" s="83"/>
      <c r="W1" s="20" t="s">
        <v>32</v>
      </c>
      <c r="X1" s="83" t="s">
        <v>33</v>
      </c>
      <c r="Y1" s="83"/>
      <c r="Z1" s="21"/>
      <c r="AA1" s="22"/>
      <c r="AH1" s="20" t="s">
        <v>34</v>
      </c>
      <c r="AJ1" s="23"/>
      <c r="AM1" s="24"/>
      <c r="AO1" s="23"/>
      <c r="AP1" s="23"/>
    </row>
    <row r="2" spans="1:43" ht="13.2">
      <c r="A2" s="20"/>
      <c r="B2" s="25" t="s">
        <v>35</v>
      </c>
      <c r="C2" s="20" t="s">
        <v>36</v>
      </c>
      <c r="D2" s="22">
        <v>1</v>
      </c>
      <c r="E2" s="22">
        <v>1</v>
      </c>
      <c r="F2" s="22">
        <v>1</v>
      </c>
      <c r="G2" s="22">
        <v>2</v>
      </c>
      <c r="H2" s="22">
        <v>2</v>
      </c>
      <c r="I2" s="22">
        <v>2</v>
      </c>
      <c r="J2" s="22">
        <v>3</v>
      </c>
      <c r="K2" s="22">
        <v>3</v>
      </c>
      <c r="L2" s="22">
        <v>3</v>
      </c>
      <c r="M2" s="26" t="s">
        <v>37</v>
      </c>
      <c r="N2" s="20"/>
      <c r="O2" s="25" t="s">
        <v>35</v>
      </c>
      <c r="P2" s="20" t="s">
        <v>36</v>
      </c>
      <c r="Q2" s="22">
        <v>1</v>
      </c>
      <c r="R2" s="22">
        <v>1</v>
      </c>
      <c r="S2" s="22">
        <v>1</v>
      </c>
      <c r="T2" s="22">
        <v>2</v>
      </c>
      <c r="U2" s="22">
        <v>2</v>
      </c>
      <c r="V2" s="22">
        <v>2</v>
      </c>
      <c r="W2" s="22">
        <v>3</v>
      </c>
      <c r="X2" s="22">
        <v>3</v>
      </c>
      <c r="Y2" s="22">
        <v>3</v>
      </c>
      <c r="Z2" s="26" t="s">
        <v>37</v>
      </c>
      <c r="AB2" s="27"/>
      <c r="AC2" s="27"/>
      <c r="AD2" s="27" t="s">
        <v>38</v>
      </c>
      <c r="AE2" s="27" t="s">
        <v>39</v>
      </c>
      <c r="AF2" s="27"/>
      <c r="AG2" s="27"/>
      <c r="AH2" s="27" t="s">
        <v>40</v>
      </c>
      <c r="AI2" s="27" t="s">
        <v>41</v>
      </c>
      <c r="AJ2" s="28" t="s">
        <v>42</v>
      </c>
      <c r="AK2" s="29" t="s">
        <v>43</v>
      </c>
      <c r="AL2" s="29" t="s">
        <v>44</v>
      </c>
      <c r="AM2" s="28" t="s">
        <v>45</v>
      </c>
      <c r="AN2" s="27" t="s">
        <v>46</v>
      </c>
    </row>
    <row r="3" spans="1:43" ht="13.2">
      <c r="A3" s="30">
        <v>1</v>
      </c>
      <c r="B3" s="30">
        <v>2</v>
      </c>
      <c r="C3" s="30">
        <v>3</v>
      </c>
      <c r="D3" s="30">
        <v>4</v>
      </c>
      <c r="E3" s="30">
        <v>5</v>
      </c>
      <c r="F3" s="30">
        <v>6</v>
      </c>
      <c r="G3" s="30">
        <v>7</v>
      </c>
      <c r="H3" s="30">
        <v>8</v>
      </c>
      <c r="I3" s="30">
        <v>9</v>
      </c>
      <c r="J3" s="30">
        <v>10</v>
      </c>
      <c r="K3" s="30">
        <v>11</v>
      </c>
      <c r="L3" s="30">
        <v>12</v>
      </c>
      <c r="M3" s="31" t="s">
        <v>47</v>
      </c>
      <c r="N3" s="30">
        <v>1</v>
      </c>
      <c r="O3" s="30">
        <v>2</v>
      </c>
      <c r="P3" s="30">
        <v>3</v>
      </c>
      <c r="Q3" s="30">
        <v>4</v>
      </c>
      <c r="R3" s="30">
        <v>5</v>
      </c>
      <c r="S3" s="30">
        <v>6</v>
      </c>
      <c r="T3" s="30">
        <v>7</v>
      </c>
      <c r="U3" s="30">
        <v>8</v>
      </c>
      <c r="V3" s="30">
        <v>9</v>
      </c>
      <c r="W3" s="30">
        <v>10</v>
      </c>
      <c r="X3" s="30">
        <v>11</v>
      </c>
      <c r="Y3" s="30">
        <v>12</v>
      </c>
      <c r="Z3" s="31" t="s">
        <v>47</v>
      </c>
      <c r="AA3" s="22" t="s">
        <v>48</v>
      </c>
      <c r="AB3" s="27" t="s">
        <v>49</v>
      </c>
      <c r="AC3" s="27" t="s">
        <v>50</v>
      </c>
      <c r="AD3" s="27" t="s">
        <v>51</v>
      </c>
      <c r="AE3" s="27" t="s">
        <v>52</v>
      </c>
      <c r="AF3" s="27" t="s">
        <v>41</v>
      </c>
      <c r="AG3" s="27" t="s">
        <v>53</v>
      </c>
      <c r="AH3" s="27" t="s">
        <v>54</v>
      </c>
      <c r="AI3" s="27" t="s">
        <v>54</v>
      </c>
      <c r="AJ3" s="32" t="s">
        <v>55</v>
      </c>
      <c r="AK3" s="33" t="s">
        <v>56</v>
      </c>
      <c r="AL3" s="33" t="s">
        <v>56</v>
      </c>
      <c r="AM3" s="32" t="s">
        <v>57</v>
      </c>
      <c r="AN3" s="27" t="s">
        <v>58</v>
      </c>
    </row>
    <row r="4" spans="1:43" ht="13.2">
      <c r="A4" s="4">
        <v>3</v>
      </c>
      <c r="B4" s="16">
        <v>494</v>
      </c>
      <c r="C4" s="4">
        <v>64</v>
      </c>
      <c r="D4" s="17">
        <v>417</v>
      </c>
      <c r="E4" s="7">
        <v>2386</v>
      </c>
      <c r="F4" s="15">
        <v>2271</v>
      </c>
      <c r="G4" s="16">
        <v>441</v>
      </c>
      <c r="H4" s="8">
        <v>1637</v>
      </c>
      <c r="I4" s="12">
        <v>2077</v>
      </c>
      <c r="J4" s="16">
        <v>440</v>
      </c>
      <c r="K4" s="9">
        <v>1856</v>
      </c>
      <c r="L4" s="12">
        <v>2081</v>
      </c>
      <c r="M4" s="21"/>
      <c r="N4" s="23">
        <f t="shared" ref="N4:Y4" si="0" xml:space="preserve"> IF(OR(A4&gt;A14, A4&lt;A13),".",A4)</f>
        <v>3</v>
      </c>
      <c r="O4" s="23" t="str">
        <f t="shared" si="0"/>
        <v>.</v>
      </c>
      <c r="P4" s="23" t="str">
        <f t="shared" si="0"/>
        <v>.</v>
      </c>
      <c r="Q4" s="23">
        <f t="shared" si="0"/>
        <v>417</v>
      </c>
      <c r="R4" s="23">
        <f t="shared" si="0"/>
        <v>2386</v>
      </c>
      <c r="S4" s="23" t="s">
        <v>59</v>
      </c>
      <c r="T4" s="23" t="str">
        <f t="shared" si="0"/>
        <v>.</v>
      </c>
      <c r="U4" s="23">
        <f t="shared" si="0"/>
        <v>1637</v>
      </c>
      <c r="V4" s="23">
        <f t="shared" si="0"/>
        <v>2077</v>
      </c>
      <c r="W4" s="23">
        <f t="shared" si="0"/>
        <v>440</v>
      </c>
      <c r="X4" s="23">
        <f t="shared" si="0"/>
        <v>1856</v>
      </c>
      <c r="Y4" s="23">
        <f t="shared" si="0"/>
        <v>2081</v>
      </c>
      <c r="Z4" s="21"/>
      <c r="AA4" s="22">
        <v>1</v>
      </c>
      <c r="AB4" s="34">
        <f>AVERAGE($R4:$S11)</f>
        <v>2610.8571428571427</v>
      </c>
      <c r="AC4" s="34">
        <f>AVERAGE($P4:$P11)</f>
        <v>67</v>
      </c>
      <c r="AD4" s="34">
        <f>AVERAGE([3]buffer!C$3:C$10)</f>
        <v>22.75</v>
      </c>
      <c r="AE4" s="34">
        <f>((AB4-AD4)/AI4)-AC4</f>
        <v>3011.3411942554799</v>
      </c>
      <c r="AF4" s="34">
        <f>AVERAGE($Q4:$Q11)</f>
        <v>405</v>
      </c>
      <c r="AG4" s="34">
        <f>AVERAGE($O4:$O11)</f>
        <v>481.71428571428572</v>
      </c>
      <c r="AH4" s="34">
        <f>AG4/0.5</f>
        <v>963.42857142857144</v>
      </c>
      <c r="AI4" s="35">
        <f>AF4/AG4</f>
        <v>0.84074733096085408</v>
      </c>
      <c r="AJ4" s="36">
        <f>1.1*(1-COMPLETE!P11)</f>
        <v>0.92758620689655191</v>
      </c>
      <c r="AK4" s="37">
        <v>0.57777777777777783</v>
      </c>
      <c r="AL4" s="37">
        <v>0.75347222222222221</v>
      </c>
      <c r="AM4" s="38">
        <f>24*(AL4-AK4)</f>
        <v>4.216666666666665</v>
      </c>
      <c r="AN4" s="34">
        <f>(AE4*120)/(AH4*0.2*AM4*AJ4)</f>
        <v>479.47739936164754</v>
      </c>
      <c r="AQ4" s="36"/>
    </row>
    <row r="5" spans="1:43" ht="13.2">
      <c r="A5" s="4">
        <v>2</v>
      </c>
      <c r="B5" s="16">
        <v>485</v>
      </c>
      <c r="C5" s="4">
        <v>68</v>
      </c>
      <c r="D5" s="17">
        <v>404</v>
      </c>
      <c r="E5" s="14">
        <v>2569</v>
      </c>
      <c r="F5" s="14">
        <v>2629</v>
      </c>
      <c r="G5" s="17">
        <v>418</v>
      </c>
      <c r="H5" s="7">
        <v>2341</v>
      </c>
      <c r="I5" s="7">
        <v>2434</v>
      </c>
      <c r="J5" s="16">
        <v>425</v>
      </c>
      <c r="K5" s="15">
        <v>2125</v>
      </c>
      <c r="L5" s="15">
        <v>2143</v>
      </c>
      <c r="M5" s="21"/>
      <c r="N5" s="23">
        <f t="shared" ref="N5:Y5" si="1" xml:space="preserve"> IF(OR(A5&gt;A14, A5&lt;A13),".",A5)</f>
        <v>2</v>
      </c>
      <c r="O5" s="23">
        <f t="shared" si="1"/>
        <v>485</v>
      </c>
      <c r="P5" s="23">
        <f t="shared" si="1"/>
        <v>68</v>
      </c>
      <c r="Q5" s="23">
        <f t="shared" si="1"/>
        <v>404</v>
      </c>
      <c r="R5" s="23">
        <f t="shared" si="1"/>
        <v>2569</v>
      </c>
      <c r="S5" s="23" t="s">
        <v>59</v>
      </c>
      <c r="T5" s="23">
        <f t="shared" si="1"/>
        <v>418</v>
      </c>
      <c r="U5" s="23">
        <f t="shared" si="1"/>
        <v>2341</v>
      </c>
      <c r="V5" s="23">
        <f t="shared" si="1"/>
        <v>2434</v>
      </c>
      <c r="W5" s="23">
        <f t="shared" si="1"/>
        <v>425</v>
      </c>
      <c r="X5" s="23">
        <f t="shared" si="1"/>
        <v>2125</v>
      </c>
      <c r="Y5" s="23">
        <f t="shared" si="1"/>
        <v>2143</v>
      </c>
      <c r="Z5" s="21"/>
      <c r="AA5" s="22">
        <v>2</v>
      </c>
      <c r="AB5" s="34">
        <f>AVERAGE($U4:$V11)</f>
        <v>2263.3571428571427</v>
      </c>
      <c r="AC5" s="34">
        <f>AVERAGE($P4:$P11)</f>
        <v>67</v>
      </c>
      <c r="AD5" s="34">
        <f>AVERAGE([3]buffer!D$3:D$10)</f>
        <v>23.625</v>
      </c>
      <c r="AE5" s="34">
        <f>((AB5-AD5)/AI5)-AC5</f>
        <v>2525.6456524937466</v>
      </c>
      <c r="AF5" s="34">
        <f>AVERAGE($T4:$T11)</f>
        <v>416.14285714285717</v>
      </c>
      <c r="AG5" s="34">
        <f>AVERAGE($O4:$O11)</f>
        <v>481.71428571428572</v>
      </c>
      <c r="AH5" s="34">
        <f>AG5/0.5</f>
        <v>963.42857142857144</v>
      </c>
      <c r="AI5" s="35">
        <f>AF5/AG5</f>
        <v>0.86387900355871894</v>
      </c>
      <c r="AJ5" s="36">
        <f>1.1*(1-COMPLETE!P13)</f>
        <v>0.97388535031847145</v>
      </c>
      <c r="AK5" s="37">
        <v>0.57777777777777783</v>
      </c>
      <c r="AL5" s="37">
        <v>0.75347222222222221</v>
      </c>
      <c r="AM5" s="38">
        <f>24*(AL5-AK5)</f>
        <v>4.216666666666665</v>
      </c>
      <c r="AN5" s="34">
        <f>(AE5*120)/(AH5*0.2*AM5*AJ5)</f>
        <v>383.0249319274692</v>
      </c>
      <c r="AQ5" s="36"/>
    </row>
    <row r="6" spans="1:43" ht="13.2">
      <c r="A6" s="4">
        <v>2</v>
      </c>
      <c r="B6" s="16">
        <v>486</v>
      </c>
      <c r="C6" s="4">
        <v>67</v>
      </c>
      <c r="D6" s="17">
        <v>411</v>
      </c>
      <c r="E6" s="14">
        <v>2551</v>
      </c>
      <c r="F6" s="14">
        <v>2676</v>
      </c>
      <c r="G6" s="16">
        <v>424</v>
      </c>
      <c r="H6" s="15">
        <v>2313</v>
      </c>
      <c r="I6" s="7">
        <v>2326</v>
      </c>
      <c r="J6" s="16">
        <v>424</v>
      </c>
      <c r="K6" s="15">
        <v>2138</v>
      </c>
      <c r="L6" s="15">
        <v>2162</v>
      </c>
      <c r="M6" s="21"/>
      <c r="N6" s="23">
        <f t="shared" ref="N6:Y6" si="2" xml:space="preserve"> IF(OR(A6&gt;A14, A6&lt;A13),".",A6)</f>
        <v>2</v>
      </c>
      <c r="O6" s="23">
        <f t="shared" si="2"/>
        <v>486</v>
      </c>
      <c r="P6" s="23">
        <f t="shared" si="2"/>
        <v>67</v>
      </c>
      <c r="Q6" s="23">
        <f t="shared" si="2"/>
        <v>411</v>
      </c>
      <c r="R6" s="23">
        <f t="shared" si="2"/>
        <v>2551</v>
      </c>
      <c r="S6" s="23" t="s">
        <v>59</v>
      </c>
      <c r="T6" s="23">
        <f t="shared" si="2"/>
        <v>424</v>
      </c>
      <c r="U6" s="23">
        <f t="shared" si="2"/>
        <v>2313</v>
      </c>
      <c r="V6" s="23">
        <f t="shared" si="2"/>
        <v>2326</v>
      </c>
      <c r="W6" s="23">
        <f t="shared" si="2"/>
        <v>424</v>
      </c>
      <c r="X6" s="23">
        <f t="shared" si="2"/>
        <v>2138</v>
      </c>
      <c r="Y6" s="23">
        <f t="shared" si="2"/>
        <v>2162</v>
      </c>
      <c r="Z6" s="21"/>
      <c r="AA6" s="22">
        <v>3</v>
      </c>
      <c r="AB6" s="34">
        <f>AVERAGE($X4:$Y11)</f>
        <v>2154.6875</v>
      </c>
      <c r="AC6" s="34">
        <f>AVERAGE($P4:$P11)</f>
        <v>67</v>
      </c>
      <c r="AD6" s="34">
        <f>AVERAGE([3]buffer!E$3:E$10)</f>
        <v>24.625</v>
      </c>
      <c r="AE6" s="34">
        <f>((AB6-AD6)/AI6)-AC6</f>
        <v>2581.806804038169</v>
      </c>
      <c r="AF6" s="34">
        <f>AVERAGE($W4:$W11)</f>
        <v>387.375</v>
      </c>
      <c r="AG6" s="34">
        <f>AVERAGE($O4:$O11)</f>
        <v>481.71428571428572</v>
      </c>
      <c r="AH6" s="34">
        <f>AG6/0.5</f>
        <v>963.42857142857144</v>
      </c>
      <c r="AI6" s="35">
        <f>AF6/AG6</f>
        <v>0.80415925266903909</v>
      </c>
      <c r="AJ6" s="36">
        <f>1.1*(1-COMPLETE!P15)</f>
        <v>0.9267529665587918</v>
      </c>
      <c r="AK6" s="37">
        <v>0.57777777777777783</v>
      </c>
      <c r="AL6" s="37">
        <v>0.75347222222222221</v>
      </c>
      <c r="AM6" s="38">
        <f>24*(AL6-AK6)</f>
        <v>4.216666666666665</v>
      </c>
      <c r="AN6" s="34">
        <f>(AE6*120)/(AH6*0.2*AM6*AJ6)</f>
        <v>411.45487670260934</v>
      </c>
      <c r="AQ6" s="36"/>
    </row>
    <row r="7" spans="1:43" ht="13.2">
      <c r="A7" s="4">
        <v>1</v>
      </c>
      <c r="B7" s="16">
        <v>482</v>
      </c>
      <c r="C7" s="4">
        <v>67</v>
      </c>
      <c r="D7" s="17">
        <v>399</v>
      </c>
      <c r="E7" s="18">
        <v>1004</v>
      </c>
      <c r="F7" s="14">
        <v>2552</v>
      </c>
      <c r="G7" s="17">
        <v>412</v>
      </c>
      <c r="H7" s="18">
        <v>1017</v>
      </c>
      <c r="I7" s="15">
        <v>2276</v>
      </c>
      <c r="J7" s="17">
        <v>394</v>
      </c>
      <c r="K7" s="7">
        <v>2326</v>
      </c>
      <c r="L7" s="7">
        <v>2481</v>
      </c>
      <c r="M7" s="21"/>
      <c r="N7" s="23">
        <f xml:space="preserve"> IF(OR(A7&gt;A14, A7&lt;A13),".",A7)</f>
        <v>1</v>
      </c>
      <c r="O7" s="23">
        <f xml:space="preserve"> IF(OR(B7&gt;B14, B7&lt;B13),".",B7)</f>
        <v>482</v>
      </c>
      <c r="P7" s="23">
        <f t="shared" ref="P7:Y7" si="3" xml:space="preserve"> IF(OR(C7&gt;C14, C7&lt;C13),".",C7)</f>
        <v>67</v>
      </c>
      <c r="Q7" s="23">
        <f t="shared" si="3"/>
        <v>399</v>
      </c>
      <c r="R7" s="23" t="str">
        <f t="shared" si="3"/>
        <v>.</v>
      </c>
      <c r="S7" s="23" t="s">
        <v>59</v>
      </c>
      <c r="T7" s="23">
        <f t="shared" si="3"/>
        <v>412</v>
      </c>
      <c r="U7" s="23" t="str">
        <f t="shared" si="3"/>
        <v>.</v>
      </c>
      <c r="V7" s="23">
        <f t="shared" si="3"/>
        <v>2276</v>
      </c>
      <c r="W7" s="23">
        <f t="shared" si="3"/>
        <v>394</v>
      </c>
      <c r="X7" s="23">
        <f t="shared" si="3"/>
        <v>2326</v>
      </c>
      <c r="Y7" s="23">
        <f t="shared" si="3"/>
        <v>2481</v>
      </c>
      <c r="Z7" s="21"/>
      <c r="AQ7" s="36"/>
    </row>
    <row r="8" spans="1:43" ht="13.2">
      <c r="A8" s="4">
        <v>1</v>
      </c>
      <c r="B8" s="16">
        <v>481</v>
      </c>
      <c r="C8" s="4">
        <v>67</v>
      </c>
      <c r="D8" s="17">
        <v>399</v>
      </c>
      <c r="E8" s="13">
        <v>2807</v>
      </c>
      <c r="F8" s="13">
        <v>2815</v>
      </c>
      <c r="G8" s="17">
        <v>413</v>
      </c>
      <c r="H8" s="14">
        <v>2650</v>
      </c>
      <c r="I8" s="13">
        <v>2945</v>
      </c>
      <c r="J8" s="17">
        <v>410</v>
      </c>
      <c r="K8" s="15">
        <v>2254</v>
      </c>
      <c r="L8" s="7">
        <v>2496</v>
      </c>
      <c r="M8" s="21"/>
      <c r="N8" s="23">
        <f t="shared" ref="N8:Y8" si="4" xml:space="preserve"> IF(OR(A8&gt;A14, A8&lt;A13),".",A8)</f>
        <v>1</v>
      </c>
      <c r="O8" s="23">
        <f t="shared" si="4"/>
        <v>481</v>
      </c>
      <c r="P8" s="23">
        <f t="shared" si="4"/>
        <v>67</v>
      </c>
      <c r="Q8" s="23">
        <f t="shared" si="4"/>
        <v>399</v>
      </c>
      <c r="R8" s="23">
        <f t="shared" si="4"/>
        <v>2807</v>
      </c>
      <c r="S8" s="23" t="s">
        <v>59</v>
      </c>
      <c r="T8" s="23">
        <f t="shared" si="4"/>
        <v>413</v>
      </c>
      <c r="U8" s="23">
        <f t="shared" si="4"/>
        <v>2650</v>
      </c>
      <c r="V8" s="23" t="str">
        <f t="shared" si="4"/>
        <v>.</v>
      </c>
      <c r="W8" s="23">
        <f t="shared" si="4"/>
        <v>410</v>
      </c>
      <c r="X8" s="23">
        <f t="shared" si="4"/>
        <v>2254</v>
      </c>
      <c r="Y8" s="23">
        <f t="shared" si="4"/>
        <v>2496</v>
      </c>
      <c r="Z8" s="21"/>
      <c r="AQ8" s="36"/>
    </row>
    <row r="9" spans="1:43" ht="13.2">
      <c r="A9" s="4">
        <v>2</v>
      </c>
      <c r="B9" s="16">
        <v>481</v>
      </c>
      <c r="C9" s="4">
        <v>66</v>
      </c>
      <c r="D9" s="17">
        <v>407</v>
      </c>
      <c r="E9" s="13">
        <v>2825</v>
      </c>
      <c r="F9" s="13">
        <v>2753</v>
      </c>
      <c r="G9" s="17">
        <v>412</v>
      </c>
      <c r="H9" s="7">
        <v>2403</v>
      </c>
      <c r="I9" s="15">
        <v>2127</v>
      </c>
      <c r="J9" s="17">
        <v>295</v>
      </c>
      <c r="K9" s="15">
        <v>2276</v>
      </c>
      <c r="L9" s="7">
        <v>2432</v>
      </c>
      <c r="M9" s="21"/>
      <c r="N9" s="23">
        <f t="shared" ref="N9:Y9" si="5" xml:space="preserve"> IF(OR(A9&gt;A14, A9&lt;A13),".",A9)</f>
        <v>2</v>
      </c>
      <c r="O9" s="23">
        <f t="shared" si="5"/>
        <v>481</v>
      </c>
      <c r="P9" s="23">
        <f t="shared" si="5"/>
        <v>66</v>
      </c>
      <c r="Q9" s="23">
        <f t="shared" si="5"/>
        <v>407</v>
      </c>
      <c r="R9" s="23">
        <f t="shared" si="5"/>
        <v>2825</v>
      </c>
      <c r="S9" s="23" t="s">
        <v>59</v>
      </c>
      <c r="T9" s="23">
        <f t="shared" si="5"/>
        <v>412</v>
      </c>
      <c r="U9" s="23">
        <f t="shared" si="5"/>
        <v>2403</v>
      </c>
      <c r="V9" s="23">
        <f t="shared" si="5"/>
        <v>2127</v>
      </c>
      <c r="W9" s="23">
        <f t="shared" si="5"/>
        <v>295</v>
      </c>
      <c r="X9" s="23">
        <f t="shared" si="5"/>
        <v>2276</v>
      </c>
      <c r="Y9" s="23">
        <f t="shared" si="5"/>
        <v>2432</v>
      </c>
      <c r="Z9" s="21"/>
      <c r="AQ9" s="36"/>
    </row>
    <row r="10" spans="1:43" ht="13.2">
      <c r="A10" s="4">
        <v>2</v>
      </c>
      <c r="B10" s="16">
        <v>480</v>
      </c>
      <c r="C10" s="4">
        <v>68</v>
      </c>
      <c r="D10" s="17">
        <v>401</v>
      </c>
      <c r="E10" s="14">
        <v>2679</v>
      </c>
      <c r="F10" s="14">
        <v>2668</v>
      </c>
      <c r="G10" s="17">
        <v>414</v>
      </c>
      <c r="H10" s="15">
        <v>2311</v>
      </c>
      <c r="I10" s="7">
        <v>2417</v>
      </c>
      <c r="J10" s="17">
        <v>373</v>
      </c>
      <c r="K10" s="12">
        <v>2061</v>
      </c>
      <c r="L10" s="9">
        <v>1804</v>
      </c>
      <c r="M10" s="21"/>
      <c r="N10" s="23">
        <f t="shared" ref="N10:Y10" si="6" xml:space="preserve"> IF(OR(A10&gt;A14, A10&lt;A13),".",A10)</f>
        <v>2</v>
      </c>
      <c r="O10" s="23">
        <f t="shared" si="6"/>
        <v>480</v>
      </c>
      <c r="P10" s="23">
        <f t="shared" si="6"/>
        <v>68</v>
      </c>
      <c r="Q10" s="23">
        <f t="shared" si="6"/>
        <v>401</v>
      </c>
      <c r="R10" s="23">
        <f t="shared" si="6"/>
        <v>2679</v>
      </c>
      <c r="S10" s="23" t="s">
        <v>59</v>
      </c>
      <c r="T10" s="23">
        <f t="shared" si="6"/>
        <v>414</v>
      </c>
      <c r="U10" s="23">
        <f t="shared" si="6"/>
        <v>2311</v>
      </c>
      <c r="V10" s="23">
        <f t="shared" si="6"/>
        <v>2417</v>
      </c>
      <c r="W10" s="23">
        <f t="shared" si="6"/>
        <v>373</v>
      </c>
      <c r="X10" s="23">
        <f t="shared" si="6"/>
        <v>2061</v>
      </c>
      <c r="Y10" s="23">
        <f t="shared" si="6"/>
        <v>1804</v>
      </c>
      <c r="Z10" s="21"/>
      <c r="AQ10" s="36"/>
    </row>
    <row r="11" spans="1:43" ht="13.2">
      <c r="A11" s="4">
        <v>1</v>
      </c>
      <c r="B11" s="16">
        <v>477</v>
      </c>
      <c r="C11" s="4">
        <v>66</v>
      </c>
      <c r="D11" s="17">
        <v>402</v>
      </c>
      <c r="E11" s="7">
        <v>2459</v>
      </c>
      <c r="F11" s="15">
        <v>2313</v>
      </c>
      <c r="G11" s="17">
        <v>420</v>
      </c>
      <c r="H11" s="15">
        <v>2289</v>
      </c>
      <c r="I11" s="12">
        <v>2086</v>
      </c>
      <c r="J11" s="17">
        <v>338</v>
      </c>
      <c r="K11" s="12">
        <v>1900</v>
      </c>
      <c r="L11" s="12">
        <v>1940</v>
      </c>
      <c r="M11" s="21"/>
      <c r="N11" s="23">
        <f t="shared" ref="N11:Y11" si="7" xml:space="preserve"> IF(OR(A11&gt;A14, A11&lt;A13),".",A11)</f>
        <v>1</v>
      </c>
      <c r="O11" s="23">
        <f t="shared" si="7"/>
        <v>477</v>
      </c>
      <c r="P11" s="23">
        <f t="shared" si="7"/>
        <v>66</v>
      </c>
      <c r="Q11" s="23">
        <f t="shared" si="7"/>
        <v>402</v>
      </c>
      <c r="R11" s="23">
        <f t="shared" si="7"/>
        <v>2459</v>
      </c>
      <c r="S11" s="23" t="s">
        <v>59</v>
      </c>
      <c r="T11" s="23">
        <f t="shared" si="7"/>
        <v>420</v>
      </c>
      <c r="U11" s="23">
        <f t="shared" si="7"/>
        <v>2289</v>
      </c>
      <c r="V11" s="23">
        <f t="shared" si="7"/>
        <v>2086</v>
      </c>
      <c r="W11" s="23">
        <f t="shared" si="7"/>
        <v>338</v>
      </c>
      <c r="X11" s="23">
        <f t="shared" si="7"/>
        <v>1900</v>
      </c>
      <c r="Y11" s="23">
        <f t="shared" si="7"/>
        <v>1940</v>
      </c>
      <c r="Z11" s="21"/>
      <c r="AQ11" s="36"/>
    </row>
    <row r="12" spans="1:43">
      <c r="A12" s="39">
        <f>AVERAGE(A4:A11)</f>
        <v>1.75</v>
      </c>
      <c r="B12" s="39">
        <f>AVERAGE(B4:B11)</f>
        <v>483.25</v>
      </c>
      <c r="C12" s="39">
        <f t="shared" ref="C12:L12" si="8">AVERAGE(C4:C11)</f>
        <v>66.625</v>
      </c>
      <c r="D12" s="39">
        <f t="shared" si="8"/>
        <v>405</v>
      </c>
      <c r="E12" s="39">
        <f t="shared" si="8"/>
        <v>2410</v>
      </c>
      <c r="F12" s="39">
        <f t="shared" si="8"/>
        <v>2584.625</v>
      </c>
      <c r="G12" s="39">
        <f t="shared" si="8"/>
        <v>419.25</v>
      </c>
      <c r="H12" s="39">
        <f t="shared" si="8"/>
        <v>2120.125</v>
      </c>
      <c r="I12" s="39">
        <f t="shared" si="8"/>
        <v>2336</v>
      </c>
      <c r="J12" s="39">
        <f t="shared" si="8"/>
        <v>387.375</v>
      </c>
      <c r="K12" s="39">
        <f t="shared" si="8"/>
        <v>2117</v>
      </c>
      <c r="L12" s="39">
        <f t="shared" si="8"/>
        <v>2192.375</v>
      </c>
      <c r="M12" s="26" t="s">
        <v>60</v>
      </c>
      <c r="N12" s="39">
        <f>AVERAGE(N4:N11)</f>
        <v>1.75</v>
      </c>
      <c r="O12" s="39">
        <f>AVERAGE(O4:O11)</f>
        <v>481.71428571428572</v>
      </c>
      <c r="P12" s="39">
        <f t="shared" ref="P12:Y12" si="9">AVERAGE(P4:P11)</f>
        <v>67</v>
      </c>
      <c r="Q12" s="39">
        <f t="shared" si="9"/>
        <v>405</v>
      </c>
      <c r="R12" s="39">
        <f t="shared" si="9"/>
        <v>2610.8571428571427</v>
      </c>
      <c r="S12" s="39" t="e">
        <f t="shared" si="9"/>
        <v>#DIV/0!</v>
      </c>
      <c r="T12" s="39">
        <f t="shared" si="9"/>
        <v>416.14285714285717</v>
      </c>
      <c r="U12" s="39">
        <f t="shared" si="9"/>
        <v>2277.7142857142858</v>
      </c>
      <c r="V12" s="39">
        <f t="shared" si="9"/>
        <v>2249</v>
      </c>
      <c r="W12" s="39">
        <f t="shared" si="9"/>
        <v>387.375</v>
      </c>
      <c r="X12" s="39">
        <f t="shared" si="9"/>
        <v>2117</v>
      </c>
      <c r="Y12" s="39">
        <f t="shared" si="9"/>
        <v>2192.375</v>
      </c>
      <c r="Z12" s="26" t="s">
        <v>60</v>
      </c>
      <c r="AQ12" s="36"/>
    </row>
    <row r="13" spans="1:43">
      <c r="A13" s="39">
        <f>A12-2*STDEV(A4:A11)</f>
        <v>0.33578643762690485</v>
      </c>
      <c r="B13" s="39">
        <f t="shared" ref="B13:L13" si="10">B12-2*STDEV(B4:B11)</f>
        <v>472.8990166098647</v>
      </c>
      <c r="C13" s="39">
        <f t="shared" si="10"/>
        <v>64.020059638741358</v>
      </c>
      <c r="D13" s="39">
        <f t="shared" si="10"/>
        <v>392.30579434770112</v>
      </c>
      <c r="E13" s="39">
        <f t="shared" si="10"/>
        <v>1232.3097666558131</v>
      </c>
      <c r="F13" s="39">
        <f t="shared" si="10"/>
        <v>2190.4547141009812</v>
      </c>
      <c r="G13" s="39">
        <f t="shared" si="10"/>
        <v>399.69056676252023</v>
      </c>
      <c r="H13" s="39">
        <f t="shared" si="10"/>
        <v>1061.2795708380552</v>
      </c>
      <c r="I13" s="39">
        <f t="shared" si="10"/>
        <v>1768.2938385799519</v>
      </c>
      <c r="J13" s="39">
        <f t="shared" si="10"/>
        <v>288.06344118489676</v>
      </c>
      <c r="K13" s="39">
        <f t="shared" si="10"/>
        <v>1773.4205228147976</v>
      </c>
      <c r="L13" s="39">
        <f t="shared" si="10"/>
        <v>1677.8955821137531</v>
      </c>
      <c r="M13" s="26" t="s">
        <v>61</v>
      </c>
      <c r="N13" s="39">
        <f>N12-2*STDEV(N4:N11)</f>
        <v>0.33578643762690485</v>
      </c>
      <c r="O13" s="39">
        <f t="shared" ref="O13:Y13" si="11">O12-2*STDEV(O4:O11)</f>
        <v>475.635438705816</v>
      </c>
      <c r="P13" s="39">
        <f t="shared" si="11"/>
        <v>65.367006838144547</v>
      </c>
      <c r="Q13" s="39">
        <f t="shared" si="11"/>
        <v>392.30579434770112</v>
      </c>
      <c r="R13" s="39">
        <f t="shared" si="11"/>
        <v>2276.2639997286988</v>
      </c>
      <c r="S13" s="39" t="e">
        <f t="shared" si="11"/>
        <v>#DIV/0!</v>
      </c>
      <c r="T13" s="39">
        <f t="shared" si="11"/>
        <v>406.87437496373195</v>
      </c>
      <c r="U13" s="39">
        <f t="shared" si="11"/>
        <v>1660.573875666229</v>
      </c>
      <c r="V13" s="39">
        <f t="shared" si="11"/>
        <v>1943.3378771693599</v>
      </c>
      <c r="W13" s="39">
        <f t="shared" si="11"/>
        <v>288.06344118489676</v>
      </c>
      <c r="X13" s="39">
        <f t="shared" si="11"/>
        <v>1773.4205228147976</v>
      </c>
      <c r="Y13" s="39">
        <f t="shared" si="11"/>
        <v>1677.8955821137531</v>
      </c>
      <c r="Z13" s="26" t="s">
        <v>61</v>
      </c>
      <c r="AQ13" s="36"/>
    </row>
    <row r="14" spans="1:43" ht="12.6" thickBot="1">
      <c r="A14" s="40">
        <f>A12+2*STDEV(A4:A11)</f>
        <v>3.1642135623730949</v>
      </c>
      <c r="B14" s="40">
        <f t="shared" ref="B14:L14" si="12">B12+2*STDEV(B4:B11)</f>
        <v>493.6009833901353</v>
      </c>
      <c r="C14" s="40">
        <f t="shared" si="12"/>
        <v>69.229940361258642</v>
      </c>
      <c r="D14" s="40">
        <f t="shared" si="12"/>
        <v>417.69420565229888</v>
      </c>
      <c r="E14" s="40">
        <f t="shared" si="12"/>
        <v>3587.6902333441867</v>
      </c>
      <c r="F14" s="40">
        <f t="shared" si="12"/>
        <v>2978.7952858990188</v>
      </c>
      <c r="G14" s="40">
        <f t="shared" si="12"/>
        <v>438.80943323747977</v>
      </c>
      <c r="H14" s="40">
        <f t="shared" si="12"/>
        <v>3178.9704291619446</v>
      </c>
      <c r="I14" s="40">
        <f t="shared" si="12"/>
        <v>2903.7061614200484</v>
      </c>
      <c r="J14" s="40">
        <f t="shared" si="12"/>
        <v>486.68655881510324</v>
      </c>
      <c r="K14" s="40">
        <f t="shared" si="12"/>
        <v>2460.5794771852024</v>
      </c>
      <c r="L14" s="40">
        <f t="shared" si="12"/>
        <v>2706.8544178862467</v>
      </c>
      <c r="M14" s="41" t="s">
        <v>62</v>
      </c>
      <c r="N14" s="40">
        <f>N12+2*STDEV(N4:N11)</f>
        <v>3.1642135623730949</v>
      </c>
      <c r="O14" s="40">
        <f t="shared" ref="O14:Y14" si="13">O12+2*STDEV(O4:O11)</f>
        <v>487.79313272275544</v>
      </c>
      <c r="P14" s="40">
        <f t="shared" si="13"/>
        <v>68.632993161855453</v>
      </c>
      <c r="Q14" s="40">
        <f t="shared" si="13"/>
        <v>417.69420565229888</v>
      </c>
      <c r="R14" s="40">
        <f t="shared" si="13"/>
        <v>2945.4502859855866</v>
      </c>
      <c r="S14" s="40" t="e">
        <f t="shared" si="13"/>
        <v>#DIV/0!</v>
      </c>
      <c r="T14" s="40">
        <f t="shared" si="13"/>
        <v>425.41133932198238</v>
      </c>
      <c r="U14" s="40">
        <f t="shared" si="13"/>
        <v>2894.8546957623425</v>
      </c>
      <c r="V14" s="40">
        <f t="shared" si="13"/>
        <v>2554.6621228306403</v>
      </c>
      <c r="W14" s="40">
        <f t="shared" si="13"/>
        <v>486.68655881510324</v>
      </c>
      <c r="X14" s="40">
        <f t="shared" si="13"/>
        <v>2460.5794771852024</v>
      </c>
      <c r="Y14" s="40">
        <f t="shared" si="13"/>
        <v>2706.8544178862467</v>
      </c>
      <c r="Z14" s="41" t="s">
        <v>62</v>
      </c>
      <c r="AQ14" s="36"/>
    </row>
    <row r="15" spans="1:43" ht="13.2">
      <c r="A15" s="20"/>
      <c r="B15" s="25"/>
      <c r="C15" s="20"/>
      <c r="D15" s="22">
        <v>4</v>
      </c>
      <c r="E15" s="22">
        <v>4</v>
      </c>
      <c r="F15" s="22">
        <v>4</v>
      </c>
      <c r="G15" s="22"/>
      <c r="H15" s="22">
        <v>5</v>
      </c>
      <c r="I15" s="22">
        <v>5</v>
      </c>
      <c r="J15" s="22">
        <v>6</v>
      </c>
      <c r="K15" s="22">
        <v>6</v>
      </c>
      <c r="L15" s="22">
        <v>6</v>
      </c>
      <c r="M15" s="26" t="s">
        <v>37</v>
      </c>
      <c r="N15" s="20"/>
      <c r="O15" s="25"/>
      <c r="P15" s="20"/>
      <c r="Q15" s="22">
        <v>4</v>
      </c>
      <c r="R15" s="22">
        <v>4</v>
      </c>
      <c r="S15" s="22">
        <v>4</v>
      </c>
      <c r="T15" s="22">
        <v>5</v>
      </c>
      <c r="U15" s="22">
        <v>5</v>
      </c>
      <c r="V15" s="22">
        <v>5</v>
      </c>
      <c r="W15" s="22">
        <v>6</v>
      </c>
      <c r="X15" s="22">
        <v>6</v>
      </c>
      <c r="Y15" s="22">
        <v>6</v>
      </c>
      <c r="Z15" s="26" t="s">
        <v>37</v>
      </c>
      <c r="AB15" s="27"/>
      <c r="AC15" s="27"/>
      <c r="AD15" s="27"/>
      <c r="AE15" s="27"/>
      <c r="AF15" s="27"/>
      <c r="AG15" s="27"/>
      <c r="AH15" s="27"/>
      <c r="AI15" s="27"/>
      <c r="AM15" s="28"/>
      <c r="AN15" s="27"/>
      <c r="AQ15" s="36"/>
    </row>
    <row r="16" spans="1:43" ht="13.2">
      <c r="A16" s="30">
        <v>1</v>
      </c>
      <c r="B16" s="30">
        <v>2</v>
      </c>
      <c r="C16" s="30">
        <v>3</v>
      </c>
      <c r="D16" s="30">
        <v>4</v>
      </c>
      <c r="E16" s="30">
        <v>5</v>
      </c>
      <c r="F16" s="30">
        <v>6</v>
      </c>
      <c r="G16" s="30">
        <v>7</v>
      </c>
      <c r="H16" s="30">
        <v>8</v>
      </c>
      <c r="I16" s="30">
        <v>9</v>
      </c>
      <c r="J16" s="30">
        <v>10</v>
      </c>
      <c r="K16" s="30">
        <v>11</v>
      </c>
      <c r="L16" s="30">
        <v>12</v>
      </c>
      <c r="M16" s="26" t="s">
        <v>47</v>
      </c>
      <c r="N16" s="30">
        <v>1</v>
      </c>
      <c r="O16" s="30">
        <v>2</v>
      </c>
      <c r="P16" s="30">
        <v>3</v>
      </c>
      <c r="Q16" s="30">
        <v>4</v>
      </c>
      <c r="R16" s="30">
        <v>5</v>
      </c>
      <c r="S16" s="30">
        <v>6</v>
      </c>
      <c r="T16" s="30">
        <v>7</v>
      </c>
      <c r="U16" s="30">
        <v>8</v>
      </c>
      <c r="V16" s="30">
        <v>9</v>
      </c>
      <c r="W16" s="30">
        <v>10</v>
      </c>
      <c r="X16" s="30">
        <v>11</v>
      </c>
      <c r="Y16" s="30">
        <v>12</v>
      </c>
      <c r="Z16" s="26" t="s">
        <v>47</v>
      </c>
      <c r="AB16" s="27"/>
      <c r="AC16" s="27"/>
      <c r="AD16" s="27"/>
      <c r="AE16" s="27"/>
      <c r="AF16" s="27"/>
      <c r="AG16" s="27"/>
      <c r="AH16" s="27"/>
      <c r="AI16" s="27"/>
      <c r="AM16" s="28"/>
      <c r="AN16" s="27"/>
      <c r="AQ16" s="36"/>
    </row>
    <row r="17" spans="1:43" ht="13.2">
      <c r="A17" s="4">
        <v>3</v>
      </c>
      <c r="B17" s="16">
        <v>375</v>
      </c>
      <c r="C17" s="4">
        <v>68</v>
      </c>
      <c r="D17" s="16">
        <v>349</v>
      </c>
      <c r="E17" s="7">
        <v>1924</v>
      </c>
      <c r="F17" s="15">
        <v>1864</v>
      </c>
      <c r="G17" s="16">
        <v>456</v>
      </c>
      <c r="H17" s="15">
        <v>1758</v>
      </c>
      <c r="I17" s="15">
        <v>1846</v>
      </c>
      <c r="J17" s="16">
        <v>424</v>
      </c>
      <c r="K17" s="14">
        <v>2196</v>
      </c>
      <c r="L17" s="7">
        <v>1910</v>
      </c>
      <c r="M17" s="21"/>
      <c r="N17" s="23">
        <f t="shared" ref="N17:Y17" si="14" xml:space="preserve"> IF(OR(A17&gt;A27, A17&lt;A26),".",A17)</f>
        <v>3</v>
      </c>
      <c r="O17" s="23" t="str">
        <f t="shared" si="14"/>
        <v>.</v>
      </c>
      <c r="P17" s="23">
        <f t="shared" si="14"/>
        <v>68</v>
      </c>
      <c r="Q17" s="23" t="str">
        <f t="shared" si="14"/>
        <v>.</v>
      </c>
      <c r="R17" s="23">
        <f t="shared" si="14"/>
        <v>1924</v>
      </c>
      <c r="S17" s="23">
        <f t="shared" si="14"/>
        <v>1864</v>
      </c>
      <c r="T17" s="23">
        <f t="shared" si="14"/>
        <v>456</v>
      </c>
      <c r="U17" s="23">
        <f t="shared" si="14"/>
        <v>1758</v>
      </c>
      <c r="V17" s="23">
        <f t="shared" si="14"/>
        <v>1846</v>
      </c>
      <c r="W17" s="23">
        <f t="shared" si="14"/>
        <v>424</v>
      </c>
      <c r="X17" s="23">
        <f t="shared" si="14"/>
        <v>2196</v>
      </c>
      <c r="Y17" s="23">
        <f t="shared" si="14"/>
        <v>1910</v>
      </c>
      <c r="Z17" s="21"/>
      <c r="AA17" s="22">
        <f>AA4+3</f>
        <v>4</v>
      </c>
      <c r="AB17" s="34">
        <f>AVERAGE($R17:$S24)</f>
        <v>2166.1875</v>
      </c>
      <c r="AC17" s="34">
        <f>AVERAGE($P17:$P24)</f>
        <v>70.375</v>
      </c>
      <c r="AD17" s="34">
        <f>AVERAGE([3]buffer!F$3:F$10)</f>
        <v>26.375</v>
      </c>
      <c r="AE17" s="34">
        <f>((AB17-AD17)/AI17)-AC17</f>
        <v>2359.377751326881</v>
      </c>
      <c r="AF17" s="34">
        <f>AVERAGE($Q17:$Q24)</f>
        <v>457.57142857142856</v>
      </c>
      <c r="AG17" s="34">
        <f>AVERAGE($O17:$O24)</f>
        <v>519.57142857142856</v>
      </c>
      <c r="AH17" s="34">
        <f>AG17/0.5</f>
        <v>1039.1428571428571</v>
      </c>
      <c r="AI17" s="35">
        <f>AF17/AG17</f>
        <v>0.88067088259554582</v>
      </c>
      <c r="AJ17" s="36">
        <f>1.1*(1-COMPLETE!P17)</f>
        <v>0.98801313628899845</v>
      </c>
      <c r="AK17" s="37">
        <v>0.57777777777777783</v>
      </c>
      <c r="AL17" s="37">
        <v>0.75486111111111109</v>
      </c>
      <c r="AM17" s="38">
        <f>24*(AL17-AK17)</f>
        <v>4.2499999999999982</v>
      </c>
      <c r="AN17" s="34">
        <f>(AE17*120)/(AH17*0.2*AM17*AJ17)</f>
        <v>324.43061104719078</v>
      </c>
      <c r="AQ17" s="36"/>
    </row>
    <row r="18" spans="1:43" ht="13.2">
      <c r="A18" s="4">
        <v>3</v>
      </c>
      <c r="B18" s="11">
        <v>526</v>
      </c>
      <c r="C18" s="4">
        <v>69</v>
      </c>
      <c r="D18" s="16">
        <v>463</v>
      </c>
      <c r="E18" s="7">
        <v>1978</v>
      </c>
      <c r="F18" s="14">
        <v>2174</v>
      </c>
      <c r="G18" s="16">
        <v>442</v>
      </c>
      <c r="H18" s="15">
        <v>1870</v>
      </c>
      <c r="I18" s="7">
        <v>1937</v>
      </c>
      <c r="J18" s="16">
        <v>397</v>
      </c>
      <c r="K18" s="14">
        <v>2159</v>
      </c>
      <c r="L18" s="15">
        <v>1768</v>
      </c>
      <c r="M18" s="21"/>
      <c r="N18" s="23">
        <f t="shared" ref="N18:Y18" si="15" xml:space="preserve"> IF(OR(A18&gt;A27, A18&lt;A26),".",A18)</f>
        <v>3</v>
      </c>
      <c r="O18" s="23">
        <f t="shared" si="15"/>
        <v>526</v>
      </c>
      <c r="P18" s="23">
        <f t="shared" si="15"/>
        <v>69</v>
      </c>
      <c r="Q18" s="23">
        <f t="shared" si="15"/>
        <v>463</v>
      </c>
      <c r="R18" s="23">
        <f t="shared" si="15"/>
        <v>1978</v>
      </c>
      <c r="S18" s="23">
        <f t="shared" si="15"/>
        <v>2174</v>
      </c>
      <c r="T18" s="23">
        <f t="shared" si="15"/>
        <v>442</v>
      </c>
      <c r="U18" s="23">
        <f t="shared" si="15"/>
        <v>1870</v>
      </c>
      <c r="V18" s="23">
        <f t="shared" si="15"/>
        <v>1937</v>
      </c>
      <c r="W18" s="23">
        <f t="shared" si="15"/>
        <v>397</v>
      </c>
      <c r="X18" s="23">
        <f t="shared" si="15"/>
        <v>2159</v>
      </c>
      <c r="Y18" s="23">
        <f t="shared" si="15"/>
        <v>1768</v>
      </c>
      <c r="Z18" s="21"/>
      <c r="AA18" s="22">
        <f>AA5+3</f>
        <v>5</v>
      </c>
      <c r="AB18" s="34">
        <f>AVERAGE($U17:$V24)</f>
        <v>2016</v>
      </c>
      <c r="AC18" s="34">
        <f>AVERAGE($P17:$P24)</f>
        <v>70.375</v>
      </c>
      <c r="AD18" s="34">
        <f>AVERAGE([3]buffer!G$3:G$10)</f>
        <v>24.625</v>
      </c>
      <c r="AE18" s="34">
        <f>((AB18-AD18)/AI18)-AC18</f>
        <v>2398.9843163995911</v>
      </c>
      <c r="AF18" s="34">
        <f>AVERAGE($T17:$T24)</f>
        <v>419</v>
      </c>
      <c r="AG18" s="34">
        <f>AVERAGE($O17:$O24)</f>
        <v>519.57142857142856</v>
      </c>
      <c r="AH18" s="34">
        <f>AG18/0.5</f>
        <v>1039.1428571428571</v>
      </c>
      <c r="AI18" s="35">
        <f>AF18/AG18</f>
        <v>0.80643387407203737</v>
      </c>
      <c r="AJ18" s="36">
        <f>1.1*(1-COMPLETE!P19)</f>
        <v>0.9692974848222029</v>
      </c>
      <c r="AK18" s="37">
        <v>0.57777777777777783</v>
      </c>
      <c r="AL18" s="37">
        <v>0.75486111111111109</v>
      </c>
      <c r="AM18" s="38">
        <f>24*(AL18-AK18)</f>
        <v>4.2499999999999982</v>
      </c>
      <c r="AN18" s="34">
        <f>(AE18*120)/(AH18*0.2*AM18*AJ18)</f>
        <v>336.24620122339712</v>
      </c>
      <c r="AQ18" s="36"/>
    </row>
    <row r="19" spans="1:43" ht="13.2">
      <c r="A19" s="4">
        <v>3</v>
      </c>
      <c r="B19" s="11">
        <v>521</v>
      </c>
      <c r="C19" s="4">
        <v>68</v>
      </c>
      <c r="D19" s="16">
        <v>456</v>
      </c>
      <c r="E19" s="13">
        <v>2307</v>
      </c>
      <c r="F19" s="14">
        <v>2215</v>
      </c>
      <c r="G19" s="16">
        <v>413</v>
      </c>
      <c r="H19" s="13">
        <v>2345</v>
      </c>
      <c r="I19" s="7">
        <v>1972</v>
      </c>
      <c r="J19" s="16">
        <v>393</v>
      </c>
      <c r="K19" s="13">
        <v>2246</v>
      </c>
      <c r="L19" s="7">
        <v>1973</v>
      </c>
      <c r="M19" s="21"/>
      <c r="N19" s="23">
        <f t="shared" ref="N19:Y19" si="16" xml:space="preserve"> IF(OR(A19&gt;A27, A19&lt;A26),".",A19)</f>
        <v>3</v>
      </c>
      <c r="O19" s="23">
        <f t="shared" si="16"/>
        <v>521</v>
      </c>
      <c r="P19" s="23">
        <f t="shared" si="16"/>
        <v>68</v>
      </c>
      <c r="Q19" s="23">
        <f t="shared" si="16"/>
        <v>456</v>
      </c>
      <c r="R19" s="23">
        <f t="shared" si="16"/>
        <v>2307</v>
      </c>
      <c r="S19" s="23">
        <f t="shared" si="16"/>
        <v>2215</v>
      </c>
      <c r="T19" s="23">
        <f t="shared" si="16"/>
        <v>413</v>
      </c>
      <c r="U19" s="23">
        <f t="shared" si="16"/>
        <v>2345</v>
      </c>
      <c r="V19" s="23">
        <f t="shared" si="16"/>
        <v>1972</v>
      </c>
      <c r="W19" s="23">
        <f t="shared" si="16"/>
        <v>393</v>
      </c>
      <c r="X19" s="23">
        <f t="shared" si="16"/>
        <v>2246</v>
      </c>
      <c r="Y19" s="23">
        <f t="shared" si="16"/>
        <v>1973</v>
      </c>
      <c r="Z19" s="21"/>
      <c r="AA19" s="22">
        <f>AA6+3</f>
        <v>6</v>
      </c>
      <c r="AB19" s="34">
        <f>AVERAGE($X17:$Y24)</f>
        <v>1959</v>
      </c>
      <c r="AC19" s="34">
        <f>AVERAGE($P17:$P24)</f>
        <v>70.375</v>
      </c>
      <c r="AD19" s="34">
        <f>AVERAGE([3]buffer!H$3:H$10)</f>
        <v>27.75</v>
      </c>
      <c r="AE19" s="34">
        <f>((AB19-AD19)/AI19)-AC19</f>
        <v>2591.2226695718073</v>
      </c>
      <c r="AF19" s="34">
        <f>AVERAGE($W17:$W24)</f>
        <v>377</v>
      </c>
      <c r="AG19" s="34">
        <f>AVERAGE($O17:$O24)</f>
        <v>519.57142857142856</v>
      </c>
      <c r="AH19" s="34">
        <f>AG19/0.5</f>
        <v>1039.1428571428571</v>
      </c>
      <c r="AI19" s="35">
        <f>AF19/AG19</f>
        <v>0.72559802034643939</v>
      </c>
      <c r="AJ19" s="36">
        <f>1.1*(1-COMPLETE!P21)</f>
        <v>0.93583556747095631</v>
      </c>
      <c r="AK19" s="37">
        <v>0.57777777777777783</v>
      </c>
      <c r="AL19" s="37">
        <v>0.75486111111111109</v>
      </c>
      <c r="AM19" s="38">
        <f>24*(AL19-AK19)</f>
        <v>4.2499999999999982</v>
      </c>
      <c r="AN19" s="34">
        <f>(AE19*120)/(AH19*0.2*AM19*AJ19)</f>
        <v>376.17701079441554</v>
      </c>
      <c r="AQ19" s="36"/>
    </row>
    <row r="20" spans="1:43" ht="13.2">
      <c r="A20" s="4">
        <v>5</v>
      </c>
      <c r="B20" s="11">
        <v>520</v>
      </c>
      <c r="C20" s="4">
        <v>72</v>
      </c>
      <c r="D20" s="16">
        <v>464</v>
      </c>
      <c r="E20" s="13">
        <v>2258</v>
      </c>
      <c r="F20" s="13">
        <v>2406</v>
      </c>
      <c r="G20" s="16">
        <v>417</v>
      </c>
      <c r="H20" s="14">
        <v>2149</v>
      </c>
      <c r="I20" s="14">
        <v>2223</v>
      </c>
      <c r="J20" s="16">
        <v>376</v>
      </c>
      <c r="K20" s="7">
        <v>1977</v>
      </c>
      <c r="L20" s="7">
        <v>2053</v>
      </c>
      <c r="M20" s="21"/>
      <c r="N20" s="23">
        <f t="shared" ref="N20:Y20" si="17" xml:space="preserve"> IF(OR(A20&gt;A27, A20&lt;A26),".",A20)</f>
        <v>5</v>
      </c>
      <c r="O20" s="23">
        <f t="shared" si="17"/>
        <v>520</v>
      </c>
      <c r="P20" s="23">
        <f t="shared" si="17"/>
        <v>72</v>
      </c>
      <c r="Q20" s="23">
        <f t="shared" si="17"/>
        <v>464</v>
      </c>
      <c r="R20" s="23">
        <f t="shared" si="17"/>
        <v>2258</v>
      </c>
      <c r="S20" s="23">
        <f t="shared" si="17"/>
        <v>2406</v>
      </c>
      <c r="T20" s="23">
        <f t="shared" si="17"/>
        <v>417</v>
      </c>
      <c r="U20" s="23">
        <f t="shared" si="17"/>
        <v>2149</v>
      </c>
      <c r="V20" s="23">
        <f t="shared" si="17"/>
        <v>2223</v>
      </c>
      <c r="W20" s="23">
        <f t="shared" si="17"/>
        <v>376</v>
      </c>
      <c r="X20" s="23">
        <f t="shared" si="17"/>
        <v>1977</v>
      </c>
      <c r="Y20" s="23">
        <f t="shared" si="17"/>
        <v>2053</v>
      </c>
      <c r="Z20" s="21"/>
      <c r="AQ20" s="36"/>
    </row>
    <row r="21" spans="1:43" ht="13.2">
      <c r="A21" s="4">
        <v>3</v>
      </c>
      <c r="B21" s="11">
        <v>520</v>
      </c>
      <c r="C21" s="4">
        <v>72</v>
      </c>
      <c r="D21" s="16">
        <v>461</v>
      </c>
      <c r="E21" s="14">
        <v>2230</v>
      </c>
      <c r="F21" s="14">
        <v>2115</v>
      </c>
      <c r="G21" s="16">
        <v>415</v>
      </c>
      <c r="H21" s="14">
        <v>2141</v>
      </c>
      <c r="I21" s="7">
        <v>1982</v>
      </c>
      <c r="J21" s="16">
        <v>374</v>
      </c>
      <c r="K21" s="14">
        <v>2082</v>
      </c>
      <c r="L21" s="15">
        <v>1757</v>
      </c>
      <c r="M21" s="21"/>
      <c r="N21" s="23">
        <f t="shared" ref="N21:Y21" si="18" xml:space="preserve"> IF(OR(A21&gt;A27, A21&lt;A26),".",A21)</f>
        <v>3</v>
      </c>
      <c r="O21" s="23">
        <f t="shared" si="18"/>
        <v>520</v>
      </c>
      <c r="P21" s="23">
        <f t="shared" si="18"/>
        <v>72</v>
      </c>
      <c r="Q21" s="23">
        <f t="shared" si="18"/>
        <v>461</v>
      </c>
      <c r="R21" s="23">
        <f t="shared" si="18"/>
        <v>2230</v>
      </c>
      <c r="S21" s="23">
        <f t="shared" si="18"/>
        <v>2115</v>
      </c>
      <c r="T21" s="23">
        <f t="shared" si="18"/>
        <v>415</v>
      </c>
      <c r="U21" s="23">
        <f t="shared" si="18"/>
        <v>2141</v>
      </c>
      <c r="V21" s="23">
        <f t="shared" si="18"/>
        <v>1982</v>
      </c>
      <c r="W21" s="23">
        <f t="shared" si="18"/>
        <v>374</v>
      </c>
      <c r="X21" s="23">
        <f t="shared" si="18"/>
        <v>2082</v>
      </c>
      <c r="Y21" s="23">
        <f t="shared" si="18"/>
        <v>1757</v>
      </c>
      <c r="Z21" s="21"/>
      <c r="AQ21" s="36"/>
    </row>
    <row r="22" spans="1:43" ht="13.2">
      <c r="A22" s="4">
        <v>1</v>
      </c>
      <c r="B22" s="16">
        <v>516</v>
      </c>
      <c r="C22" s="4">
        <v>71</v>
      </c>
      <c r="D22" s="16">
        <v>453</v>
      </c>
      <c r="E22" s="13">
        <v>2362</v>
      </c>
      <c r="F22" s="14">
        <v>2217</v>
      </c>
      <c r="G22" s="16">
        <v>411</v>
      </c>
      <c r="H22" s="14">
        <v>2088</v>
      </c>
      <c r="I22" s="7">
        <v>2010</v>
      </c>
      <c r="J22" s="16">
        <v>366</v>
      </c>
      <c r="K22" s="13">
        <v>2265</v>
      </c>
      <c r="L22" s="12">
        <v>1652</v>
      </c>
      <c r="M22" s="21"/>
      <c r="N22" s="23">
        <f t="shared" ref="N22:Y22" si="19" xml:space="preserve"> IF(OR(A22&gt;A27, A22&lt;A26),".",A22)</f>
        <v>1</v>
      </c>
      <c r="O22" s="23">
        <f t="shared" si="19"/>
        <v>516</v>
      </c>
      <c r="P22" s="23">
        <f t="shared" si="19"/>
        <v>71</v>
      </c>
      <c r="Q22" s="23">
        <f t="shared" si="19"/>
        <v>453</v>
      </c>
      <c r="R22" s="23">
        <f t="shared" si="19"/>
        <v>2362</v>
      </c>
      <c r="S22" s="23">
        <f t="shared" si="19"/>
        <v>2217</v>
      </c>
      <c r="T22" s="23">
        <f t="shared" si="19"/>
        <v>411</v>
      </c>
      <c r="U22" s="23">
        <f t="shared" si="19"/>
        <v>2088</v>
      </c>
      <c r="V22" s="23">
        <f t="shared" si="19"/>
        <v>2010</v>
      </c>
      <c r="W22" s="23">
        <f t="shared" si="19"/>
        <v>366</v>
      </c>
      <c r="X22" s="23">
        <f t="shared" si="19"/>
        <v>2265</v>
      </c>
      <c r="Y22" s="23">
        <f t="shared" si="19"/>
        <v>1652</v>
      </c>
      <c r="Z22" s="21"/>
    </row>
    <row r="23" spans="1:43" ht="13.2">
      <c r="A23" s="4">
        <v>3</v>
      </c>
      <c r="B23" s="16">
        <v>514</v>
      </c>
      <c r="C23" s="4">
        <v>71</v>
      </c>
      <c r="D23" s="16">
        <v>461</v>
      </c>
      <c r="E23" s="14">
        <v>2181</v>
      </c>
      <c r="F23" s="13">
        <v>2265</v>
      </c>
      <c r="G23" s="16">
        <v>398</v>
      </c>
      <c r="H23" s="14">
        <v>2117</v>
      </c>
      <c r="I23" s="7">
        <v>2037</v>
      </c>
      <c r="J23" s="17">
        <v>342</v>
      </c>
      <c r="K23" s="13">
        <v>2311</v>
      </c>
      <c r="L23" s="9">
        <v>1537</v>
      </c>
      <c r="M23" s="21"/>
      <c r="N23" s="23">
        <f t="shared" ref="N23:Y23" si="20" xml:space="preserve"> IF(OR(A23&gt;A27, A23&lt;A26),".",A23)</f>
        <v>3</v>
      </c>
      <c r="O23" s="23">
        <f t="shared" si="20"/>
        <v>514</v>
      </c>
      <c r="P23" s="23">
        <f t="shared" si="20"/>
        <v>71</v>
      </c>
      <c r="Q23" s="23">
        <f t="shared" si="20"/>
        <v>461</v>
      </c>
      <c r="R23" s="23">
        <f t="shared" si="20"/>
        <v>2181</v>
      </c>
      <c r="S23" s="23">
        <f t="shared" si="20"/>
        <v>2265</v>
      </c>
      <c r="T23" s="23">
        <f t="shared" si="20"/>
        <v>398</v>
      </c>
      <c r="U23" s="23">
        <f t="shared" si="20"/>
        <v>2117</v>
      </c>
      <c r="V23" s="23">
        <f t="shared" si="20"/>
        <v>2037</v>
      </c>
      <c r="W23" s="23">
        <f t="shared" si="20"/>
        <v>342</v>
      </c>
      <c r="X23" s="23">
        <f t="shared" si="20"/>
        <v>2311</v>
      </c>
      <c r="Y23" s="23">
        <f t="shared" si="20"/>
        <v>1537</v>
      </c>
      <c r="Z23" s="21"/>
    </row>
    <row r="24" spans="1:43" ht="13.2">
      <c r="A24" s="4">
        <v>3</v>
      </c>
      <c r="B24" s="11">
        <v>520</v>
      </c>
      <c r="C24" s="4">
        <v>72</v>
      </c>
      <c r="D24" s="16">
        <v>445</v>
      </c>
      <c r="E24" s="14">
        <v>2092</v>
      </c>
      <c r="F24" s="14">
        <v>2071</v>
      </c>
      <c r="G24" s="16">
        <v>400</v>
      </c>
      <c r="H24" s="15">
        <v>1765</v>
      </c>
      <c r="I24" s="12">
        <v>1583</v>
      </c>
      <c r="J24" s="17">
        <v>344</v>
      </c>
      <c r="K24" s="15">
        <v>1814</v>
      </c>
      <c r="L24" s="12">
        <v>1644</v>
      </c>
      <c r="M24" s="21"/>
      <c r="N24" s="23">
        <f t="shared" ref="N24:Y24" si="21" xml:space="preserve"> IF(OR(A24&gt;A27, A24&lt;A26),".",A24)</f>
        <v>3</v>
      </c>
      <c r="O24" s="23">
        <f t="shared" si="21"/>
        <v>520</v>
      </c>
      <c r="P24" s="23">
        <f t="shared" si="21"/>
        <v>72</v>
      </c>
      <c r="Q24" s="23">
        <f t="shared" si="21"/>
        <v>445</v>
      </c>
      <c r="R24" s="23">
        <f t="shared" si="21"/>
        <v>2092</v>
      </c>
      <c r="S24" s="23">
        <f t="shared" si="21"/>
        <v>2071</v>
      </c>
      <c r="T24" s="23">
        <f t="shared" si="21"/>
        <v>400</v>
      </c>
      <c r="U24" s="23">
        <f t="shared" si="21"/>
        <v>1765</v>
      </c>
      <c r="V24" s="23" t="str">
        <f t="shared" si="21"/>
        <v>.</v>
      </c>
      <c r="W24" s="23">
        <f t="shared" si="21"/>
        <v>344</v>
      </c>
      <c r="X24" s="23">
        <f t="shared" si="21"/>
        <v>1814</v>
      </c>
      <c r="Y24" s="23">
        <f t="shared" si="21"/>
        <v>1644</v>
      </c>
      <c r="Z24" s="21"/>
    </row>
    <row r="25" spans="1:43">
      <c r="A25" s="39">
        <f>AVERAGE(A17:A24)</f>
        <v>3</v>
      </c>
      <c r="B25" s="39">
        <f>AVERAGE(B17:B24)</f>
        <v>501.5</v>
      </c>
      <c r="C25" s="39">
        <f t="shared" ref="C25:L25" si="22">AVERAGE(C17:C24)</f>
        <v>70.375</v>
      </c>
      <c r="D25" s="39">
        <f t="shared" si="22"/>
        <v>444</v>
      </c>
      <c r="E25" s="39">
        <f t="shared" si="22"/>
        <v>2166.5</v>
      </c>
      <c r="F25" s="39">
        <f t="shared" si="22"/>
        <v>2165.875</v>
      </c>
      <c r="G25" s="39">
        <f t="shared" si="22"/>
        <v>419</v>
      </c>
      <c r="H25" s="39">
        <f t="shared" si="22"/>
        <v>2029.125</v>
      </c>
      <c r="I25" s="39">
        <f t="shared" si="22"/>
        <v>1948.75</v>
      </c>
      <c r="J25" s="39">
        <f t="shared" si="22"/>
        <v>377</v>
      </c>
      <c r="K25" s="39">
        <f t="shared" si="22"/>
        <v>2131.25</v>
      </c>
      <c r="L25" s="39">
        <f t="shared" si="22"/>
        <v>1786.75</v>
      </c>
      <c r="M25" s="26" t="s">
        <v>60</v>
      </c>
      <c r="N25" s="39">
        <f>AVERAGE(N17:N24)</f>
        <v>3</v>
      </c>
      <c r="O25" s="39">
        <f>AVERAGE(O17:O24)</f>
        <v>519.57142857142856</v>
      </c>
      <c r="P25" s="39">
        <f t="shared" ref="P25:Y25" si="23">AVERAGE(P17:P24)</f>
        <v>70.375</v>
      </c>
      <c r="Q25" s="39">
        <f t="shared" si="23"/>
        <v>457.57142857142856</v>
      </c>
      <c r="R25" s="39">
        <f t="shared" si="23"/>
        <v>2166.5</v>
      </c>
      <c r="S25" s="39">
        <f t="shared" si="23"/>
        <v>2165.875</v>
      </c>
      <c r="T25" s="39">
        <f t="shared" si="23"/>
        <v>419</v>
      </c>
      <c r="U25" s="39">
        <f t="shared" si="23"/>
        <v>2029.125</v>
      </c>
      <c r="V25" s="39">
        <f t="shared" si="23"/>
        <v>2001</v>
      </c>
      <c r="W25" s="39">
        <f t="shared" si="23"/>
        <v>377</v>
      </c>
      <c r="X25" s="39">
        <f t="shared" si="23"/>
        <v>2131.25</v>
      </c>
      <c r="Y25" s="39">
        <f t="shared" si="23"/>
        <v>1786.75</v>
      </c>
      <c r="Z25" s="26" t="s">
        <v>60</v>
      </c>
    </row>
    <row r="26" spans="1:43">
      <c r="A26" s="39">
        <f>A25-2*STDEV(A17:A24)</f>
        <v>0.86191006470060483</v>
      </c>
      <c r="B26" s="39">
        <f t="shared" ref="B26:L26" si="24">B25-2*STDEV(B17:B24)</f>
        <v>399.02770409241612</v>
      </c>
      <c r="C26" s="39">
        <f t="shared" si="24"/>
        <v>66.839466094067262</v>
      </c>
      <c r="D26" s="39">
        <f t="shared" si="24"/>
        <v>366.20907140656715</v>
      </c>
      <c r="E26" s="39">
        <f t="shared" si="24"/>
        <v>1854.3974527499015</v>
      </c>
      <c r="F26" s="39">
        <f t="shared" si="24"/>
        <v>1849.3791187358943</v>
      </c>
      <c r="G26" s="39">
        <f t="shared" si="24"/>
        <v>378.85739705215207</v>
      </c>
      <c r="H26" s="39">
        <f t="shared" si="24"/>
        <v>1610.663276199944</v>
      </c>
      <c r="I26" s="39">
        <f t="shared" si="24"/>
        <v>1583.9663067554377</v>
      </c>
      <c r="J26" s="39">
        <f t="shared" si="24"/>
        <v>321.9156490980813</v>
      </c>
      <c r="K26" s="39">
        <f t="shared" si="24"/>
        <v>1797.273525208308</v>
      </c>
      <c r="L26" s="39">
        <f t="shared" si="24"/>
        <v>1429.8462514706721</v>
      </c>
      <c r="M26" s="26" t="s">
        <v>61</v>
      </c>
      <c r="N26" s="39">
        <f>N25-2*STDEV(N17:N24)</f>
        <v>0.86191006470060483</v>
      </c>
      <c r="O26" s="39">
        <f t="shared" ref="O26:Y26" si="25">O25-2*STDEV(O17:O24)</f>
        <v>511.92445593670635</v>
      </c>
      <c r="P26" s="39">
        <f t="shared" si="25"/>
        <v>66.839466094067262</v>
      </c>
      <c r="Q26" s="39">
        <f t="shared" si="25"/>
        <v>444.01379146869107</v>
      </c>
      <c r="R26" s="39">
        <f t="shared" si="25"/>
        <v>1854.3974527499015</v>
      </c>
      <c r="S26" s="39">
        <f t="shared" si="25"/>
        <v>1849.3791187358943</v>
      </c>
      <c r="T26" s="39">
        <f t="shared" si="25"/>
        <v>378.85739705215207</v>
      </c>
      <c r="U26" s="39">
        <f t="shared" si="25"/>
        <v>1610.663276199944</v>
      </c>
      <c r="V26" s="39">
        <f t="shared" si="25"/>
        <v>1770.0829874897333</v>
      </c>
      <c r="W26" s="39">
        <f t="shared" si="25"/>
        <v>321.9156490980813</v>
      </c>
      <c r="X26" s="39">
        <f t="shared" si="25"/>
        <v>1797.273525208308</v>
      </c>
      <c r="Y26" s="39">
        <f t="shared" si="25"/>
        <v>1429.8462514706721</v>
      </c>
      <c r="Z26" s="26" t="s">
        <v>61</v>
      </c>
    </row>
    <row r="27" spans="1:43" ht="12.6" thickBot="1">
      <c r="A27" s="40">
        <f>A25+2*STDEV(A17:A24)</f>
        <v>5.1380899352993952</v>
      </c>
      <c r="B27" s="40">
        <f t="shared" ref="B27:L27" si="26">B25+2*STDEV(B17:B24)</f>
        <v>603.97229590758388</v>
      </c>
      <c r="C27" s="40">
        <f t="shared" si="26"/>
        <v>73.910533905932738</v>
      </c>
      <c r="D27" s="40">
        <f t="shared" si="26"/>
        <v>521.79092859343291</v>
      </c>
      <c r="E27" s="40">
        <f t="shared" si="26"/>
        <v>2478.6025472500987</v>
      </c>
      <c r="F27" s="40">
        <f t="shared" si="26"/>
        <v>2482.3708812641057</v>
      </c>
      <c r="G27" s="40">
        <f t="shared" si="26"/>
        <v>459.14260294784793</v>
      </c>
      <c r="H27" s="40">
        <f t="shared" si="26"/>
        <v>2447.586723800056</v>
      </c>
      <c r="I27" s="40">
        <f t="shared" si="26"/>
        <v>2313.5336932445621</v>
      </c>
      <c r="J27" s="40">
        <f t="shared" si="26"/>
        <v>432.0843509019187</v>
      </c>
      <c r="K27" s="40">
        <f t="shared" si="26"/>
        <v>2465.226474791692</v>
      </c>
      <c r="L27" s="40">
        <f t="shared" si="26"/>
        <v>2143.6537485293279</v>
      </c>
      <c r="M27" s="41" t="s">
        <v>62</v>
      </c>
      <c r="N27" s="40">
        <f>N25+2*STDEV(N17:N24)</f>
        <v>5.1380899352993952</v>
      </c>
      <c r="O27" s="40">
        <f t="shared" ref="O27:Y27" si="27">O25+2*STDEV(O17:O24)</f>
        <v>527.21840120615082</v>
      </c>
      <c r="P27" s="40">
        <f t="shared" si="27"/>
        <v>73.910533905932738</v>
      </c>
      <c r="Q27" s="40">
        <f t="shared" si="27"/>
        <v>471.12906567416604</v>
      </c>
      <c r="R27" s="40">
        <f t="shared" si="27"/>
        <v>2478.6025472500987</v>
      </c>
      <c r="S27" s="40">
        <f t="shared" si="27"/>
        <v>2482.3708812641057</v>
      </c>
      <c r="T27" s="40">
        <f t="shared" si="27"/>
        <v>459.14260294784793</v>
      </c>
      <c r="U27" s="40">
        <f t="shared" si="27"/>
        <v>2447.586723800056</v>
      </c>
      <c r="V27" s="40">
        <f t="shared" si="27"/>
        <v>2231.9170125102669</v>
      </c>
      <c r="W27" s="40">
        <f t="shared" si="27"/>
        <v>432.0843509019187</v>
      </c>
      <c r="X27" s="40">
        <f t="shared" si="27"/>
        <v>2465.226474791692</v>
      </c>
      <c r="Y27" s="40">
        <f t="shared" si="27"/>
        <v>2143.6537485293279</v>
      </c>
      <c r="Z27" s="41" t="s">
        <v>62</v>
      </c>
    </row>
    <row r="28" spans="1:43" ht="13.2">
      <c r="A28" s="20"/>
      <c r="B28" s="25"/>
      <c r="C28" s="20"/>
      <c r="D28" s="22">
        <v>7</v>
      </c>
      <c r="E28" s="22">
        <v>7</v>
      </c>
      <c r="F28" s="22">
        <v>7</v>
      </c>
      <c r="G28" s="22">
        <v>8</v>
      </c>
      <c r="H28" s="22">
        <v>8</v>
      </c>
      <c r="I28" s="22">
        <v>8</v>
      </c>
      <c r="J28" s="22">
        <v>9</v>
      </c>
      <c r="K28" s="22">
        <v>9</v>
      </c>
      <c r="L28" s="22">
        <v>9</v>
      </c>
      <c r="M28" s="26" t="s">
        <v>37</v>
      </c>
      <c r="N28" s="20"/>
      <c r="O28" s="25"/>
      <c r="P28" s="20"/>
      <c r="Q28" s="22">
        <v>7</v>
      </c>
      <c r="R28" s="22">
        <v>7</v>
      </c>
      <c r="S28" s="22">
        <v>7</v>
      </c>
      <c r="T28" s="22">
        <v>8</v>
      </c>
      <c r="U28" s="22">
        <v>8</v>
      </c>
      <c r="V28" s="22">
        <v>8</v>
      </c>
      <c r="W28" s="22">
        <v>9</v>
      </c>
      <c r="X28" s="22">
        <v>9</v>
      </c>
      <c r="Y28" s="22">
        <v>9</v>
      </c>
      <c r="Z28" s="26" t="s">
        <v>37</v>
      </c>
      <c r="AB28" s="27"/>
      <c r="AC28" s="27"/>
      <c r="AD28" s="27"/>
      <c r="AE28" s="27"/>
      <c r="AF28" s="27"/>
      <c r="AG28" s="27"/>
      <c r="AH28" s="27"/>
      <c r="AI28" s="27"/>
      <c r="AM28" s="28"/>
      <c r="AN28" s="27"/>
    </row>
    <row r="29" spans="1:43" ht="13.2">
      <c r="A29" s="30">
        <v>1</v>
      </c>
      <c r="B29" s="30">
        <v>2</v>
      </c>
      <c r="C29" s="30">
        <v>3</v>
      </c>
      <c r="D29" s="30">
        <v>4</v>
      </c>
      <c r="E29" s="30">
        <v>5</v>
      </c>
      <c r="F29" s="30">
        <v>6</v>
      </c>
      <c r="G29" s="30">
        <v>7</v>
      </c>
      <c r="H29" s="30">
        <v>8</v>
      </c>
      <c r="I29" s="30">
        <v>9</v>
      </c>
      <c r="J29" s="30">
        <v>10</v>
      </c>
      <c r="K29" s="30">
        <v>11</v>
      </c>
      <c r="L29" s="30">
        <v>12</v>
      </c>
      <c r="M29" s="26" t="s">
        <v>47</v>
      </c>
      <c r="N29" s="30">
        <v>1</v>
      </c>
      <c r="O29" s="30">
        <v>2</v>
      </c>
      <c r="P29" s="30">
        <v>3</v>
      </c>
      <c r="Q29" s="30">
        <v>4</v>
      </c>
      <c r="R29" s="30">
        <v>5</v>
      </c>
      <c r="S29" s="30">
        <v>6</v>
      </c>
      <c r="T29" s="30">
        <v>7</v>
      </c>
      <c r="U29" s="30">
        <v>8</v>
      </c>
      <c r="V29" s="30">
        <v>9</v>
      </c>
      <c r="W29" s="30">
        <v>10</v>
      </c>
      <c r="X29" s="30">
        <v>11</v>
      </c>
      <c r="Y29" s="30">
        <v>12</v>
      </c>
      <c r="Z29" s="26" t="s">
        <v>47</v>
      </c>
      <c r="AB29" s="27"/>
      <c r="AC29" s="27"/>
      <c r="AD29" s="27"/>
      <c r="AE29" s="27"/>
      <c r="AF29" s="27"/>
      <c r="AG29" s="27"/>
      <c r="AH29" s="27"/>
      <c r="AI29" s="27"/>
      <c r="AM29" s="28"/>
      <c r="AN29" s="27"/>
    </row>
    <row r="30" spans="1:43" ht="13.2">
      <c r="A30" s="4">
        <v>3</v>
      </c>
      <c r="B30" s="17">
        <v>544</v>
      </c>
      <c r="C30" s="4">
        <v>68</v>
      </c>
      <c r="D30" s="17">
        <v>444</v>
      </c>
      <c r="E30" s="5">
        <v>2598</v>
      </c>
      <c r="F30" s="8">
        <v>2652</v>
      </c>
      <c r="G30" s="17">
        <v>424</v>
      </c>
      <c r="H30" s="8">
        <v>2756</v>
      </c>
      <c r="I30" s="8">
        <v>2680</v>
      </c>
      <c r="J30" s="17">
        <v>457</v>
      </c>
      <c r="K30" s="15">
        <v>3895</v>
      </c>
      <c r="L30" s="15">
        <v>3817</v>
      </c>
      <c r="M30" s="21"/>
      <c r="N30" s="23">
        <f t="shared" ref="N30:Y30" si="28" xml:space="preserve"> IF(OR(A30&gt;A40, A30&lt;A39),".",A30)</f>
        <v>3</v>
      </c>
      <c r="O30" s="23">
        <f t="shared" si="28"/>
        <v>544</v>
      </c>
      <c r="P30" s="23">
        <f t="shared" si="28"/>
        <v>68</v>
      </c>
      <c r="Q30" s="23">
        <f t="shared" si="28"/>
        <v>444</v>
      </c>
      <c r="R30" s="23">
        <f t="shared" si="28"/>
        <v>2598</v>
      </c>
      <c r="S30" s="23">
        <f t="shared" si="28"/>
        <v>2652</v>
      </c>
      <c r="T30" s="23">
        <f t="shared" si="28"/>
        <v>424</v>
      </c>
      <c r="U30" s="23">
        <f t="shared" si="28"/>
        <v>2756</v>
      </c>
      <c r="V30" s="23">
        <f t="shared" si="28"/>
        <v>2680</v>
      </c>
      <c r="W30" s="23">
        <f t="shared" si="28"/>
        <v>457</v>
      </c>
      <c r="X30" s="23">
        <f t="shared" si="28"/>
        <v>3895</v>
      </c>
      <c r="Y30" s="23">
        <f t="shared" si="28"/>
        <v>3817</v>
      </c>
      <c r="Z30" s="21"/>
      <c r="AA30" s="22">
        <f>AA17+3</f>
        <v>7</v>
      </c>
      <c r="AB30" s="34">
        <f>AVERAGE($R30:$S37)</f>
        <v>3185.1875</v>
      </c>
      <c r="AC30" s="34">
        <f>AVERAGE($P30:$P37)</f>
        <v>72.5</v>
      </c>
      <c r="AD30" s="34">
        <f>AVERAGE([3]buffer!I$3:I$10)</f>
        <v>19.375</v>
      </c>
      <c r="AE30" s="34">
        <f>((AB30-AD30)/AI30)-AC30</f>
        <v>3575.5507136093074</v>
      </c>
      <c r="AF30" s="34">
        <f>AVERAGE($Q30:$Q37)</f>
        <v>462</v>
      </c>
      <c r="AG30" s="34">
        <f>AVERAGE($O30:$O37)</f>
        <v>532.375</v>
      </c>
      <c r="AH30" s="34">
        <f>AG30/0.5</f>
        <v>1064.75</v>
      </c>
      <c r="AI30" s="35">
        <f>AF30/AG30</f>
        <v>0.86780934491664707</v>
      </c>
      <c r="AJ30" s="36">
        <f>1.1*(1-COMPLETE!P23)</f>
        <v>0.95009208103130749</v>
      </c>
      <c r="AK30" s="37">
        <v>0.57777777777777783</v>
      </c>
      <c r="AL30" s="37">
        <v>0.75555555555555554</v>
      </c>
      <c r="AM30" s="38">
        <f>24*(AL30-AK30)</f>
        <v>4.2666666666666648</v>
      </c>
      <c r="AN30" s="34">
        <f>(AE30*120)/(AH30*0.2*AM30*AJ30)</f>
        <v>497.04090417243663</v>
      </c>
    </row>
    <row r="31" spans="1:43" ht="13.2">
      <c r="A31" s="4">
        <v>3</v>
      </c>
      <c r="B31" s="17">
        <v>538</v>
      </c>
      <c r="C31" s="4">
        <v>70</v>
      </c>
      <c r="D31" s="17">
        <v>473</v>
      </c>
      <c r="E31" s="9">
        <v>3063</v>
      </c>
      <c r="F31" s="9">
        <v>3083</v>
      </c>
      <c r="G31" s="17">
        <v>440</v>
      </c>
      <c r="H31" s="12">
        <v>3424</v>
      </c>
      <c r="I31" s="9">
        <v>3171</v>
      </c>
      <c r="J31" s="17">
        <v>453</v>
      </c>
      <c r="K31" s="7">
        <v>4455</v>
      </c>
      <c r="L31" s="15">
        <v>3865</v>
      </c>
      <c r="M31" s="21"/>
      <c r="N31" s="23">
        <f t="shared" ref="N31:Y31" si="29" xml:space="preserve"> IF(OR(A31&gt;A40, A31&lt;A39),".",A31)</f>
        <v>3</v>
      </c>
      <c r="O31" s="23">
        <f t="shared" si="29"/>
        <v>538</v>
      </c>
      <c r="P31" s="23">
        <f t="shared" si="29"/>
        <v>70</v>
      </c>
      <c r="Q31" s="23">
        <f t="shared" si="29"/>
        <v>473</v>
      </c>
      <c r="R31" s="23">
        <f t="shared" si="29"/>
        <v>3063</v>
      </c>
      <c r="S31" s="23">
        <f t="shared" si="29"/>
        <v>3083</v>
      </c>
      <c r="T31" s="23">
        <f t="shared" si="29"/>
        <v>440</v>
      </c>
      <c r="U31" s="23">
        <f t="shared" si="29"/>
        <v>3424</v>
      </c>
      <c r="V31" s="23">
        <f t="shared" si="29"/>
        <v>3171</v>
      </c>
      <c r="W31" s="23">
        <f t="shared" si="29"/>
        <v>453</v>
      </c>
      <c r="X31" s="23">
        <f t="shared" si="29"/>
        <v>4455</v>
      </c>
      <c r="Y31" s="23">
        <f t="shared" si="29"/>
        <v>3865</v>
      </c>
      <c r="Z31" s="21"/>
      <c r="AA31" s="22">
        <f>AA18+3</f>
        <v>8</v>
      </c>
      <c r="AB31" s="34">
        <f>AVERAGE($U30:$V37)</f>
        <v>3377</v>
      </c>
      <c r="AC31" s="34">
        <f>AVERAGE($P30:$P37)</f>
        <v>72.5</v>
      </c>
      <c r="AD31" s="34">
        <f>AVERAGE([3]buffer!J$3:J$10)</f>
        <v>23.875</v>
      </c>
      <c r="AE31" s="34">
        <f>((AB31-AD31)/AI31)-AC31</f>
        <v>4121.6143538913357</v>
      </c>
      <c r="AF31" s="34">
        <f>AVERAGE($T30:$T37)</f>
        <v>425.625</v>
      </c>
      <c r="AG31" s="34">
        <f>AVERAGE($O30:$O37)</f>
        <v>532.375</v>
      </c>
      <c r="AH31" s="34">
        <f>AG31/0.5</f>
        <v>1064.75</v>
      </c>
      <c r="AI31" s="35">
        <f>AF31/AG31</f>
        <v>0.79948344681850203</v>
      </c>
      <c r="AJ31" s="36">
        <f>1.1*(1-COMPLETE!P25)</f>
        <v>0.93333333333333357</v>
      </c>
      <c r="AK31" s="37">
        <v>0.57777777777777783</v>
      </c>
      <c r="AL31" s="37">
        <v>0.75555555555555554</v>
      </c>
      <c r="AM31" s="38">
        <f>24*(AL31-AK31)</f>
        <v>4.2666666666666648</v>
      </c>
      <c r="AN31" s="34">
        <f>(AE31*120)/(AH31*0.2*AM31*AJ31)</f>
        <v>583.2375324683552</v>
      </c>
    </row>
    <row r="32" spans="1:43" ht="13.2">
      <c r="A32" s="4">
        <v>2</v>
      </c>
      <c r="B32" s="17">
        <v>533</v>
      </c>
      <c r="C32" s="4">
        <v>71</v>
      </c>
      <c r="D32" s="17">
        <v>469</v>
      </c>
      <c r="E32" s="9">
        <v>3267</v>
      </c>
      <c r="F32" s="9">
        <v>3314</v>
      </c>
      <c r="G32" s="17">
        <v>431</v>
      </c>
      <c r="H32" s="12">
        <v>3569</v>
      </c>
      <c r="I32" s="12">
        <v>3555</v>
      </c>
      <c r="J32" s="17">
        <v>443</v>
      </c>
      <c r="K32" s="13">
        <v>4997</v>
      </c>
      <c r="L32" s="12">
        <v>3563</v>
      </c>
      <c r="M32" s="21"/>
      <c r="N32" s="23">
        <f t="shared" ref="N32:Y32" si="30" xml:space="preserve"> IF(OR(A32&gt;A40, A32&lt;A39),".",A32)</f>
        <v>2</v>
      </c>
      <c r="O32" s="23">
        <f t="shared" si="30"/>
        <v>533</v>
      </c>
      <c r="P32" s="23">
        <f t="shared" si="30"/>
        <v>71</v>
      </c>
      <c r="Q32" s="23">
        <f t="shared" si="30"/>
        <v>469</v>
      </c>
      <c r="R32" s="23">
        <f t="shared" si="30"/>
        <v>3267</v>
      </c>
      <c r="S32" s="23">
        <f t="shared" si="30"/>
        <v>3314</v>
      </c>
      <c r="T32" s="23">
        <f t="shared" si="30"/>
        <v>431</v>
      </c>
      <c r="U32" s="23">
        <f t="shared" si="30"/>
        <v>3569</v>
      </c>
      <c r="V32" s="23">
        <f t="shared" si="30"/>
        <v>3555</v>
      </c>
      <c r="W32" s="23">
        <f t="shared" si="30"/>
        <v>443</v>
      </c>
      <c r="X32" s="23">
        <f t="shared" si="30"/>
        <v>4997</v>
      </c>
      <c r="Y32" s="23">
        <f t="shared" si="30"/>
        <v>3563</v>
      </c>
      <c r="Z32" s="21"/>
      <c r="AA32" s="22">
        <f>AA19+3</f>
        <v>9</v>
      </c>
      <c r="AB32" s="34">
        <f>AVERAGE($X30:$Y37)</f>
        <v>4269.3999999999996</v>
      </c>
      <c r="AC32" s="34">
        <f>AVERAGE($P30:$P37)</f>
        <v>72.5</v>
      </c>
      <c r="AD32" s="34">
        <f>AVERAGE([3]buffer!K$3:K$10)</f>
        <v>16.625</v>
      </c>
      <c r="AE32" s="34">
        <f>((AB32-AD32)/AI32)-AC32</f>
        <v>4995.3703763290432</v>
      </c>
      <c r="AF32" s="34">
        <f>AVERAGE($W30:$W37)</f>
        <v>446.75</v>
      </c>
      <c r="AG32" s="34">
        <f>AVERAGE($O30:$O37)</f>
        <v>532.375</v>
      </c>
      <c r="AH32" s="34">
        <f>AG32/0.5</f>
        <v>1064.75</v>
      </c>
      <c r="AI32" s="35">
        <f>AF32/AG32</f>
        <v>0.8391641230335759</v>
      </c>
      <c r="AJ32" s="36">
        <f>1.1*(1-COMPLETE!P27)</f>
        <v>0.97907801418439722</v>
      </c>
      <c r="AK32" s="37">
        <v>0.57777777777777783</v>
      </c>
      <c r="AL32" s="37">
        <v>0.75555555555555554</v>
      </c>
      <c r="AM32" s="38">
        <f>24*(AL32-AK32)</f>
        <v>4.2666666666666648</v>
      </c>
      <c r="AN32" s="34">
        <f>(AE32*120)/(AH32*0.2*AM32*AJ32)</f>
        <v>673.85318037138279</v>
      </c>
    </row>
    <row r="33" spans="1:40" ht="13.2">
      <c r="A33" s="4">
        <v>3</v>
      </c>
      <c r="B33" s="17">
        <v>531</v>
      </c>
      <c r="C33" s="4">
        <v>72</v>
      </c>
      <c r="D33" s="17">
        <v>468</v>
      </c>
      <c r="E33" s="12">
        <v>3379</v>
      </c>
      <c r="F33" s="9">
        <v>3337</v>
      </c>
      <c r="G33" s="17">
        <v>421</v>
      </c>
      <c r="H33" s="12">
        <v>3530</v>
      </c>
      <c r="I33" s="12">
        <v>3463</v>
      </c>
      <c r="J33" s="17">
        <v>448</v>
      </c>
      <c r="K33" s="13">
        <v>5220</v>
      </c>
      <c r="L33" s="15">
        <v>4014</v>
      </c>
      <c r="M33" s="21"/>
      <c r="N33" s="23">
        <f t="shared" ref="N33:Y33" si="31" xml:space="preserve"> IF(OR(A33&gt;A40, A33&lt;A39),".",A33)</f>
        <v>3</v>
      </c>
      <c r="O33" s="23">
        <f t="shared" si="31"/>
        <v>531</v>
      </c>
      <c r="P33" s="23">
        <f t="shared" si="31"/>
        <v>72</v>
      </c>
      <c r="Q33" s="23">
        <f t="shared" si="31"/>
        <v>468</v>
      </c>
      <c r="R33" s="23">
        <f t="shared" si="31"/>
        <v>3379</v>
      </c>
      <c r="S33" s="23">
        <f t="shared" si="31"/>
        <v>3337</v>
      </c>
      <c r="T33" s="23">
        <f t="shared" si="31"/>
        <v>421</v>
      </c>
      <c r="U33" s="23">
        <f t="shared" si="31"/>
        <v>3530</v>
      </c>
      <c r="V33" s="23">
        <f t="shared" si="31"/>
        <v>3463</v>
      </c>
      <c r="W33" s="23">
        <f t="shared" si="31"/>
        <v>448</v>
      </c>
      <c r="X33" s="23">
        <f t="shared" si="31"/>
        <v>5220</v>
      </c>
      <c r="Y33" s="23">
        <f t="shared" si="31"/>
        <v>4014</v>
      </c>
      <c r="Z33" s="21"/>
    </row>
    <row r="34" spans="1:40" ht="13.2">
      <c r="A34" s="4">
        <v>2</v>
      </c>
      <c r="B34" s="17">
        <v>527</v>
      </c>
      <c r="C34" s="4">
        <v>72</v>
      </c>
      <c r="D34" s="17">
        <v>463</v>
      </c>
      <c r="E34" s="12">
        <v>3509</v>
      </c>
      <c r="F34" s="12">
        <v>3420</v>
      </c>
      <c r="G34" s="17">
        <v>413</v>
      </c>
      <c r="H34" s="9">
        <v>3322</v>
      </c>
      <c r="I34" s="15">
        <v>3766</v>
      </c>
      <c r="J34" s="17">
        <v>432</v>
      </c>
      <c r="K34" s="13">
        <v>4883</v>
      </c>
      <c r="L34" s="15">
        <v>3919</v>
      </c>
      <c r="M34" s="21"/>
      <c r="N34" s="23">
        <f t="shared" ref="N34:Y34" si="32" xml:space="preserve"> IF(OR(A34&gt;A40, A34&lt;A39),".",A34)</f>
        <v>2</v>
      </c>
      <c r="O34" s="23">
        <f t="shared" si="32"/>
        <v>527</v>
      </c>
      <c r="P34" s="23">
        <f t="shared" si="32"/>
        <v>72</v>
      </c>
      <c r="Q34" s="23">
        <f t="shared" si="32"/>
        <v>463</v>
      </c>
      <c r="R34" s="23">
        <f t="shared" si="32"/>
        <v>3509</v>
      </c>
      <c r="S34" s="23">
        <f t="shared" si="32"/>
        <v>3420</v>
      </c>
      <c r="T34" s="23">
        <f t="shared" si="32"/>
        <v>413</v>
      </c>
      <c r="U34" s="23">
        <f t="shared" si="32"/>
        <v>3322</v>
      </c>
      <c r="V34" s="23">
        <f t="shared" si="32"/>
        <v>3766</v>
      </c>
      <c r="W34" s="23">
        <f t="shared" si="32"/>
        <v>432</v>
      </c>
      <c r="X34" s="23">
        <f t="shared" si="32"/>
        <v>4883</v>
      </c>
      <c r="Y34" s="23">
        <f t="shared" si="32"/>
        <v>3919</v>
      </c>
      <c r="Z34" s="21"/>
    </row>
    <row r="35" spans="1:40" ht="13.2">
      <c r="A35" s="4">
        <v>3</v>
      </c>
      <c r="B35" s="17">
        <v>527</v>
      </c>
      <c r="C35" s="4">
        <v>74</v>
      </c>
      <c r="D35" s="17">
        <v>469</v>
      </c>
      <c r="E35" s="12">
        <v>3417</v>
      </c>
      <c r="F35" s="9">
        <v>3351</v>
      </c>
      <c r="G35" s="17">
        <v>433</v>
      </c>
      <c r="H35" s="12">
        <v>3582</v>
      </c>
      <c r="I35" s="15">
        <v>3751</v>
      </c>
      <c r="J35" s="17">
        <v>428</v>
      </c>
      <c r="K35" s="13">
        <v>5223</v>
      </c>
      <c r="L35" s="12">
        <v>3532</v>
      </c>
      <c r="M35" s="21"/>
      <c r="N35" s="23">
        <f t="shared" ref="N35:Y35" si="33" xml:space="preserve"> IF(OR(A35&gt;A40, A35&lt;A39),".",A35)</f>
        <v>3</v>
      </c>
      <c r="O35" s="23">
        <f t="shared" si="33"/>
        <v>527</v>
      </c>
      <c r="P35" s="23">
        <f t="shared" si="33"/>
        <v>74</v>
      </c>
      <c r="Q35" s="23">
        <f t="shared" si="33"/>
        <v>469</v>
      </c>
      <c r="R35" s="23">
        <f t="shared" si="33"/>
        <v>3417</v>
      </c>
      <c r="S35" s="23">
        <f t="shared" si="33"/>
        <v>3351</v>
      </c>
      <c r="T35" s="23">
        <f t="shared" si="33"/>
        <v>433</v>
      </c>
      <c r="U35" s="23">
        <f t="shared" si="33"/>
        <v>3582</v>
      </c>
      <c r="V35" s="23">
        <f t="shared" si="33"/>
        <v>3751</v>
      </c>
      <c r="W35" s="23">
        <f t="shared" si="33"/>
        <v>428</v>
      </c>
      <c r="X35" s="23">
        <f t="shared" si="33"/>
        <v>5223</v>
      </c>
      <c r="Y35" s="23">
        <f t="shared" si="33"/>
        <v>3532</v>
      </c>
      <c r="Z35" s="21"/>
    </row>
    <row r="36" spans="1:40" ht="13.2">
      <c r="A36" s="4">
        <v>2</v>
      </c>
      <c r="B36" s="17">
        <v>531</v>
      </c>
      <c r="C36" s="4">
        <v>74</v>
      </c>
      <c r="D36" s="17">
        <v>462</v>
      </c>
      <c r="E36" s="12">
        <v>3565</v>
      </c>
      <c r="F36" s="12">
        <v>3593</v>
      </c>
      <c r="G36" s="17">
        <v>424</v>
      </c>
      <c r="H36" s="15">
        <v>3745</v>
      </c>
      <c r="I36" s="15">
        <v>3762</v>
      </c>
      <c r="J36" s="17">
        <v>458</v>
      </c>
      <c r="K36" s="14">
        <v>4834</v>
      </c>
      <c r="L36" s="15">
        <v>3870</v>
      </c>
      <c r="M36" s="21"/>
      <c r="N36" s="23">
        <f t="shared" ref="N36:Y36" si="34" xml:space="preserve"> IF(OR(A36&gt;A40, A36&lt;A39),".",A36)</f>
        <v>2</v>
      </c>
      <c r="O36" s="23">
        <f t="shared" si="34"/>
        <v>531</v>
      </c>
      <c r="P36" s="23">
        <f t="shared" si="34"/>
        <v>74</v>
      </c>
      <c r="Q36" s="23">
        <f t="shared" si="34"/>
        <v>462</v>
      </c>
      <c r="R36" s="23">
        <f t="shared" si="34"/>
        <v>3565</v>
      </c>
      <c r="S36" s="23">
        <f t="shared" si="34"/>
        <v>3593</v>
      </c>
      <c r="T36" s="23">
        <f t="shared" si="34"/>
        <v>424</v>
      </c>
      <c r="U36" s="23">
        <f t="shared" si="34"/>
        <v>3745</v>
      </c>
      <c r="V36" s="23">
        <f t="shared" si="34"/>
        <v>3762</v>
      </c>
      <c r="W36" s="23">
        <f t="shared" si="34"/>
        <v>458</v>
      </c>
      <c r="X36" s="23">
        <f t="shared" si="34"/>
        <v>4834</v>
      </c>
      <c r="Y36" s="23">
        <f t="shared" si="34"/>
        <v>3870</v>
      </c>
      <c r="Z36" s="21"/>
    </row>
    <row r="37" spans="1:40" ht="13.2">
      <c r="A37" s="4">
        <v>3</v>
      </c>
      <c r="B37" s="17">
        <v>528</v>
      </c>
      <c r="C37" s="4">
        <v>79</v>
      </c>
      <c r="D37" s="17">
        <v>448</v>
      </c>
      <c r="E37" s="8">
        <v>2687</v>
      </c>
      <c r="F37" s="8">
        <v>2728</v>
      </c>
      <c r="G37" s="17">
        <v>419</v>
      </c>
      <c r="H37" s="8">
        <v>2972</v>
      </c>
      <c r="I37" s="8">
        <v>2984</v>
      </c>
      <c r="J37" s="17">
        <v>455</v>
      </c>
      <c r="K37" s="15">
        <v>3954</v>
      </c>
      <c r="L37" s="9">
        <v>3093</v>
      </c>
      <c r="M37" s="21"/>
      <c r="N37" s="23">
        <f t="shared" ref="N37:Y37" si="35" xml:space="preserve"> IF(OR(A37&gt;A40, A37&lt;A39),".",A37)</f>
        <v>3</v>
      </c>
      <c r="O37" s="23">
        <f t="shared" si="35"/>
        <v>528</v>
      </c>
      <c r="P37" s="23">
        <f t="shared" si="35"/>
        <v>79</v>
      </c>
      <c r="Q37" s="23">
        <f t="shared" si="35"/>
        <v>448</v>
      </c>
      <c r="R37" s="23">
        <f t="shared" si="35"/>
        <v>2687</v>
      </c>
      <c r="S37" s="23">
        <f t="shared" si="35"/>
        <v>2728</v>
      </c>
      <c r="T37" s="23">
        <f t="shared" si="35"/>
        <v>419</v>
      </c>
      <c r="U37" s="23">
        <f t="shared" si="35"/>
        <v>2972</v>
      </c>
      <c r="V37" s="23">
        <f t="shared" si="35"/>
        <v>2984</v>
      </c>
      <c r="W37" s="23">
        <f t="shared" si="35"/>
        <v>455</v>
      </c>
      <c r="X37" s="23">
        <f t="shared" si="35"/>
        <v>3954</v>
      </c>
      <c r="Y37" s="23" t="str">
        <f t="shared" si="35"/>
        <v>.</v>
      </c>
      <c r="Z37" s="21"/>
    </row>
    <row r="38" spans="1:40">
      <c r="A38" s="39">
        <f>AVERAGE(A30:A37)</f>
        <v>2.625</v>
      </c>
      <c r="B38" s="39">
        <f>AVERAGE(B30:B37)</f>
        <v>532.375</v>
      </c>
      <c r="C38" s="39">
        <f t="shared" ref="C38:L38" si="36">AVERAGE(C30:C37)</f>
        <v>72.5</v>
      </c>
      <c r="D38" s="39">
        <f t="shared" si="36"/>
        <v>462</v>
      </c>
      <c r="E38" s="39">
        <f t="shared" si="36"/>
        <v>3185.625</v>
      </c>
      <c r="F38" s="39">
        <f t="shared" si="36"/>
        <v>3184.75</v>
      </c>
      <c r="G38" s="39">
        <f t="shared" si="36"/>
        <v>425.625</v>
      </c>
      <c r="H38" s="39">
        <f t="shared" si="36"/>
        <v>3362.5</v>
      </c>
      <c r="I38" s="39">
        <f t="shared" si="36"/>
        <v>3391.5</v>
      </c>
      <c r="J38" s="39">
        <f t="shared" si="36"/>
        <v>446.75</v>
      </c>
      <c r="K38" s="39">
        <f t="shared" si="36"/>
        <v>4682.625</v>
      </c>
      <c r="L38" s="39">
        <f t="shared" si="36"/>
        <v>3709.125</v>
      </c>
      <c r="M38" s="26" t="s">
        <v>60</v>
      </c>
      <c r="N38" s="39">
        <f>AVERAGE(N30:N37)</f>
        <v>2.625</v>
      </c>
      <c r="O38" s="39">
        <f>AVERAGE(O30:O37)</f>
        <v>532.375</v>
      </c>
      <c r="P38" s="39">
        <f t="shared" ref="P38:Y38" si="37">AVERAGE(P30:P37)</f>
        <v>72.5</v>
      </c>
      <c r="Q38" s="39">
        <f t="shared" si="37"/>
        <v>462</v>
      </c>
      <c r="R38" s="39">
        <f t="shared" si="37"/>
        <v>3185.625</v>
      </c>
      <c r="S38" s="39">
        <f t="shared" si="37"/>
        <v>3184.75</v>
      </c>
      <c r="T38" s="39">
        <f t="shared" si="37"/>
        <v>425.625</v>
      </c>
      <c r="U38" s="39">
        <f t="shared" si="37"/>
        <v>3362.5</v>
      </c>
      <c r="V38" s="39">
        <f t="shared" si="37"/>
        <v>3391.5</v>
      </c>
      <c r="W38" s="39">
        <f t="shared" si="37"/>
        <v>446.75</v>
      </c>
      <c r="X38" s="39">
        <f t="shared" si="37"/>
        <v>4682.625</v>
      </c>
      <c r="Y38" s="39">
        <f t="shared" si="37"/>
        <v>3797.1428571428573</v>
      </c>
      <c r="Z38" s="26" t="s">
        <v>60</v>
      </c>
    </row>
    <row r="39" spans="1:40">
      <c r="A39" s="39">
        <f>A38-2*STDEV(A30:A37)</f>
        <v>1.5899016609864687</v>
      </c>
      <c r="B39" s="39">
        <f t="shared" ref="B39:L39" si="38">B38-2*STDEV(B30:B37)</f>
        <v>520.4736195278507</v>
      </c>
      <c r="C39" s="39">
        <f t="shared" si="38"/>
        <v>65.909964231616684</v>
      </c>
      <c r="D39" s="39">
        <f t="shared" si="38"/>
        <v>440.94225625978481</v>
      </c>
      <c r="E39" s="39">
        <f t="shared" si="38"/>
        <v>2446.8948636946543</v>
      </c>
      <c r="F39" s="39">
        <f t="shared" si="38"/>
        <v>2511.8749319949079</v>
      </c>
      <c r="G39" s="39">
        <f t="shared" si="38"/>
        <v>408.38923983192421</v>
      </c>
      <c r="H39" s="39">
        <f t="shared" si="38"/>
        <v>2690.2160463868604</v>
      </c>
      <c r="I39" s="39">
        <f t="shared" si="38"/>
        <v>2577.5101790738236</v>
      </c>
      <c r="J39" s="39">
        <f t="shared" si="38"/>
        <v>423.77796731426918</v>
      </c>
      <c r="K39" s="39">
        <f t="shared" si="38"/>
        <v>3628.1830013241938</v>
      </c>
      <c r="L39" s="39">
        <f t="shared" si="38"/>
        <v>3108.579117370823</v>
      </c>
      <c r="M39" s="26" t="s">
        <v>61</v>
      </c>
      <c r="N39" s="39">
        <f>N38-2*STDEV(N30:N37)</f>
        <v>1.5899016609864687</v>
      </c>
      <c r="O39" s="39">
        <f t="shared" ref="O39:Y39" si="39">O38-2*STDEV(O30:O37)</f>
        <v>520.4736195278507</v>
      </c>
      <c r="P39" s="39">
        <f t="shared" si="39"/>
        <v>65.909964231616684</v>
      </c>
      <c r="Q39" s="39">
        <f t="shared" si="39"/>
        <v>440.94225625978481</v>
      </c>
      <c r="R39" s="39">
        <f t="shared" si="39"/>
        <v>2446.8948636946543</v>
      </c>
      <c r="S39" s="39">
        <f t="shared" si="39"/>
        <v>2511.8749319949079</v>
      </c>
      <c r="T39" s="39">
        <f t="shared" si="39"/>
        <v>408.38923983192421</v>
      </c>
      <c r="U39" s="39">
        <f t="shared" si="39"/>
        <v>2690.2160463868604</v>
      </c>
      <c r="V39" s="39">
        <f t="shared" si="39"/>
        <v>2577.5101790738236</v>
      </c>
      <c r="W39" s="39">
        <f t="shared" si="39"/>
        <v>423.77796731426918</v>
      </c>
      <c r="X39" s="39">
        <f t="shared" si="39"/>
        <v>3628.1830013241938</v>
      </c>
      <c r="Y39" s="39">
        <f t="shared" si="39"/>
        <v>3434.4613098290952</v>
      </c>
      <c r="Z39" s="26" t="s">
        <v>61</v>
      </c>
    </row>
    <row r="40" spans="1:40" ht="12.6" thickBot="1">
      <c r="A40" s="40">
        <f>A38+2*STDEV(A30:A37)</f>
        <v>3.6600983390135315</v>
      </c>
      <c r="B40" s="40">
        <f t="shared" ref="B40:L40" si="40">B38+2*STDEV(B30:B37)</f>
        <v>544.2763804721493</v>
      </c>
      <c r="C40" s="40">
        <f t="shared" si="40"/>
        <v>79.090035768383316</v>
      </c>
      <c r="D40" s="40">
        <f t="shared" si="40"/>
        <v>483.05774374021519</v>
      </c>
      <c r="E40" s="40">
        <f t="shared" si="40"/>
        <v>3924.3551363053457</v>
      </c>
      <c r="F40" s="40">
        <f t="shared" si="40"/>
        <v>3857.6250680050921</v>
      </c>
      <c r="G40" s="40">
        <f t="shared" si="40"/>
        <v>442.86076016807579</v>
      </c>
      <c r="H40" s="40">
        <f t="shared" si="40"/>
        <v>4034.7839536131396</v>
      </c>
      <c r="I40" s="40">
        <f t="shared" si="40"/>
        <v>4205.4898209261764</v>
      </c>
      <c r="J40" s="40">
        <f t="shared" si="40"/>
        <v>469.72203268573082</v>
      </c>
      <c r="K40" s="40">
        <f t="shared" si="40"/>
        <v>5737.0669986758057</v>
      </c>
      <c r="L40" s="40">
        <f t="shared" si="40"/>
        <v>4309.670882629177</v>
      </c>
      <c r="M40" s="41" t="s">
        <v>62</v>
      </c>
      <c r="N40" s="40">
        <f>N38+2*STDEV(N30:N37)</f>
        <v>3.6600983390135315</v>
      </c>
      <c r="O40" s="40">
        <f t="shared" ref="O40:Y40" si="41">O38+2*STDEV(O30:O37)</f>
        <v>544.2763804721493</v>
      </c>
      <c r="P40" s="40">
        <f t="shared" si="41"/>
        <v>79.090035768383316</v>
      </c>
      <c r="Q40" s="40">
        <f t="shared" si="41"/>
        <v>483.05774374021519</v>
      </c>
      <c r="R40" s="40">
        <f t="shared" si="41"/>
        <v>3924.3551363053457</v>
      </c>
      <c r="S40" s="40">
        <f t="shared" si="41"/>
        <v>3857.6250680050921</v>
      </c>
      <c r="T40" s="40">
        <f t="shared" si="41"/>
        <v>442.86076016807579</v>
      </c>
      <c r="U40" s="40">
        <f t="shared" si="41"/>
        <v>4034.7839536131396</v>
      </c>
      <c r="V40" s="40">
        <f t="shared" si="41"/>
        <v>4205.4898209261764</v>
      </c>
      <c r="W40" s="40">
        <f t="shared" si="41"/>
        <v>469.72203268573082</v>
      </c>
      <c r="X40" s="40">
        <f t="shared" si="41"/>
        <v>5737.0669986758057</v>
      </c>
      <c r="Y40" s="40">
        <f t="shared" si="41"/>
        <v>4159.82440445662</v>
      </c>
      <c r="Z40" s="41" t="s">
        <v>62</v>
      </c>
    </row>
    <row r="41" spans="1:40" ht="13.2">
      <c r="A41" s="20"/>
      <c r="B41" s="25"/>
      <c r="C41" s="20"/>
      <c r="D41" s="22">
        <v>10</v>
      </c>
      <c r="E41" s="22">
        <v>10</v>
      </c>
      <c r="F41" s="22">
        <v>10</v>
      </c>
      <c r="G41" s="22">
        <v>11</v>
      </c>
      <c r="H41" s="22">
        <v>11</v>
      </c>
      <c r="I41" s="22">
        <v>11</v>
      </c>
      <c r="J41" s="22">
        <v>12</v>
      </c>
      <c r="K41" s="22">
        <v>12</v>
      </c>
      <c r="L41" s="22">
        <v>12</v>
      </c>
      <c r="M41" s="26" t="s">
        <v>37</v>
      </c>
      <c r="N41" s="20"/>
      <c r="O41" s="25"/>
      <c r="P41" s="20"/>
      <c r="Q41" s="22">
        <v>10</v>
      </c>
      <c r="R41" s="22">
        <v>10</v>
      </c>
      <c r="S41" s="22">
        <v>10</v>
      </c>
      <c r="T41" s="22">
        <v>11</v>
      </c>
      <c r="U41" s="22">
        <v>11</v>
      </c>
      <c r="V41" s="22">
        <v>11</v>
      </c>
      <c r="W41" s="22">
        <v>12</v>
      </c>
      <c r="X41" s="22">
        <v>12</v>
      </c>
      <c r="Y41" s="22">
        <v>12</v>
      </c>
      <c r="Z41" s="26" t="s">
        <v>37</v>
      </c>
      <c r="AB41" s="27"/>
      <c r="AC41" s="27"/>
      <c r="AD41" s="27"/>
      <c r="AE41" s="27"/>
      <c r="AF41" s="27"/>
      <c r="AG41" s="27"/>
      <c r="AH41" s="27"/>
      <c r="AI41" s="27"/>
      <c r="AM41" s="28"/>
      <c r="AN41" s="27"/>
    </row>
    <row r="42" spans="1:40" ht="13.2">
      <c r="A42" s="30">
        <v>1</v>
      </c>
      <c r="B42" s="30">
        <v>2</v>
      </c>
      <c r="C42" s="30">
        <v>3</v>
      </c>
      <c r="D42" s="30">
        <v>4</v>
      </c>
      <c r="E42" s="30">
        <v>5</v>
      </c>
      <c r="F42" s="30">
        <v>6</v>
      </c>
      <c r="G42" s="30">
        <v>7</v>
      </c>
      <c r="H42" s="30">
        <v>8</v>
      </c>
      <c r="I42" s="30">
        <v>9</v>
      </c>
      <c r="J42" s="30">
        <v>10</v>
      </c>
      <c r="K42" s="30">
        <v>11</v>
      </c>
      <c r="L42" s="30">
        <v>12</v>
      </c>
      <c r="M42" s="26" t="s">
        <v>47</v>
      </c>
      <c r="N42" s="30">
        <v>1</v>
      </c>
      <c r="O42" s="30">
        <v>2</v>
      </c>
      <c r="P42" s="30">
        <v>3</v>
      </c>
      <c r="Q42" s="30">
        <v>4</v>
      </c>
      <c r="R42" s="30">
        <v>5</v>
      </c>
      <c r="S42" s="30">
        <v>6</v>
      </c>
      <c r="T42" s="30">
        <v>7</v>
      </c>
      <c r="U42" s="30">
        <v>8</v>
      </c>
      <c r="V42" s="30">
        <v>9</v>
      </c>
      <c r="W42" s="30">
        <v>10</v>
      </c>
      <c r="X42" s="30">
        <v>11</v>
      </c>
      <c r="Y42" s="30">
        <v>12</v>
      </c>
      <c r="Z42" s="26" t="s">
        <v>47</v>
      </c>
      <c r="AB42" s="27"/>
      <c r="AC42" s="27"/>
      <c r="AD42" s="27"/>
      <c r="AE42" s="27"/>
      <c r="AF42" s="27"/>
      <c r="AG42" s="27"/>
      <c r="AH42" s="27"/>
      <c r="AI42" s="27"/>
      <c r="AM42" s="28"/>
      <c r="AN42" s="27"/>
    </row>
    <row r="43" spans="1:40" ht="13.2">
      <c r="A43" s="4">
        <v>3</v>
      </c>
      <c r="B43" s="17">
        <v>553</v>
      </c>
      <c r="C43" s="4">
        <v>67</v>
      </c>
      <c r="D43" s="17">
        <v>462</v>
      </c>
      <c r="E43" s="6">
        <v>1774</v>
      </c>
      <c r="F43" s="6">
        <v>1787</v>
      </c>
      <c r="G43" s="17">
        <v>422</v>
      </c>
      <c r="H43" s="15">
        <v>3315</v>
      </c>
      <c r="I43" s="12">
        <v>2968</v>
      </c>
      <c r="J43" s="17">
        <v>442</v>
      </c>
      <c r="K43" s="12">
        <v>3005</v>
      </c>
      <c r="L43" s="9">
        <v>2859</v>
      </c>
      <c r="M43" s="21"/>
      <c r="N43" s="23">
        <f t="shared" ref="N43:Y43" si="42" xml:space="preserve"> IF(OR(A43&gt;A53, A43&lt;A52),".",A43)</f>
        <v>3</v>
      </c>
      <c r="O43" s="23" t="str">
        <f t="shared" si="42"/>
        <v>.</v>
      </c>
      <c r="P43" s="23">
        <f t="shared" si="42"/>
        <v>67</v>
      </c>
      <c r="Q43" s="23">
        <f t="shared" si="42"/>
        <v>462</v>
      </c>
      <c r="R43" s="23">
        <f t="shared" si="42"/>
        <v>1774</v>
      </c>
      <c r="S43" s="23">
        <f t="shared" si="42"/>
        <v>1787</v>
      </c>
      <c r="T43" s="23">
        <f t="shared" si="42"/>
        <v>422</v>
      </c>
      <c r="U43" s="23">
        <f t="shared" si="42"/>
        <v>3315</v>
      </c>
      <c r="V43" s="23">
        <f t="shared" si="42"/>
        <v>2968</v>
      </c>
      <c r="W43" s="23">
        <f t="shared" si="42"/>
        <v>442</v>
      </c>
      <c r="X43" s="23">
        <f t="shared" si="42"/>
        <v>3005</v>
      </c>
      <c r="Y43" s="23">
        <f t="shared" si="42"/>
        <v>2859</v>
      </c>
      <c r="Z43" s="21"/>
      <c r="AA43" s="22">
        <f>AA30+3</f>
        <v>10</v>
      </c>
      <c r="AB43" s="34">
        <f>AVERAGE($R43:$S50)</f>
        <v>2147.8125</v>
      </c>
      <c r="AC43" s="34">
        <f>AVERAGE($P43:$P50)</f>
        <v>70.875</v>
      </c>
      <c r="AD43" s="34">
        <f>AVERAGE([3]buffer!L$3:L$10)</f>
        <v>25.875</v>
      </c>
      <c r="AE43" s="34">
        <f>((AB43-AD43)/AI43)-AC43</f>
        <v>2325.2038105359043</v>
      </c>
      <c r="AF43" s="34">
        <f>AVERAGE($Q43:$Q50)</f>
        <v>470.5</v>
      </c>
      <c r="AG43" s="34">
        <f>AVERAGE($O43:$O50)</f>
        <v>531.28571428571433</v>
      </c>
      <c r="AH43" s="34">
        <f>AG43/0.5</f>
        <v>1062.5714285714287</v>
      </c>
      <c r="AI43" s="35">
        <f>AF43/AG43</f>
        <v>0.88558752352782999</v>
      </c>
      <c r="AJ43" s="36">
        <f>1.1*(1-COMPLETE!P29)</f>
        <v>0.97880571909167369</v>
      </c>
      <c r="AK43" s="37">
        <v>0.57777777777777783</v>
      </c>
      <c r="AL43" s="37">
        <v>0.75694444444444453</v>
      </c>
      <c r="AM43" s="38">
        <f>24*(AL43-AK43)</f>
        <v>4.3000000000000007</v>
      </c>
      <c r="AN43" s="34">
        <f>(AE43*120)/(AH43*0.2*AM43*AJ43)</f>
        <v>311.95301582969722</v>
      </c>
    </row>
    <row r="44" spans="1:40" ht="13.2">
      <c r="A44" s="4">
        <v>3</v>
      </c>
      <c r="B44" s="17">
        <v>536</v>
      </c>
      <c r="C44" s="4">
        <v>66</v>
      </c>
      <c r="D44" s="17">
        <v>463</v>
      </c>
      <c r="E44" s="6">
        <v>1751</v>
      </c>
      <c r="F44" s="6">
        <v>1887</v>
      </c>
      <c r="G44" s="17">
        <v>439</v>
      </c>
      <c r="H44" s="12">
        <v>3044</v>
      </c>
      <c r="I44" s="9">
        <v>2736</v>
      </c>
      <c r="J44" s="17">
        <v>467</v>
      </c>
      <c r="K44" s="8">
        <v>2452</v>
      </c>
      <c r="L44" s="12">
        <v>2934</v>
      </c>
      <c r="M44" s="21"/>
      <c r="N44" s="23">
        <f t="shared" ref="N44:Y44" si="43" xml:space="preserve"> IF(OR(A44&gt;A53, A44&lt;A52),".",A44)</f>
        <v>3</v>
      </c>
      <c r="O44" s="23">
        <f t="shared" si="43"/>
        <v>536</v>
      </c>
      <c r="P44" s="23">
        <f t="shared" si="43"/>
        <v>66</v>
      </c>
      <c r="Q44" s="23">
        <f t="shared" si="43"/>
        <v>463</v>
      </c>
      <c r="R44" s="23">
        <f t="shared" si="43"/>
        <v>1751</v>
      </c>
      <c r="S44" s="23">
        <f t="shared" si="43"/>
        <v>1887</v>
      </c>
      <c r="T44" s="23">
        <f t="shared" si="43"/>
        <v>439</v>
      </c>
      <c r="U44" s="23">
        <f t="shared" si="43"/>
        <v>3044</v>
      </c>
      <c r="V44" s="23">
        <f t="shared" si="43"/>
        <v>2736</v>
      </c>
      <c r="W44" s="23">
        <f t="shared" si="43"/>
        <v>467</v>
      </c>
      <c r="X44" s="23">
        <f t="shared" si="43"/>
        <v>2452</v>
      </c>
      <c r="Y44" s="23">
        <f t="shared" si="43"/>
        <v>2934</v>
      </c>
      <c r="Z44" s="21"/>
      <c r="AA44" s="22">
        <f>AA31+3</f>
        <v>11</v>
      </c>
      <c r="AB44" s="34">
        <f>AVERAGE($U43:$V50)</f>
        <v>3666.4375</v>
      </c>
      <c r="AC44" s="34">
        <f>AVERAGE($P43:$P50)</f>
        <v>70.875</v>
      </c>
      <c r="AD44" s="34">
        <f>AVERAGE([3]buffer!M$3:M$10)</f>
        <v>16</v>
      </c>
      <c r="AE44" s="34">
        <f>((AB44-AD44)/AI44)-AC44</f>
        <v>4343.1797246494616</v>
      </c>
      <c r="AF44" s="34">
        <f>AVERAGE($T43:$T50)</f>
        <v>439.375</v>
      </c>
      <c r="AG44" s="34">
        <f>AVERAGE($O43:$O50)</f>
        <v>531.28571428571433</v>
      </c>
      <c r="AH44" s="34">
        <f>AG44/0.5</f>
        <v>1062.5714285714287</v>
      </c>
      <c r="AI44" s="35">
        <f>AF44/AG44</f>
        <v>0.82700322667383697</v>
      </c>
      <c r="AJ44" s="36">
        <f>1.1*(1-COMPLETE!P31)</f>
        <v>0.91390284757118934</v>
      </c>
      <c r="AK44" s="37">
        <v>0.57777777777777783</v>
      </c>
      <c r="AL44" s="37">
        <v>0.75694444444444453</v>
      </c>
      <c r="AM44" s="38">
        <f>24*(AL44-AK44)</f>
        <v>4.3000000000000007</v>
      </c>
      <c r="AN44" s="34">
        <f>(AE44*120)/(AH44*0.2*AM44*AJ44)</f>
        <v>624.06874354114495</v>
      </c>
    </row>
    <row r="45" spans="1:40" ht="13.2">
      <c r="A45" s="4">
        <v>4</v>
      </c>
      <c r="B45" s="17">
        <v>525</v>
      </c>
      <c r="C45" s="4">
        <v>69</v>
      </c>
      <c r="D45" s="17">
        <v>453</v>
      </c>
      <c r="E45" s="5">
        <v>2261</v>
      </c>
      <c r="F45" s="8">
        <v>2356</v>
      </c>
      <c r="G45" s="17">
        <v>449</v>
      </c>
      <c r="H45" s="7">
        <v>3670</v>
      </c>
      <c r="I45" s="7">
        <v>3737</v>
      </c>
      <c r="J45" s="17">
        <v>466</v>
      </c>
      <c r="K45" s="12">
        <v>3101</v>
      </c>
      <c r="L45" s="9">
        <v>2812</v>
      </c>
      <c r="M45" s="21"/>
      <c r="N45" s="23">
        <f t="shared" ref="N45:Y45" si="44" xml:space="preserve"> IF(OR(A45&gt;A53, A45&lt;A52),".",A45)</f>
        <v>4</v>
      </c>
      <c r="O45" s="23">
        <f t="shared" si="44"/>
        <v>525</v>
      </c>
      <c r="P45" s="23">
        <f t="shared" si="44"/>
        <v>69</v>
      </c>
      <c r="Q45" s="23">
        <f t="shared" si="44"/>
        <v>453</v>
      </c>
      <c r="R45" s="23">
        <f t="shared" si="44"/>
        <v>2261</v>
      </c>
      <c r="S45" s="23">
        <f t="shared" si="44"/>
        <v>2356</v>
      </c>
      <c r="T45" s="23">
        <f t="shared" si="44"/>
        <v>449</v>
      </c>
      <c r="U45" s="23">
        <f t="shared" si="44"/>
        <v>3670</v>
      </c>
      <c r="V45" s="23">
        <f t="shared" si="44"/>
        <v>3737</v>
      </c>
      <c r="W45" s="23">
        <f t="shared" si="44"/>
        <v>466</v>
      </c>
      <c r="X45" s="23">
        <f t="shared" si="44"/>
        <v>3101</v>
      </c>
      <c r="Y45" s="23">
        <f t="shared" si="44"/>
        <v>2812</v>
      </c>
      <c r="Z45" s="21"/>
      <c r="AA45" s="22">
        <f>AA32+3</f>
        <v>12</v>
      </c>
      <c r="AB45" s="34">
        <f>AVERAGE($X43:$Y50)</f>
        <v>2975.875</v>
      </c>
      <c r="AC45" s="34">
        <f>AVERAGE($P43:$P50)</f>
        <v>70.875</v>
      </c>
      <c r="AD45" s="34">
        <f>AVERAGE([3]buffer!N$3:N$10)</f>
        <v>22.25</v>
      </c>
      <c r="AE45" s="34">
        <f>((AB45-AD45)/AI45)-AC45</f>
        <v>3343.2534043669143</v>
      </c>
      <c r="AF45" s="34">
        <f>AVERAGE($W43:$W50)</f>
        <v>459.625</v>
      </c>
      <c r="AG45" s="34">
        <f>AVERAGE($O43:$O50)</f>
        <v>531.28571428571433</v>
      </c>
      <c r="AH45" s="34">
        <f>AG45/0.5</f>
        <v>1062.5714285714287</v>
      </c>
      <c r="AI45" s="35">
        <f>AF45/AG45</f>
        <v>0.86511831137402517</v>
      </c>
      <c r="AJ45" s="36">
        <f>1.1*(1-COMPLETE!P33)</f>
        <v>0.97641597028783655</v>
      </c>
      <c r="AK45" s="37">
        <v>0.57777777777777783</v>
      </c>
      <c r="AL45" s="37">
        <v>0.75694444444444453</v>
      </c>
      <c r="AM45" s="38">
        <f>24*(AL45-AK45)</f>
        <v>4.3000000000000007</v>
      </c>
      <c r="AN45" s="34">
        <f>(AE45*120)/(AH45*0.2*AM45*AJ45)</f>
        <v>449.63393611809323</v>
      </c>
    </row>
    <row r="46" spans="1:40" ht="13.2">
      <c r="A46" s="4">
        <v>0</v>
      </c>
      <c r="B46" s="17">
        <v>529</v>
      </c>
      <c r="C46" s="4">
        <v>70</v>
      </c>
      <c r="D46" s="17">
        <v>483</v>
      </c>
      <c r="E46" s="8">
        <v>2389</v>
      </c>
      <c r="F46" s="8">
        <v>2302</v>
      </c>
      <c r="G46" s="17">
        <v>457</v>
      </c>
      <c r="H46" s="14">
        <v>3942</v>
      </c>
      <c r="I46" s="7">
        <v>3739</v>
      </c>
      <c r="J46" s="17">
        <v>456</v>
      </c>
      <c r="K46" s="12">
        <v>3227</v>
      </c>
      <c r="L46" s="9">
        <v>2726</v>
      </c>
      <c r="M46" s="21"/>
      <c r="N46" s="23">
        <f t="shared" ref="N46:Y46" si="45" xml:space="preserve"> IF(OR(A46&gt;A53, A46&lt;A52),".",A46)</f>
        <v>0</v>
      </c>
      <c r="O46" s="23">
        <f t="shared" si="45"/>
        <v>529</v>
      </c>
      <c r="P46" s="23">
        <f t="shared" si="45"/>
        <v>70</v>
      </c>
      <c r="Q46" s="23">
        <f t="shared" si="45"/>
        <v>483</v>
      </c>
      <c r="R46" s="23">
        <f t="shared" si="45"/>
        <v>2389</v>
      </c>
      <c r="S46" s="23">
        <f t="shared" si="45"/>
        <v>2302</v>
      </c>
      <c r="T46" s="23">
        <f t="shared" si="45"/>
        <v>457</v>
      </c>
      <c r="U46" s="23">
        <f t="shared" si="45"/>
        <v>3942</v>
      </c>
      <c r="V46" s="23">
        <f t="shared" si="45"/>
        <v>3739</v>
      </c>
      <c r="W46" s="23">
        <f t="shared" si="45"/>
        <v>456</v>
      </c>
      <c r="X46" s="23">
        <f t="shared" si="45"/>
        <v>3227</v>
      </c>
      <c r="Y46" s="23">
        <f t="shared" si="45"/>
        <v>2726</v>
      </c>
      <c r="Z46" s="21"/>
    </row>
    <row r="47" spans="1:40" ht="13.2">
      <c r="A47" s="4">
        <v>3</v>
      </c>
      <c r="B47" s="17">
        <v>529</v>
      </c>
      <c r="C47" s="4">
        <v>72</v>
      </c>
      <c r="D47" s="17">
        <v>481</v>
      </c>
      <c r="E47" s="8">
        <v>2413</v>
      </c>
      <c r="F47" s="5">
        <v>2198</v>
      </c>
      <c r="G47" s="17">
        <v>439</v>
      </c>
      <c r="H47" s="14">
        <v>4010</v>
      </c>
      <c r="I47" s="14">
        <v>3963</v>
      </c>
      <c r="J47" s="17">
        <v>472</v>
      </c>
      <c r="K47" s="15">
        <v>3332</v>
      </c>
      <c r="L47" s="9">
        <v>2714</v>
      </c>
      <c r="M47" s="21"/>
      <c r="N47" s="23">
        <f t="shared" ref="N47:Y47" si="46" xml:space="preserve"> IF(OR(A47&gt;A53, A47&lt;A52),".",A47)</f>
        <v>3</v>
      </c>
      <c r="O47" s="23">
        <f t="shared" si="46"/>
        <v>529</v>
      </c>
      <c r="P47" s="23">
        <f t="shared" si="46"/>
        <v>72</v>
      </c>
      <c r="Q47" s="23">
        <f t="shared" si="46"/>
        <v>481</v>
      </c>
      <c r="R47" s="23">
        <f t="shared" si="46"/>
        <v>2413</v>
      </c>
      <c r="S47" s="23">
        <f t="shared" si="46"/>
        <v>2198</v>
      </c>
      <c r="T47" s="23">
        <f t="shared" si="46"/>
        <v>439</v>
      </c>
      <c r="U47" s="23">
        <f t="shared" si="46"/>
        <v>4010</v>
      </c>
      <c r="V47" s="23">
        <f t="shared" si="46"/>
        <v>3963</v>
      </c>
      <c r="W47" s="23">
        <f t="shared" si="46"/>
        <v>472</v>
      </c>
      <c r="X47" s="23">
        <f t="shared" si="46"/>
        <v>3332</v>
      </c>
      <c r="Y47" s="23">
        <f t="shared" si="46"/>
        <v>2714</v>
      </c>
      <c r="Z47" s="21"/>
    </row>
    <row r="48" spans="1:40" ht="13.2">
      <c r="A48" s="4">
        <v>2</v>
      </c>
      <c r="B48" s="17">
        <v>534</v>
      </c>
      <c r="C48" s="4">
        <v>73</v>
      </c>
      <c r="D48" s="17">
        <v>484</v>
      </c>
      <c r="E48" s="9">
        <v>2639</v>
      </c>
      <c r="F48" s="8">
        <v>2549</v>
      </c>
      <c r="G48" s="17">
        <v>443</v>
      </c>
      <c r="H48" s="13">
        <v>4214</v>
      </c>
      <c r="I48" s="14">
        <v>4106</v>
      </c>
      <c r="J48" s="17">
        <v>470</v>
      </c>
      <c r="K48" s="7">
        <v>3841</v>
      </c>
      <c r="L48" s="9">
        <v>2633</v>
      </c>
      <c r="M48" s="21"/>
      <c r="N48" s="23">
        <f t="shared" ref="N48:Y48" si="47" xml:space="preserve"> IF(OR(A48&gt;A53, A48&lt;A52),".",A48)</f>
        <v>2</v>
      </c>
      <c r="O48" s="23">
        <f t="shared" si="47"/>
        <v>534</v>
      </c>
      <c r="P48" s="23">
        <f t="shared" si="47"/>
        <v>73</v>
      </c>
      <c r="Q48" s="23">
        <f t="shared" si="47"/>
        <v>484</v>
      </c>
      <c r="R48" s="23">
        <f t="shared" si="47"/>
        <v>2639</v>
      </c>
      <c r="S48" s="23">
        <f t="shared" si="47"/>
        <v>2549</v>
      </c>
      <c r="T48" s="23">
        <f t="shared" si="47"/>
        <v>443</v>
      </c>
      <c r="U48" s="23">
        <f t="shared" si="47"/>
        <v>4214</v>
      </c>
      <c r="V48" s="23">
        <f t="shared" si="47"/>
        <v>4106</v>
      </c>
      <c r="W48" s="23">
        <f t="shared" si="47"/>
        <v>470</v>
      </c>
      <c r="X48" s="23">
        <f t="shared" si="47"/>
        <v>3841</v>
      </c>
      <c r="Y48" s="23">
        <f t="shared" si="47"/>
        <v>2633</v>
      </c>
      <c r="Z48" s="21"/>
    </row>
    <row r="49" spans="1:40" ht="13.2">
      <c r="A49" s="4">
        <v>3</v>
      </c>
      <c r="B49" s="17">
        <v>527</v>
      </c>
      <c r="C49" s="4">
        <v>76</v>
      </c>
      <c r="D49" s="17">
        <v>474</v>
      </c>
      <c r="E49" s="8">
        <v>2304</v>
      </c>
      <c r="F49" s="5">
        <v>2048</v>
      </c>
      <c r="G49" s="17">
        <v>439</v>
      </c>
      <c r="H49" s="13">
        <v>4534</v>
      </c>
      <c r="I49" s="13">
        <v>4302</v>
      </c>
      <c r="J49" s="17">
        <v>463</v>
      </c>
      <c r="K49" s="7">
        <v>3761</v>
      </c>
      <c r="L49" s="9">
        <v>2761</v>
      </c>
      <c r="M49" s="21"/>
      <c r="N49" s="23">
        <f t="shared" ref="N49:Y49" si="48" xml:space="preserve"> IF(OR(A49&gt;A53, A49&lt;A52),".",A49)</f>
        <v>3</v>
      </c>
      <c r="O49" s="23">
        <f t="shared" si="48"/>
        <v>527</v>
      </c>
      <c r="P49" s="23">
        <f t="shared" si="48"/>
        <v>76</v>
      </c>
      <c r="Q49" s="23">
        <f t="shared" si="48"/>
        <v>474</v>
      </c>
      <c r="R49" s="23">
        <f t="shared" si="48"/>
        <v>2304</v>
      </c>
      <c r="S49" s="23">
        <f t="shared" si="48"/>
        <v>2048</v>
      </c>
      <c r="T49" s="23">
        <f t="shared" si="48"/>
        <v>439</v>
      </c>
      <c r="U49" s="23">
        <f t="shared" si="48"/>
        <v>4534</v>
      </c>
      <c r="V49" s="23">
        <f t="shared" si="48"/>
        <v>4302</v>
      </c>
      <c r="W49" s="23">
        <f t="shared" si="48"/>
        <v>463</v>
      </c>
      <c r="X49" s="23">
        <f t="shared" si="48"/>
        <v>3761</v>
      </c>
      <c r="Y49" s="23">
        <f t="shared" si="48"/>
        <v>2761</v>
      </c>
      <c r="Z49" s="21"/>
    </row>
    <row r="50" spans="1:40" ht="13.2">
      <c r="A50" s="4">
        <v>1</v>
      </c>
      <c r="B50" s="17">
        <v>539</v>
      </c>
      <c r="C50" s="4">
        <v>74</v>
      </c>
      <c r="D50" s="17">
        <v>464</v>
      </c>
      <c r="E50" s="6">
        <v>1791</v>
      </c>
      <c r="F50" s="6">
        <v>1916</v>
      </c>
      <c r="G50" s="17">
        <v>427</v>
      </c>
      <c r="H50" s="12">
        <v>3220</v>
      </c>
      <c r="I50" s="12">
        <v>3163</v>
      </c>
      <c r="J50" s="17">
        <v>441</v>
      </c>
      <c r="K50" s="9">
        <v>2697</v>
      </c>
      <c r="L50" s="9">
        <v>2759</v>
      </c>
      <c r="M50" s="21"/>
      <c r="N50" s="23">
        <f t="shared" ref="N50:Y50" si="49" xml:space="preserve"> IF(OR(A50&gt;A53, A50&lt;A52),".",A50)</f>
        <v>1</v>
      </c>
      <c r="O50" s="23">
        <f t="shared" si="49"/>
        <v>539</v>
      </c>
      <c r="P50" s="23">
        <f t="shared" si="49"/>
        <v>74</v>
      </c>
      <c r="Q50" s="23">
        <f t="shared" si="49"/>
        <v>464</v>
      </c>
      <c r="R50" s="23">
        <f t="shared" si="49"/>
        <v>1791</v>
      </c>
      <c r="S50" s="23">
        <f t="shared" si="49"/>
        <v>1916</v>
      </c>
      <c r="T50" s="23">
        <f t="shared" si="49"/>
        <v>427</v>
      </c>
      <c r="U50" s="23">
        <f t="shared" si="49"/>
        <v>3220</v>
      </c>
      <c r="V50" s="23">
        <f t="shared" si="49"/>
        <v>3163</v>
      </c>
      <c r="W50" s="23">
        <f t="shared" si="49"/>
        <v>441</v>
      </c>
      <c r="X50" s="23">
        <f t="shared" si="49"/>
        <v>2697</v>
      </c>
      <c r="Y50" s="23">
        <f t="shared" si="49"/>
        <v>2759</v>
      </c>
      <c r="Z50" s="21"/>
    </row>
    <row r="51" spans="1:40">
      <c r="A51" s="39">
        <f>AVERAGE(A43:A50)</f>
        <v>2.375</v>
      </c>
      <c r="B51" s="39">
        <f>AVERAGE(B43:B50)</f>
        <v>534</v>
      </c>
      <c r="C51" s="39">
        <f t="shared" ref="C51:L51" si="50">AVERAGE(C43:C50)</f>
        <v>70.875</v>
      </c>
      <c r="D51" s="39">
        <f t="shared" si="50"/>
        <v>470.5</v>
      </c>
      <c r="E51" s="39">
        <f t="shared" si="50"/>
        <v>2165.25</v>
      </c>
      <c r="F51" s="39">
        <f t="shared" si="50"/>
        <v>2130.375</v>
      </c>
      <c r="G51" s="39">
        <f t="shared" si="50"/>
        <v>439.375</v>
      </c>
      <c r="H51" s="39">
        <f t="shared" si="50"/>
        <v>3743.625</v>
      </c>
      <c r="I51" s="39">
        <f t="shared" si="50"/>
        <v>3589.25</v>
      </c>
      <c r="J51" s="39">
        <f t="shared" si="50"/>
        <v>459.625</v>
      </c>
      <c r="K51" s="39">
        <f t="shared" si="50"/>
        <v>3177</v>
      </c>
      <c r="L51" s="39">
        <f t="shared" si="50"/>
        <v>2774.75</v>
      </c>
      <c r="M51" s="26" t="s">
        <v>60</v>
      </c>
      <c r="N51" s="39">
        <f>AVERAGE(N43:N50)</f>
        <v>2.375</v>
      </c>
      <c r="O51" s="39">
        <f>AVERAGE(O43:O50)</f>
        <v>531.28571428571433</v>
      </c>
      <c r="P51" s="39">
        <f t="shared" ref="P51:Y51" si="51">AVERAGE(P43:P50)</f>
        <v>70.875</v>
      </c>
      <c r="Q51" s="39">
        <f t="shared" si="51"/>
        <v>470.5</v>
      </c>
      <c r="R51" s="39">
        <f t="shared" si="51"/>
        <v>2165.25</v>
      </c>
      <c r="S51" s="39">
        <f t="shared" si="51"/>
        <v>2130.375</v>
      </c>
      <c r="T51" s="39">
        <f t="shared" si="51"/>
        <v>439.375</v>
      </c>
      <c r="U51" s="39">
        <f t="shared" si="51"/>
        <v>3743.625</v>
      </c>
      <c r="V51" s="39">
        <f t="shared" si="51"/>
        <v>3589.25</v>
      </c>
      <c r="W51" s="39">
        <f t="shared" si="51"/>
        <v>459.625</v>
      </c>
      <c r="X51" s="39">
        <f t="shared" si="51"/>
        <v>3177</v>
      </c>
      <c r="Y51" s="39">
        <f t="shared" si="51"/>
        <v>2774.75</v>
      </c>
      <c r="Z51" s="26" t="s">
        <v>60</v>
      </c>
    </row>
    <row r="52" spans="1:40">
      <c r="A52" s="39">
        <f>A51-2*STDEV(A43:A50)</f>
        <v>-0.22994036125863859</v>
      </c>
      <c r="B52" s="39">
        <f t="shared" ref="B52:L52" si="52">B51-2*STDEV(B43:B50)</f>
        <v>515.95244377445283</v>
      </c>
      <c r="C52" s="39">
        <f t="shared" si="52"/>
        <v>63.910805861407937</v>
      </c>
      <c r="D52" s="39">
        <f t="shared" si="52"/>
        <v>447.34832619441954</v>
      </c>
      <c r="E52" s="39">
        <f t="shared" si="52"/>
        <v>1476.9620619142845</v>
      </c>
      <c r="F52" s="39">
        <f t="shared" si="52"/>
        <v>1601.1913294820433</v>
      </c>
      <c r="G52" s="39">
        <f t="shared" si="52"/>
        <v>417.05428572571464</v>
      </c>
      <c r="H52" s="39">
        <f t="shared" si="52"/>
        <v>2699.1697421194694</v>
      </c>
      <c r="I52" s="39">
        <f t="shared" si="52"/>
        <v>2454.1820976888021</v>
      </c>
      <c r="J52" s="39">
        <f t="shared" si="52"/>
        <v>435.27194211045708</v>
      </c>
      <c r="K52" s="39">
        <f t="shared" si="52"/>
        <v>2220.8583488086833</v>
      </c>
      <c r="L52" s="39">
        <f t="shared" si="52"/>
        <v>2588.9029046308692</v>
      </c>
      <c r="M52" s="26" t="s">
        <v>61</v>
      </c>
      <c r="N52" s="39">
        <f>N51-2*STDEV(N43:N50)</f>
        <v>-0.22994036125863859</v>
      </c>
      <c r="O52" s="39">
        <f t="shared" ref="O52:Y52" si="53">O51-2*STDEV(O43:O50)</f>
        <v>521.04108735486022</v>
      </c>
      <c r="P52" s="39">
        <f t="shared" si="53"/>
        <v>63.910805861407937</v>
      </c>
      <c r="Q52" s="39">
        <f t="shared" si="53"/>
        <v>447.34832619441954</v>
      </c>
      <c r="R52" s="39">
        <f t="shared" si="53"/>
        <v>1476.9620619142845</v>
      </c>
      <c r="S52" s="39">
        <f t="shared" si="53"/>
        <v>1601.1913294820433</v>
      </c>
      <c r="T52" s="39">
        <f t="shared" si="53"/>
        <v>417.05428572571464</v>
      </c>
      <c r="U52" s="39">
        <f t="shared" si="53"/>
        <v>2699.1697421194694</v>
      </c>
      <c r="V52" s="39">
        <f t="shared" si="53"/>
        <v>2454.1820976888021</v>
      </c>
      <c r="W52" s="39">
        <f t="shared" si="53"/>
        <v>435.27194211045708</v>
      </c>
      <c r="X52" s="39">
        <f t="shared" si="53"/>
        <v>2220.8583488086833</v>
      </c>
      <c r="Y52" s="39">
        <f t="shared" si="53"/>
        <v>2588.9029046308692</v>
      </c>
      <c r="Z52" s="26" t="s">
        <v>61</v>
      </c>
    </row>
    <row r="53" spans="1:40" ht="12.6" thickBot="1">
      <c r="A53" s="40">
        <f>A51+2*STDEV(A43:A50)</f>
        <v>4.9799403612586381</v>
      </c>
      <c r="B53" s="40">
        <f t="shared" ref="B53:L53" si="54">B51+2*STDEV(B43:B50)</f>
        <v>552.04755622554717</v>
      </c>
      <c r="C53" s="40">
        <f t="shared" si="54"/>
        <v>77.839194138592063</v>
      </c>
      <c r="D53" s="40">
        <f t="shared" si="54"/>
        <v>493.65167380558046</v>
      </c>
      <c r="E53" s="40">
        <f t="shared" si="54"/>
        <v>2853.5379380857157</v>
      </c>
      <c r="F53" s="40">
        <f t="shared" si="54"/>
        <v>2659.5586705179567</v>
      </c>
      <c r="G53" s="40">
        <f t="shared" si="54"/>
        <v>461.69571427428536</v>
      </c>
      <c r="H53" s="40">
        <f t="shared" si="54"/>
        <v>4788.0802578805306</v>
      </c>
      <c r="I53" s="40">
        <f t="shared" si="54"/>
        <v>4724.3179023111979</v>
      </c>
      <c r="J53" s="40">
        <f t="shared" si="54"/>
        <v>483.97805788954292</v>
      </c>
      <c r="K53" s="40">
        <f t="shared" si="54"/>
        <v>4133.1416511913167</v>
      </c>
      <c r="L53" s="40">
        <f t="shared" si="54"/>
        <v>2960.5970953691308</v>
      </c>
      <c r="M53" s="41" t="s">
        <v>62</v>
      </c>
      <c r="N53" s="40">
        <f>N51+2*STDEV(N43:N50)</f>
        <v>4.9799403612586381</v>
      </c>
      <c r="O53" s="40">
        <f t="shared" ref="O53:Y53" si="55">O51+2*STDEV(O43:O50)</f>
        <v>541.53034121656844</v>
      </c>
      <c r="P53" s="40">
        <f t="shared" si="55"/>
        <v>77.839194138592063</v>
      </c>
      <c r="Q53" s="40">
        <f t="shared" si="55"/>
        <v>493.65167380558046</v>
      </c>
      <c r="R53" s="40">
        <f t="shared" si="55"/>
        <v>2853.5379380857157</v>
      </c>
      <c r="S53" s="40">
        <f t="shared" si="55"/>
        <v>2659.5586705179567</v>
      </c>
      <c r="T53" s="40">
        <f t="shared" si="55"/>
        <v>461.69571427428536</v>
      </c>
      <c r="U53" s="40">
        <f t="shared" si="55"/>
        <v>4788.0802578805306</v>
      </c>
      <c r="V53" s="40">
        <f t="shared" si="55"/>
        <v>4724.3179023111979</v>
      </c>
      <c r="W53" s="40">
        <f t="shared" si="55"/>
        <v>483.97805788954292</v>
      </c>
      <c r="X53" s="40">
        <f t="shared" si="55"/>
        <v>4133.1416511913167</v>
      </c>
      <c r="Y53" s="40">
        <f t="shared" si="55"/>
        <v>2960.5970953691308</v>
      </c>
      <c r="Z53" s="41" t="s">
        <v>62</v>
      </c>
    </row>
    <row r="54" spans="1:40" ht="13.2">
      <c r="A54" s="20"/>
      <c r="B54" s="25"/>
      <c r="C54" s="20"/>
      <c r="D54" s="22">
        <v>13</v>
      </c>
      <c r="E54" s="22">
        <v>13</v>
      </c>
      <c r="F54" s="22">
        <v>13</v>
      </c>
      <c r="G54" s="22">
        <v>14</v>
      </c>
      <c r="H54" s="22">
        <v>14</v>
      </c>
      <c r="I54" s="22">
        <v>14</v>
      </c>
      <c r="J54" s="22">
        <v>15</v>
      </c>
      <c r="K54" s="22">
        <v>15</v>
      </c>
      <c r="L54" s="22">
        <v>15</v>
      </c>
      <c r="M54" s="26" t="s">
        <v>37</v>
      </c>
      <c r="N54" s="20"/>
      <c r="O54" s="25"/>
      <c r="P54" s="20"/>
      <c r="Q54" s="22">
        <v>13</v>
      </c>
      <c r="R54" s="22">
        <v>13</v>
      </c>
      <c r="S54" s="22">
        <v>13</v>
      </c>
      <c r="T54" s="22">
        <v>14</v>
      </c>
      <c r="U54" s="22">
        <v>14</v>
      </c>
      <c r="V54" s="22">
        <v>14</v>
      </c>
      <c r="W54" s="22">
        <v>15</v>
      </c>
      <c r="X54" s="22">
        <v>15</v>
      </c>
      <c r="Y54" s="22">
        <v>15</v>
      </c>
      <c r="Z54" s="26" t="s">
        <v>37</v>
      </c>
      <c r="AB54" s="27"/>
      <c r="AC54" s="27"/>
      <c r="AD54" s="27"/>
      <c r="AE54" s="27"/>
      <c r="AF54" s="27"/>
      <c r="AG54" s="27"/>
      <c r="AH54" s="27"/>
      <c r="AI54" s="27"/>
      <c r="AM54" s="28"/>
      <c r="AN54" s="27"/>
    </row>
    <row r="55" spans="1:40" ht="13.8" thickBot="1">
      <c r="A55" s="30">
        <v>1</v>
      </c>
      <c r="B55" s="30">
        <v>2</v>
      </c>
      <c r="C55" s="30">
        <v>3</v>
      </c>
      <c r="D55" s="30">
        <v>4</v>
      </c>
      <c r="E55" s="30">
        <v>5</v>
      </c>
      <c r="F55" s="30">
        <v>6</v>
      </c>
      <c r="G55" s="30">
        <v>7</v>
      </c>
      <c r="H55" s="30">
        <v>8</v>
      </c>
      <c r="I55" s="30">
        <v>9</v>
      </c>
      <c r="J55" s="30">
        <v>10</v>
      </c>
      <c r="K55" s="30">
        <v>11</v>
      </c>
      <c r="L55" s="30">
        <v>12</v>
      </c>
      <c r="M55" s="26" t="s">
        <v>47</v>
      </c>
      <c r="N55" s="30">
        <v>1</v>
      </c>
      <c r="O55" s="30">
        <v>2</v>
      </c>
      <c r="P55" s="30">
        <v>3</v>
      </c>
      <c r="Q55" s="30">
        <v>4</v>
      </c>
      <c r="R55" s="30">
        <v>5</v>
      </c>
      <c r="S55" s="30">
        <v>6</v>
      </c>
      <c r="T55" s="30">
        <v>7</v>
      </c>
      <c r="U55" s="30">
        <v>8</v>
      </c>
      <c r="V55" s="30">
        <v>9</v>
      </c>
      <c r="W55" s="30">
        <v>10</v>
      </c>
      <c r="X55" s="30">
        <v>11</v>
      </c>
      <c r="Y55" s="30">
        <v>12</v>
      </c>
      <c r="Z55" s="26" t="s">
        <v>47</v>
      </c>
      <c r="AB55" s="27"/>
      <c r="AC55" s="27"/>
      <c r="AD55" s="27"/>
      <c r="AE55" s="27"/>
      <c r="AF55" s="27"/>
      <c r="AG55" s="27"/>
      <c r="AH55" s="27"/>
      <c r="AI55" s="27"/>
      <c r="AM55" s="28"/>
      <c r="AN55" s="27"/>
    </row>
    <row r="56" spans="1:40" ht="13.8" thickBot="1">
      <c r="A56" s="4">
        <v>2</v>
      </c>
      <c r="B56" s="17">
        <v>550</v>
      </c>
      <c r="C56" s="4">
        <v>66</v>
      </c>
      <c r="D56" s="17">
        <v>423</v>
      </c>
      <c r="E56" s="9">
        <v>3636</v>
      </c>
      <c r="F56" s="12">
        <v>3871</v>
      </c>
      <c r="G56" s="17">
        <v>453</v>
      </c>
      <c r="H56" s="5">
        <v>2598</v>
      </c>
      <c r="I56" s="6">
        <v>2331</v>
      </c>
      <c r="J56" s="17">
        <v>448</v>
      </c>
      <c r="K56" s="8">
        <v>3223</v>
      </c>
      <c r="L56" s="9">
        <v>3480</v>
      </c>
      <c r="M56" s="21"/>
      <c r="N56" s="23">
        <f t="shared" ref="N56:Y56" si="56" xml:space="preserve"> IF(OR(A56&gt;A66, A56&lt;A65),".",A56)</f>
        <v>2</v>
      </c>
      <c r="O56" s="23">
        <f t="shared" si="56"/>
        <v>550</v>
      </c>
      <c r="P56" s="23">
        <f t="shared" si="56"/>
        <v>66</v>
      </c>
      <c r="Q56" s="23" t="str">
        <f t="shared" si="56"/>
        <v>.</v>
      </c>
      <c r="R56" s="23">
        <f t="shared" si="56"/>
        <v>3636</v>
      </c>
      <c r="S56" s="23">
        <f t="shared" si="56"/>
        <v>3871</v>
      </c>
      <c r="T56" s="23">
        <f t="shared" si="56"/>
        <v>453</v>
      </c>
      <c r="U56" s="23">
        <f t="shared" si="56"/>
        <v>2598</v>
      </c>
      <c r="V56" s="23">
        <f t="shared" si="56"/>
        <v>2331</v>
      </c>
      <c r="W56" s="23">
        <f t="shared" si="56"/>
        <v>448</v>
      </c>
      <c r="X56" s="23">
        <f t="shared" si="56"/>
        <v>3223</v>
      </c>
      <c r="Y56" s="23">
        <f t="shared" si="56"/>
        <v>3480</v>
      </c>
      <c r="Z56" s="21"/>
      <c r="AA56" s="22">
        <f>AA43+3</f>
        <v>13</v>
      </c>
      <c r="AB56" s="34">
        <f>AVERAGE($R56:$S63)</f>
        <v>4684.125</v>
      </c>
      <c r="AC56" s="34">
        <f>AVERAGE($P56:$P63)</f>
        <v>71.5</v>
      </c>
      <c r="AD56" s="34">
        <f>AVERAGE([3]buffer!C$14:C$21)</f>
        <v>29.5</v>
      </c>
      <c r="AE56" s="34">
        <f>((AB56-AD56)/AI56)-AC56</f>
        <v>5395.2295586035898</v>
      </c>
      <c r="AF56" s="34">
        <f>AVERAGE($Q56:$Q63)</f>
        <v>453.71428571428572</v>
      </c>
      <c r="AG56" s="34">
        <f>AVERAGE($O56:$O63)</f>
        <v>532.875</v>
      </c>
      <c r="AH56" s="34">
        <f>AG56/0.5</f>
        <v>1065.75</v>
      </c>
      <c r="AI56" s="35">
        <f>AF56/AG56</f>
        <v>0.85144599711805902</v>
      </c>
      <c r="AJ56" s="54">
        <f>1.2*(1-COMPLETE!P35)</f>
        <v>1.0233766233766235</v>
      </c>
      <c r="AK56" s="37">
        <v>0.57777777777777783</v>
      </c>
      <c r="AL56" s="37">
        <v>0.7583333333333333</v>
      </c>
      <c r="AM56" s="38">
        <f>24*(AL56-AK56)</f>
        <v>4.3333333333333313</v>
      </c>
      <c r="AN56" s="34">
        <f>(AE56*120)/(AH56*0.2*AM56*AJ56)</f>
        <v>684.93324626471144</v>
      </c>
    </row>
    <row r="57" spans="1:40" ht="13.8" thickBot="1">
      <c r="A57" s="4">
        <v>2</v>
      </c>
      <c r="B57" s="17">
        <v>532</v>
      </c>
      <c r="C57" s="4">
        <v>68</v>
      </c>
      <c r="D57" s="17">
        <v>449</v>
      </c>
      <c r="E57" s="9">
        <v>3441</v>
      </c>
      <c r="F57" s="12">
        <v>3724</v>
      </c>
      <c r="G57" s="17">
        <v>468</v>
      </c>
      <c r="H57" s="6">
        <v>2310</v>
      </c>
      <c r="I57" s="6">
        <v>2449</v>
      </c>
      <c r="J57" s="17">
        <v>455</v>
      </c>
      <c r="K57" s="9">
        <v>3306</v>
      </c>
      <c r="L57" s="8">
        <v>3239</v>
      </c>
      <c r="M57" s="21"/>
      <c r="N57" s="23">
        <f t="shared" ref="N57:Y57" si="57" xml:space="preserve"> IF(OR(A57&gt;A66, A57&lt;A65),".",A57)</f>
        <v>2</v>
      </c>
      <c r="O57" s="23">
        <f t="shared" si="57"/>
        <v>532</v>
      </c>
      <c r="P57" s="23">
        <f t="shared" si="57"/>
        <v>68</v>
      </c>
      <c r="Q57" s="23">
        <f t="shared" si="57"/>
        <v>449</v>
      </c>
      <c r="R57" s="23">
        <f t="shared" si="57"/>
        <v>3441</v>
      </c>
      <c r="S57" s="23">
        <f t="shared" si="57"/>
        <v>3724</v>
      </c>
      <c r="T57" s="23">
        <f t="shared" si="57"/>
        <v>468</v>
      </c>
      <c r="U57" s="23">
        <f t="shared" si="57"/>
        <v>2310</v>
      </c>
      <c r="V57" s="23">
        <f t="shared" si="57"/>
        <v>2449</v>
      </c>
      <c r="W57" s="23">
        <f t="shared" si="57"/>
        <v>455</v>
      </c>
      <c r="X57" s="23">
        <f t="shared" si="57"/>
        <v>3306</v>
      </c>
      <c r="Y57" s="23">
        <f t="shared" si="57"/>
        <v>3239</v>
      </c>
      <c r="Z57" s="21"/>
      <c r="AA57" s="22">
        <f>AA44+3</f>
        <v>14</v>
      </c>
      <c r="AB57" s="34">
        <f>AVERAGE($U56:$V63)</f>
        <v>3138.625</v>
      </c>
      <c r="AC57" s="34">
        <f>AVERAGE($P56:$P63)</f>
        <v>71.5</v>
      </c>
      <c r="AD57" s="34">
        <f>AVERAGE([3]buffer!D$14:D$21)</f>
        <v>31.375</v>
      </c>
      <c r="AE57" s="34">
        <f>((AB57-AD57)/AI57)-AC57</f>
        <v>3547.6821721311471</v>
      </c>
      <c r="AF57" s="34">
        <f>AVERAGE($T56:$T63)</f>
        <v>457.5</v>
      </c>
      <c r="AG57" s="34">
        <f>AVERAGE($O56:$O63)</f>
        <v>532.875</v>
      </c>
      <c r="AH57" s="34">
        <f>AG57/0.5</f>
        <v>1065.75</v>
      </c>
      <c r="AI57" s="35">
        <f>AF57/AG57</f>
        <v>0.85855031667839554</v>
      </c>
      <c r="AJ57" s="55">
        <f>1.21*(1-COMPLETE!P37)</f>
        <v>1.0862383770076078</v>
      </c>
      <c r="AK57" s="37">
        <v>0.57777777777777783</v>
      </c>
      <c r="AL57" s="37">
        <v>0.7583333333333333</v>
      </c>
      <c r="AM57" s="38">
        <f>24*(AL57-AK57)</f>
        <v>4.3333333333333313</v>
      </c>
      <c r="AN57" s="34">
        <f>(AE57*120)/(AH57*0.2*AM57*AJ57)</f>
        <v>424.31987514825755</v>
      </c>
    </row>
    <row r="58" spans="1:40" ht="13.8" thickBot="1">
      <c r="A58" s="4">
        <v>3</v>
      </c>
      <c r="B58" s="17">
        <v>523</v>
      </c>
      <c r="C58" s="4">
        <v>70</v>
      </c>
      <c r="D58" s="17">
        <v>459</v>
      </c>
      <c r="E58" s="7">
        <v>4589</v>
      </c>
      <c r="F58" s="13">
        <v>5620</v>
      </c>
      <c r="G58" s="17">
        <v>457</v>
      </c>
      <c r="H58" s="12">
        <v>3722</v>
      </c>
      <c r="I58" s="9">
        <v>3475</v>
      </c>
      <c r="J58" s="17">
        <v>459</v>
      </c>
      <c r="K58" s="9">
        <v>3637</v>
      </c>
      <c r="L58" s="9">
        <v>3380</v>
      </c>
      <c r="M58" s="21"/>
      <c r="N58" s="23">
        <f t="shared" ref="N58:Y58" si="58" xml:space="preserve"> IF(OR(A58&gt;A66, A58&lt;A65),".",A58)</f>
        <v>3</v>
      </c>
      <c r="O58" s="23">
        <f t="shared" si="58"/>
        <v>523</v>
      </c>
      <c r="P58" s="23">
        <f t="shared" si="58"/>
        <v>70</v>
      </c>
      <c r="Q58" s="23">
        <f t="shared" si="58"/>
        <v>459</v>
      </c>
      <c r="R58" s="23">
        <f t="shared" si="58"/>
        <v>4589</v>
      </c>
      <c r="S58" s="23">
        <f t="shared" si="58"/>
        <v>5620</v>
      </c>
      <c r="T58" s="23">
        <f t="shared" si="58"/>
        <v>457</v>
      </c>
      <c r="U58" s="23">
        <f t="shared" si="58"/>
        <v>3722</v>
      </c>
      <c r="V58" s="23">
        <f t="shared" si="58"/>
        <v>3475</v>
      </c>
      <c r="W58" s="23">
        <f t="shared" si="58"/>
        <v>459</v>
      </c>
      <c r="X58" s="23">
        <f t="shared" si="58"/>
        <v>3637</v>
      </c>
      <c r="Y58" s="23">
        <f t="shared" si="58"/>
        <v>3380</v>
      </c>
      <c r="Z58" s="21"/>
      <c r="AA58" s="22">
        <f>AA45+3</f>
        <v>15</v>
      </c>
      <c r="AB58" s="34">
        <f>AVERAGE($X56:$Y63)</f>
        <v>3661.625</v>
      </c>
      <c r="AC58" s="34">
        <f>AVERAGE($P56:$P63)</f>
        <v>71.5</v>
      </c>
      <c r="AD58" s="34">
        <f>AVERAGE([3]buffer!E$14:E$21)</f>
        <v>27.125</v>
      </c>
      <c r="AE58" s="34">
        <f>((AB58-AD58)/AI58)-AC58</f>
        <v>4181.0531093161853</v>
      </c>
      <c r="AF58" s="34">
        <f>AVERAGE($W56:$W63)</f>
        <v>455.42857142857144</v>
      </c>
      <c r="AG58" s="34">
        <f>AVERAGE($O56:$O63)</f>
        <v>532.875</v>
      </c>
      <c r="AH58" s="34">
        <f>AG58/0.5</f>
        <v>1065.75</v>
      </c>
      <c r="AI58" s="35">
        <f>AF58/AG58</f>
        <v>0.85466304748500388</v>
      </c>
      <c r="AJ58" s="55">
        <f>1.17*(1-COMPLETE!P39)</f>
        <v>1.0261021759697257</v>
      </c>
      <c r="AK58" s="37">
        <v>0.57777777777777783</v>
      </c>
      <c r="AL58" s="37">
        <v>0.7583333333333333</v>
      </c>
      <c r="AM58" s="38">
        <f>24*(AL58-AK58)</f>
        <v>4.3333333333333313</v>
      </c>
      <c r="AN58" s="34">
        <f>(AE58*120)/(AH58*0.2*AM58*AJ58)</f>
        <v>529.38165464599479</v>
      </c>
    </row>
    <row r="59" spans="1:40" ht="13.2">
      <c r="A59" s="4">
        <v>4</v>
      </c>
      <c r="B59" s="17">
        <v>538</v>
      </c>
      <c r="C59" s="4">
        <v>70</v>
      </c>
      <c r="D59" s="17">
        <v>459</v>
      </c>
      <c r="E59" s="7">
        <v>4886</v>
      </c>
      <c r="F59" s="14">
        <v>5187</v>
      </c>
      <c r="G59" s="17">
        <v>453</v>
      </c>
      <c r="H59" s="9">
        <v>3698</v>
      </c>
      <c r="I59" s="9">
        <v>3453</v>
      </c>
      <c r="J59" s="17">
        <v>468</v>
      </c>
      <c r="K59" s="12">
        <v>3990</v>
      </c>
      <c r="L59" s="12">
        <v>3720</v>
      </c>
      <c r="M59" s="21"/>
      <c r="N59" s="23">
        <f t="shared" ref="N59:Y59" si="59" xml:space="preserve"> IF(OR(A59&gt;A66, A59&lt;A65),".",A59)</f>
        <v>4</v>
      </c>
      <c r="O59" s="23">
        <f t="shared" si="59"/>
        <v>538</v>
      </c>
      <c r="P59" s="23">
        <f t="shared" si="59"/>
        <v>70</v>
      </c>
      <c r="Q59" s="23">
        <f t="shared" si="59"/>
        <v>459</v>
      </c>
      <c r="R59" s="23">
        <f t="shared" si="59"/>
        <v>4886</v>
      </c>
      <c r="S59" s="23">
        <f t="shared" si="59"/>
        <v>5187</v>
      </c>
      <c r="T59" s="23">
        <f t="shared" si="59"/>
        <v>453</v>
      </c>
      <c r="U59" s="23">
        <f t="shared" si="59"/>
        <v>3698</v>
      </c>
      <c r="V59" s="23">
        <f t="shared" si="59"/>
        <v>3453</v>
      </c>
      <c r="W59" s="23">
        <f t="shared" si="59"/>
        <v>468</v>
      </c>
      <c r="X59" s="23">
        <f t="shared" si="59"/>
        <v>3990</v>
      </c>
      <c r="Y59" s="23">
        <f t="shared" si="59"/>
        <v>3720</v>
      </c>
      <c r="Z59" s="21"/>
      <c r="AJ59" s="24"/>
    </row>
    <row r="60" spans="1:40" ht="13.2">
      <c r="A60" s="4">
        <v>3</v>
      </c>
      <c r="B60" s="17">
        <v>525</v>
      </c>
      <c r="C60" s="4">
        <v>74</v>
      </c>
      <c r="D60" s="17">
        <v>463</v>
      </c>
      <c r="E60" s="7">
        <v>4744</v>
      </c>
      <c r="F60" s="13">
        <v>5366</v>
      </c>
      <c r="G60" s="17">
        <v>457</v>
      </c>
      <c r="H60" s="9">
        <v>3348</v>
      </c>
      <c r="I60" s="12">
        <v>3764</v>
      </c>
      <c r="J60" s="17">
        <v>455</v>
      </c>
      <c r="K60" s="15">
        <v>4420</v>
      </c>
      <c r="L60" s="9">
        <v>3624</v>
      </c>
      <c r="M60" s="21"/>
      <c r="N60" s="23">
        <f t="shared" ref="N60:Y60" si="60" xml:space="preserve"> IF(OR(A60&gt;A66, A60&lt;A65),".",A60)</f>
        <v>3</v>
      </c>
      <c r="O60" s="23">
        <f t="shared" si="60"/>
        <v>525</v>
      </c>
      <c r="P60" s="23">
        <f t="shared" si="60"/>
        <v>74</v>
      </c>
      <c r="Q60" s="23">
        <f t="shared" si="60"/>
        <v>463</v>
      </c>
      <c r="R60" s="23">
        <f t="shared" si="60"/>
        <v>4744</v>
      </c>
      <c r="S60" s="23">
        <f t="shared" si="60"/>
        <v>5366</v>
      </c>
      <c r="T60" s="23">
        <f t="shared" si="60"/>
        <v>457</v>
      </c>
      <c r="U60" s="23">
        <f t="shared" si="60"/>
        <v>3348</v>
      </c>
      <c r="V60" s="23">
        <f t="shared" si="60"/>
        <v>3764</v>
      </c>
      <c r="W60" s="23">
        <f t="shared" si="60"/>
        <v>455</v>
      </c>
      <c r="X60" s="23">
        <f t="shared" si="60"/>
        <v>4420</v>
      </c>
      <c r="Y60" s="23">
        <f t="shared" si="60"/>
        <v>3624</v>
      </c>
      <c r="Z60" s="21"/>
      <c r="AJ60" s="24"/>
    </row>
    <row r="61" spans="1:40" ht="13.2">
      <c r="A61" s="4">
        <v>1</v>
      </c>
      <c r="B61" s="17">
        <v>532</v>
      </c>
      <c r="C61" s="4">
        <v>73</v>
      </c>
      <c r="D61" s="17">
        <v>456</v>
      </c>
      <c r="E61" s="14">
        <v>5113</v>
      </c>
      <c r="F61" s="13">
        <v>5754</v>
      </c>
      <c r="G61" s="17">
        <v>459</v>
      </c>
      <c r="H61" s="9">
        <v>3597</v>
      </c>
      <c r="I61" s="12">
        <v>3850</v>
      </c>
      <c r="J61" s="17">
        <v>452</v>
      </c>
      <c r="K61" s="7">
        <v>4611</v>
      </c>
      <c r="L61" s="9">
        <v>3665</v>
      </c>
      <c r="M61" s="21"/>
      <c r="N61" s="23">
        <f t="shared" ref="N61:Y61" si="61" xml:space="preserve"> IF(OR(A61&gt;A66, A61&lt;A65),".",A61)</f>
        <v>1</v>
      </c>
      <c r="O61" s="23">
        <f t="shared" si="61"/>
        <v>532</v>
      </c>
      <c r="P61" s="23">
        <f t="shared" si="61"/>
        <v>73</v>
      </c>
      <c r="Q61" s="23">
        <f t="shared" si="61"/>
        <v>456</v>
      </c>
      <c r="R61" s="23">
        <f t="shared" si="61"/>
        <v>5113</v>
      </c>
      <c r="S61" s="23">
        <f t="shared" si="61"/>
        <v>5754</v>
      </c>
      <c r="T61" s="23">
        <f t="shared" si="61"/>
        <v>459</v>
      </c>
      <c r="U61" s="23">
        <f t="shared" si="61"/>
        <v>3597</v>
      </c>
      <c r="V61" s="23">
        <f t="shared" si="61"/>
        <v>3850</v>
      </c>
      <c r="W61" s="23">
        <f t="shared" si="61"/>
        <v>452</v>
      </c>
      <c r="X61" s="23">
        <f t="shared" si="61"/>
        <v>4611</v>
      </c>
      <c r="Y61" s="23">
        <f t="shared" si="61"/>
        <v>3665</v>
      </c>
      <c r="Z61" s="21"/>
      <c r="AJ61" s="24"/>
    </row>
    <row r="62" spans="1:40" ht="13.2">
      <c r="A62" s="4">
        <v>2</v>
      </c>
      <c r="B62" s="17">
        <v>518</v>
      </c>
      <c r="C62" s="4">
        <v>76</v>
      </c>
      <c r="D62" s="17">
        <v>448</v>
      </c>
      <c r="E62" s="7">
        <v>4745</v>
      </c>
      <c r="F62" s="13">
        <v>5497</v>
      </c>
      <c r="G62" s="17">
        <v>466</v>
      </c>
      <c r="H62" s="8">
        <v>3121</v>
      </c>
      <c r="I62" s="8">
        <v>3226</v>
      </c>
      <c r="J62" s="17">
        <v>451</v>
      </c>
      <c r="K62" s="12">
        <v>3749</v>
      </c>
      <c r="L62" s="9">
        <v>3443</v>
      </c>
      <c r="M62" s="21"/>
      <c r="N62" s="23">
        <f t="shared" ref="N62:Y62" si="62" xml:space="preserve"> IF(OR(A62&gt;A66, A62&lt;A65),".",A62)</f>
        <v>2</v>
      </c>
      <c r="O62" s="23">
        <f t="shared" si="62"/>
        <v>518</v>
      </c>
      <c r="P62" s="23">
        <f t="shared" si="62"/>
        <v>76</v>
      </c>
      <c r="Q62" s="23">
        <f t="shared" si="62"/>
        <v>448</v>
      </c>
      <c r="R62" s="23">
        <f t="shared" si="62"/>
        <v>4745</v>
      </c>
      <c r="S62" s="23">
        <f t="shared" si="62"/>
        <v>5497</v>
      </c>
      <c r="T62" s="23">
        <f t="shared" si="62"/>
        <v>466</v>
      </c>
      <c r="U62" s="23">
        <f t="shared" si="62"/>
        <v>3121</v>
      </c>
      <c r="V62" s="23">
        <f t="shared" si="62"/>
        <v>3226</v>
      </c>
      <c r="W62" s="23">
        <f t="shared" si="62"/>
        <v>451</v>
      </c>
      <c r="X62" s="23">
        <f t="shared" si="62"/>
        <v>3749</v>
      </c>
      <c r="Y62" s="23">
        <f t="shared" si="62"/>
        <v>3443</v>
      </c>
      <c r="Z62" s="21"/>
      <c r="AJ62" s="24"/>
    </row>
    <row r="63" spans="1:40" ht="13.2">
      <c r="A63" s="4">
        <v>2</v>
      </c>
      <c r="B63" s="17">
        <v>545</v>
      </c>
      <c r="C63" s="4">
        <v>75</v>
      </c>
      <c r="D63" s="17">
        <v>442</v>
      </c>
      <c r="E63" s="15">
        <v>4403</v>
      </c>
      <c r="F63" s="15">
        <v>4370</v>
      </c>
      <c r="G63" s="17">
        <v>447</v>
      </c>
      <c r="H63" s="5">
        <v>2546</v>
      </c>
      <c r="I63" s="5">
        <v>2730</v>
      </c>
      <c r="J63" s="17">
        <v>418</v>
      </c>
      <c r="K63" s="9">
        <v>3597</v>
      </c>
      <c r="L63" s="9">
        <v>3502</v>
      </c>
      <c r="M63" s="21"/>
      <c r="N63" s="23">
        <f t="shared" ref="N63:Y63" si="63" xml:space="preserve"> IF(OR(A63&gt;A66, A63&lt;A65),".",A63)</f>
        <v>2</v>
      </c>
      <c r="O63" s="23">
        <f t="shared" si="63"/>
        <v>545</v>
      </c>
      <c r="P63" s="23">
        <f t="shared" si="63"/>
        <v>75</v>
      </c>
      <c r="Q63" s="23">
        <f t="shared" si="63"/>
        <v>442</v>
      </c>
      <c r="R63" s="23">
        <f t="shared" si="63"/>
        <v>4403</v>
      </c>
      <c r="S63" s="23">
        <f t="shared" si="63"/>
        <v>4370</v>
      </c>
      <c r="T63" s="23">
        <f t="shared" si="63"/>
        <v>447</v>
      </c>
      <c r="U63" s="23">
        <f t="shared" si="63"/>
        <v>2546</v>
      </c>
      <c r="V63" s="23">
        <f t="shared" si="63"/>
        <v>2730</v>
      </c>
      <c r="W63" s="23" t="str">
        <f t="shared" si="63"/>
        <v>.</v>
      </c>
      <c r="X63" s="23">
        <f t="shared" si="63"/>
        <v>3597</v>
      </c>
      <c r="Y63" s="23">
        <f t="shared" si="63"/>
        <v>3502</v>
      </c>
      <c r="Z63" s="21"/>
      <c r="AJ63" s="24"/>
    </row>
    <row r="64" spans="1:40">
      <c r="A64" s="39">
        <f>AVERAGE(A56:A63)</f>
        <v>2.375</v>
      </c>
      <c r="B64" s="39">
        <f>AVERAGE(B56:B63)</f>
        <v>532.875</v>
      </c>
      <c r="C64" s="39">
        <f t="shared" ref="C64:L64" si="64">AVERAGE(C56:C63)</f>
        <v>71.5</v>
      </c>
      <c r="D64" s="39">
        <f t="shared" si="64"/>
        <v>449.875</v>
      </c>
      <c r="E64" s="39">
        <f t="shared" si="64"/>
        <v>4444.625</v>
      </c>
      <c r="F64" s="39">
        <f t="shared" si="64"/>
        <v>4923.625</v>
      </c>
      <c r="G64" s="39">
        <f t="shared" si="64"/>
        <v>457.5</v>
      </c>
      <c r="H64" s="39">
        <f t="shared" si="64"/>
        <v>3117.5</v>
      </c>
      <c r="I64" s="39">
        <f t="shared" si="64"/>
        <v>3159.75</v>
      </c>
      <c r="J64" s="39">
        <f t="shared" si="64"/>
        <v>450.75</v>
      </c>
      <c r="K64" s="39">
        <f t="shared" si="64"/>
        <v>3816.625</v>
      </c>
      <c r="L64" s="39">
        <f t="shared" si="64"/>
        <v>3506.625</v>
      </c>
      <c r="M64" s="26" t="s">
        <v>60</v>
      </c>
      <c r="N64" s="39">
        <f>AVERAGE(N56:N63)</f>
        <v>2.375</v>
      </c>
      <c r="O64" s="39">
        <f>AVERAGE(O56:O63)</f>
        <v>532.875</v>
      </c>
      <c r="P64" s="39">
        <f t="shared" ref="P64:Y64" si="65">AVERAGE(P56:P63)</f>
        <v>71.5</v>
      </c>
      <c r="Q64" s="39">
        <f t="shared" si="65"/>
        <v>453.71428571428572</v>
      </c>
      <c r="R64" s="39">
        <f t="shared" si="65"/>
        <v>4444.625</v>
      </c>
      <c r="S64" s="39">
        <f t="shared" si="65"/>
        <v>4923.625</v>
      </c>
      <c r="T64" s="39">
        <f t="shared" si="65"/>
        <v>457.5</v>
      </c>
      <c r="U64" s="39">
        <f t="shared" si="65"/>
        <v>3117.5</v>
      </c>
      <c r="V64" s="39">
        <f t="shared" si="65"/>
        <v>3159.75</v>
      </c>
      <c r="W64" s="39">
        <f t="shared" si="65"/>
        <v>455.42857142857144</v>
      </c>
      <c r="X64" s="39">
        <f t="shared" si="65"/>
        <v>3816.625</v>
      </c>
      <c r="Y64" s="39">
        <f t="shared" si="65"/>
        <v>3506.625</v>
      </c>
      <c r="Z64" s="26" t="s">
        <v>60</v>
      </c>
      <c r="AJ64" s="24"/>
    </row>
    <row r="65" spans="1:40">
      <c r="A65" s="39">
        <f>A64-2*STDEV(A56:A63)</f>
        <v>0.54274923737419134</v>
      </c>
      <c r="B65" s="39">
        <f t="shared" ref="B65:L65" si="66">B64-2*STDEV(B56:B63)</f>
        <v>510.85066281198391</v>
      </c>
      <c r="C65" s="39">
        <f t="shared" si="66"/>
        <v>64.408757916576647</v>
      </c>
      <c r="D65" s="39">
        <f t="shared" si="66"/>
        <v>424.0749446290738</v>
      </c>
      <c r="E65" s="39">
        <f t="shared" si="66"/>
        <v>3248.1774308544541</v>
      </c>
      <c r="F65" s="39">
        <f t="shared" si="66"/>
        <v>3298.4829182993612</v>
      </c>
      <c r="G65" s="39">
        <f t="shared" si="66"/>
        <v>443.643593539449</v>
      </c>
      <c r="H65" s="39">
        <f t="shared" si="66"/>
        <v>1987.6423604213292</v>
      </c>
      <c r="I65" s="39">
        <f t="shared" si="66"/>
        <v>1986.717909341656</v>
      </c>
      <c r="J65" s="39">
        <f t="shared" si="66"/>
        <v>421.63446659059315</v>
      </c>
      <c r="K65" s="39">
        <f t="shared" si="66"/>
        <v>2824.2673815694552</v>
      </c>
      <c r="L65" s="39">
        <f t="shared" si="66"/>
        <v>3188.7536199015171</v>
      </c>
      <c r="M65" s="26" t="s">
        <v>61</v>
      </c>
      <c r="N65" s="39">
        <f>N64-2*STDEV(N56:N63)</f>
        <v>0.54274923737419134</v>
      </c>
      <c r="O65" s="39">
        <f t="shared" ref="O65:Y65" si="67">O64-2*STDEV(O56:O63)</f>
        <v>510.85066281198391</v>
      </c>
      <c r="P65" s="39">
        <f t="shared" si="67"/>
        <v>64.408757916576647</v>
      </c>
      <c r="Q65" s="39">
        <f t="shared" si="67"/>
        <v>438.67148962161349</v>
      </c>
      <c r="R65" s="39">
        <f t="shared" si="67"/>
        <v>3248.1774308544541</v>
      </c>
      <c r="S65" s="39">
        <f t="shared" si="67"/>
        <v>3298.4829182993612</v>
      </c>
      <c r="T65" s="39">
        <f t="shared" si="67"/>
        <v>443.643593539449</v>
      </c>
      <c r="U65" s="39">
        <f t="shared" si="67"/>
        <v>1987.6423604213292</v>
      </c>
      <c r="V65" s="39">
        <f t="shared" si="67"/>
        <v>1986.717909341656</v>
      </c>
      <c r="W65" s="39">
        <f t="shared" si="67"/>
        <v>442.32095822823919</v>
      </c>
      <c r="X65" s="39">
        <f t="shared" si="67"/>
        <v>2824.2673815694552</v>
      </c>
      <c r="Y65" s="39">
        <f t="shared" si="67"/>
        <v>3188.7536199015171</v>
      </c>
      <c r="Z65" s="26" t="s">
        <v>61</v>
      </c>
      <c r="AJ65" s="24"/>
    </row>
    <row r="66" spans="1:40" ht="12.6" thickBot="1">
      <c r="A66" s="40">
        <f>A64+2*STDEV(A56:A63)</f>
        <v>4.2072507626258089</v>
      </c>
      <c r="B66" s="40">
        <f t="shared" ref="B66:L66" si="68">B64+2*STDEV(B56:B63)</f>
        <v>554.89933718801603</v>
      </c>
      <c r="C66" s="40">
        <f t="shared" si="68"/>
        <v>78.591242083423353</v>
      </c>
      <c r="D66" s="40">
        <f t="shared" si="68"/>
        <v>475.6750553709262</v>
      </c>
      <c r="E66" s="40">
        <f t="shared" si="68"/>
        <v>5641.0725691455464</v>
      </c>
      <c r="F66" s="40">
        <f t="shared" si="68"/>
        <v>6548.7670817006383</v>
      </c>
      <c r="G66" s="40">
        <f t="shared" si="68"/>
        <v>471.356406460551</v>
      </c>
      <c r="H66" s="40">
        <f t="shared" si="68"/>
        <v>4247.3576395786713</v>
      </c>
      <c r="I66" s="40">
        <f t="shared" si="68"/>
        <v>4332.7820906583438</v>
      </c>
      <c r="J66" s="40">
        <f t="shared" si="68"/>
        <v>479.86553340940685</v>
      </c>
      <c r="K66" s="40">
        <f t="shared" si="68"/>
        <v>4808.9826184305448</v>
      </c>
      <c r="L66" s="40">
        <f t="shared" si="68"/>
        <v>3824.4963800984829</v>
      </c>
      <c r="M66" s="41" t="s">
        <v>62</v>
      </c>
      <c r="N66" s="40">
        <f>N64+2*STDEV(N56:N63)</f>
        <v>4.2072507626258089</v>
      </c>
      <c r="O66" s="40">
        <f t="shared" ref="O66:Y66" si="69">O64+2*STDEV(O56:O63)</f>
        <v>554.89933718801603</v>
      </c>
      <c r="P66" s="40">
        <f t="shared" si="69"/>
        <v>78.591242083423353</v>
      </c>
      <c r="Q66" s="40">
        <f t="shared" si="69"/>
        <v>468.75708180695796</v>
      </c>
      <c r="R66" s="40">
        <f t="shared" si="69"/>
        <v>5641.0725691455464</v>
      </c>
      <c r="S66" s="40">
        <f t="shared" si="69"/>
        <v>6548.7670817006383</v>
      </c>
      <c r="T66" s="40">
        <f t="shared" si="69"/>
        <v>471.356406460551</v>
      </c>
      <c r="U66" s="40">
        <f t="shared" si="69"/>
        <v>4247.3576395786713</v>
      </c>
      <c r="V66" s="40">
        <f t="shared" si="69"/>
        <v>4332.7820906583438</v>
      </c>
      <c r="W66" s="40">
        <f t="shared" si="69"/>
        <v>468.5361846289037</v>
      </c>
      <c r="X66" s="40">
        <f t="shared" si="69"/>
        <v>4808.9826184305448</v>
      </c>
      <c r="Y66" s="40">
        <f t="shared" si="69"/>
        <v>3824.4963800984829</v>
      </c>
      <c r="Z66" s="41" t="s">
        <v>62</v>
      </c>
      <c r="AJ66" s="24"/>
    </row>
    <row r="67" spans="1:40" ht="13.2">
      <c r="A67" s="20"/>
      <c r="B67" s="25"/>
      <c r="C67" s="20"/>
      <c r="D67" s="22">
        <v>16</v>
      </c>
      <c r="E67" s="22">
        <v>16</v>
      </c>
      <c r="F67" s="22">
        <v>16</v>
      </c>
      <c r="G67" s="22">
        <v>17</v>
      </c>
      <c r="H67" s="22">
        <v>17</v>
      </c>
      <c r="I67" s="22">
        <v>17</v>
      </c>
      <c r="J67" s="22">
        <v>18</v>
      </c>
      <c r="K67" s="22">
        <v>18</v>
      </c>
      <c r="L67" s="22">
        <v>18</v>
      </c>
      <c r="M67" s="26" t="s">
        <v>37</v>
      </c>
      <c r="N67" s="20"/>
      <c r="O67" s="25"/>
      <c r="P67" s="20"/>
      <c r="Q67" s="22">
        <v>16</v>
      </c>
      <c r="R67" s="22">
        <v>16</v>
      </c>
      <c r="S67" s="22">
        <v>16</v>
      </c>
      <c r="T67" s="22">
        <v>17</v>
      </c>
      <c r="U67" s="22">
        <v>17</v>
      </c>
      <c r="V67" s="22">
        <v>17</v>
      </c>
      <c r="W67" s="22">
        <v>18</v>
      </c>
      <c r="X67" s="22">
        <v>18</v>
      </c>
      <c r="Y67" s="22">
        <v>18</v>
      </c>
      <c r="Z67" s="26" t="s">
        <v>37</v>
      </c>
      <c r="AB67" s="27"/>
      <c r="AC67" s="27"/>
      <c r="AD67" s="27"/>
      <c r="AE67" s="27"/>
      <c r="AF67" s="27"/>
      <c r="AG67" s="27"/>
      <c r="AH67" s="27"/>
      <c r="AI67" s="27"/>
      <c r="AJ67" s="28"/>
      <c r="AM67" s="28"/>
      <c r="AN67" s="27"/>
    </row>
    <row r="68" spans="1:40" ht="13.8" thickBot="1">
      <c r="A68" s="30">
        <v>1</v>
      </c>
      <c r="B68" s="30">
        <v>2</v>
      </c>
      <c r="C68" s="30">
        <v>3</v>
      </c>
      <c r="D68" s="30">
        <v>4</v>
      </c>
      <c r="E68" s="30">
        <v>5</v>
      </c>
      <c r="F68" s="30">
        <v>6</v>
      </c>
      <c r="G68" s="30">
        <v>7</v>
      </c>
      <c r="H68" s="30">
        <v>8</v>
      </c>
      <c r="I68" s="30">
        <v>9</v>
      </c>
      <c r="J68" s="30">
        <v>10</v>
      </c>
      <c r="K68" s="30">
        <v>11</v>
      </c>
      <c r="L68" s="30">
        <v>12</v>
      </c>
      <c r="M68" s="26" t="s">
        <v>47</v>
      </c>
      <c r="N68" s="30">
        <v>1</v>
      </c>
      <c r="O68" s="30">
        <v>2</v>
      </c>
      <c r="P68" s="30">
        <v>3</v>
      </c>
      <c r="Q68" s="30">
        <v>4</v>
      </c>
      <c r="R68" s="30">
        <v>5</v>
      </c>
      <c r="S68" s="30">
        <v>6</v>
      </c>
      <c r="T68" s="30">
        <v>7</v>
      </c>
      <c r="U68" s="30">
        <v>8</v>
      </c>
      <c r="V68" s="30">
        <v>9</v>
      </c>
      <c r="W68" s="30">
        <v>10</v>
      </c>
      <c r="X68" s="30">
        <v>11</v>
      </c>
      <c r="Y68" s="30">
        <v>12</v>
      </c>
      <c r="Z68" s="26" t="s">
        <v>47</v>
      </c>
      <c r="AB68" s="27"/>
      <c r="AC68" s="27"/>
      <c r="AD68" s="27"/>
      <c r="AE68" s="27"/>
      <c r="AF68" s="27"/>
      <c r="AG68" s="27"/>
      <c r="AH68" s="27"/>
      <c r="AI68" s="27"/>
      <c r="AJ68" s="28"/>
      <c r="AM68" s="28"/>
      <c r="AN68" s="27"/>
    </row>
    <row r="69" spans="1:40" ht="13.8" thickBot="1">
      <c r="A69" s="4">
        <v>4</v>
      </c>
      <c r="B69" s="17">
        <v>542</v>
      </c>
      <c r="C69" s="4">
        <v>70</v>
      </c>
      <c r="D69" s="17">
        <v>460</v>
      </c>
      <c r="E69" s="9">
        <v>2518</v>
      </c>
      <c r="F69" s="12">
        <v>2739</v>
      </c>
      <c r="G69" s="17">
        <v>448</v>
      </c>
      <c r="H69" s="12">
        <v>2712</v>
      </c>
      <c r="I69" s="12">
        <v>2722</v>
      </c>
      <c r="J69" s="17">
        <v>458</v>
      </c>
      <c r="K69" s="12">
        <v>2805</v>
      </c>
      <c r="L69" s="15">
        <v>3070</v>
      </c>
      <c r="M69" s="21"/>
      <c r="N69" s="23">
        <f t="shared" ref="N69:Y69" si="70" xml:space="preserve"> IF(OR(A69&gt;A79, A69&lt;A78),".",A69)</f>
        <v>4</v>
      </c>
      <c r="O69" s="23">
        <f t="shared" si="70"/>
        <v>542</v>
      </c>
      <c r="P69" s="23">
        <f t="shared" si="70"/>
        <v>70</v>
      </c>
      <c r="Q69" s="23">
        <f t="shared" si="70"/>
        <v>460</v>
      </c>
      <c r="R69" s="23">
        <f t="shared" si="70"/>
        <v>2518</v>
      </c>
      <c r="S69" s="23">
        <f t="shared" si="70"/>
        <v>2739</v>
      </c>
      <c r="T69" s="23">
        <f t="shared" si="70"/>
        <v>448</v>
      </c>
      <c r="U69" s="23">
        <f t="shared" si="70"/>
        <v>2712</v>
      </c>
      <c r="V69" s="23">
        <f t="shared" si="70"/>
        <v>2722</v>
      </c>
      <c r="W69" s="23">
        <f t="shared" si="70"/>
        <v>458</v>
      </c>
      <c r="X69" s="23">
        <f t="shared" si="70"/>
        <v>2805</v>
      </c>
      <c r="Y69" s="23">
        <f t="shared" si="70"/>
        <v>3070</v>
      </c>
      <c r="Z69" s="21"/>
      <c r="AA69" s="22">
        <f>AA56+3</f>
        <v>16</v>
      </c>
      <c r="AB69" s="34">
        <f>AVERAGE($R69:$S76)</f>
        <v>3029.8125</v>
      </c>
      <c r="AC69" s="34">
        <f>AVERAGE($P69:$P76)</f>
        <v>74.25</v>
      </c>
      <c r="AD69" s="34">
        <f>AVERAGE([3]buffer!F$14:F$21)</f>
        <v>33</v>
      </c>
      <c r="AE69" s="34">
        <f>((AB69-AD69)/AI69)-AC69</f>
        <v>3456.060989010989</v>
      </c>
      <c r="AF69" s="34">
        <f>AVERAGE($Q69:$Q76)</f>
        <v>455</v>
      </c>
      <c r="AG69" s="34">
        <f>AVERAGE($O69:$O76)</f>
        <v>536</v>
      </c>
      <c r="AH69" s="34">
        <f>AG69/0.5</f>
        <v>1072</v>
      </c>
      <c r="AI69" s="35">
        <f>AF69/AG69</f>
        <v>0.84888059701492535</v>
      </c>
      <c r="AJ69" s="55">
        <f>1.2*(1-COMPLETE!P41)</f>
        <v>1.0561251086012162</v>
      </c>
      <c r="AK69" s="37">
        <v>0.57777777777777783</v>
      </c>
      <c r="AL69" s="37">
        <v>0.7597222222222223</v>
      </c>
      <c r="AM69" s="38">
        <f>24*(AL69-AK69)</f>
        <v>4.3666666666666671</v>
      </c>
      <c r="AN69" s="34">
        <f>(AE69*120)/(AH69*0.2*AM69*AJ69)</f>
        <v>419.44252021821256</v>
      </c>
    </row>
    <row r="70" spans="1:40" ht="13.8" thickBot="1">
      <c r="A70" s="4">
        <v>2</v>
      </c>
      <c r="B70" s="17">
        <v>518</v>
      </c>
      <c r="C70" s="4">
        <v>69</v>
      </c>
      <c r="D70" s="17">
        <v>451</v>
      </c>
      <c r="E70" s="15">
        <v>3042</v>
      </c>
      <c r="F70" s="9">
        <v>2562</v>
      </c>
      <c r="G70" s="17">
        <v>454</v>
      </c>
      <c r="H70" s="7">
        <v>3322</v>
      </c>
      <c r="I70" s="15">
        <v>3173</v>
      </c>
      <c r="J70" s="17">
        <v>453</v>
      </c>
      <c r="K70" s="7">
        <v>3306</v>
      </c>
      <c r="L70" s="12">
        <v>2759</v>
      </c>
      <c r="M70" s="21"/>
      <c r="N70" s="23">
        <f t="shared" ref="N70:Y70" si="71" xml:space="preserve"> IF(OR(A70&gt;A79, A70&lt;A78),".",A70)</f>
        <v>2</v>
      </c>
      <c r="O70" s="23">
        <f t="shared" si="71"/>
        <v>518</v>
      </c>
      <c r="P70" s="23">
        <f t="shared" si="71"/>
        <v>69</v>
      </c>
      <c r="Q70" s="23">
        <f t="shared" si="71"/>
        <v>451</v>
      </c>
      <c r="R70" s="23">
        <f t="shared" si="71"/>
        <v>3042</v>
      </c>
      <c r="S70" s="23">
        <f t="shared" si="71"/>
        <v>2562</v>
      </c>
      <c r="T70" s="23">
        <f t="shared" si="71"/>
        <v>454</v>
      </c>
      <c r="U70" s="23">
        <f t="shared" si="71"/>
        <v>3322</v>
      </c>
      <c r="V70" s="23">
        <f t="shared" si="71"/>
        <v>3173</v>
      </c>
      <c r="W70" s="23">
        <f t="shared" si="71"/>
        <v>453</v>
      </c>
      <c r="X70" s="23">
        <f t="shared" si="71"/>
        <v>3306</v>
      </c>
      <c r="Y70" s="23">
        <f t="shared" si="71"/>
        <v>2759</v>
      </c>
      <c r="Z70" s="21"/>
      <c r="AA70" s="22">
        <f>AA57+3</f>
        <v>17</v>
      </c>
      <c r="AB70" s="34">
        <f>AVERAGE($U69:$V76)</f>
        <v>3359.125</v>
      </c>
      <c r="AC70" s="34">
        <f>AVERAGE($P69:$P76)</f>
        <v>74.25</v>
      </c>
      <c r="AD70" s="34">
        <f>AVERAGE([3]buffer!G$14:G$21)</f>
        <v>30.625</v>
      </c>
      <c r="AE70" s="34">
        <f>((AB70-AD70)/AI70)-AC70</f>
        <v>3870.3273847125711</v>
      </c>
      <c r="AF70" s="34">
        <f>AVERAGE($T69:$T76)</f>
        <v>452.28571428571428</v>
      </c>
      <c r="AG70" s="34">
        <f>AVERAGE($O69:$O76)</f>
        <v>536</v>
      </c>
      <c r="AH70" s="34">
        <f>AG70/0.5</f>
        <v>1072</v>
      </c>
      <c r="AI70" s="35">
        <f>AF70/AG70</f>
        <v>0.843816631130064</v>
      </c>
      <c r="AJ70" s="55">
        <f>1.2*(1-COMPLETE!P43)</f>
        <v>1.0265709156193894</v>
      </c>
      <c r="AK70" s="37">
        <v>0.57777777777777783</v>
      </c>
      <c r="AL70" s="37">
        <v>0.7597222222222223</v>
      </c>
      <c r="AM70" s="38">
        <f>24*(AL70-AK70)</f>
        <v>4.3666666666666671</v>
      </c>
      <c r="AN70" s="34">
        <f>(AE70*120)/(AH70*0.2*AM70*AJ70)</f>
        <v>483.24255412968142</v>
      </c>
    </row>
    <row r="71" spans="1:40" ht="13.8" thickBot="1">
      <c r="A71" s="4">
        <v>2</v>
      </c>
      <c r="B71" s="17">
        <v>540</v>
      </c>
      <c r="C71" s="4">
        <v>73</v>
      </c>
      <c r="D71" s="17">
        <v>449</v>
      </c>
      <c r="E71" s="14">
        <v>3814</v>
      </c>
      <c r="F71" s="15">
        <v>3052</v>
      </c>
      <c r="G71" s="17">
        <v>458</v>
      </c>
      <c r="H71" s="7">
        <v>3375</v>
      </c>
      <c r="I71" s="15">
        <v>3162</v>
      </c>
      <c r="J71" s="17">
        <v>452</v>
      </c>
      <c r="K71" s="7">
        <v>3405</v>
      </c>
      <c r="L71" s="15">
        <v>2982</v>
      </c>
      <c r="M71" s="21"/>
      <c r="N71" s="23">
        <f t="shared" ref="N71:Y71" si="72" xml:space="preserve"> IF(OR(A71&gt;A79, A71&lt;A78),".",A71)</f>
        <v>2</v>
      </c>
      <c r="O71" s="23">
        <f t="shared" si="72"/>
        <v>540</v>
      </c>
      <c r="P71" s="23">
        <f t="shared" si="72"/>
        <v>73</v>
      </c>
      <c r="Q71" s="23">
        <f t="shared" si="72"/>
        <v>449</v>
      </c>
      <c r="R71" s="23">
        <f t="shared" si="72"/>
        <v>3814</v>
      </c>
      <c r="S71" s="23">
        <f t="shared" si="72"/>
        <v>3052</v>
      </c>
      <c r="T71" s="23">
        <f t="shared" si="72"/>
        <v>458</v>
      </c>
      <c r="U71" s="23">
        <f t="shared" si="72"/>
        <v>3375</v>
      </c>
      <c r="V71" s="23">
        <f t="shared" si="72"/>
        <v>3162</v>
      </c>
      <c r="W71" s="23">
        <f t="shared" si="72"/>
        <v>452</v>
      </c>
      <c r="X71" s="23">
        <f t="shared" si="72"/>
        <v>3405</v>
      </c>
      <c r="Y71" s="23">
        <f t="shared" si="72"/>
        <v>2982</v>
      </c>
      <c r="Z71" s="21"/>
      <c r="AA71" s="22">
        <f>AA58+3</f>
        <v>18</v>
      </c>
      <c r="AB71" s="34">
        <f>AVERAGE($X69:$Y76)</f>
        <v>3315.125</v>
      </c>
      <c r="AC71" s="34">
        <f>AVERAGE($P69:$P76)</f>
        <v>74.25</v>
      </c>
      <c r="AD71" s="34">
        <f>AVERAGE([3]buffer!H$14:H$21)</f>
        <v>31.5</v>
      </c>
      <c r="AE71" s="34">
        <f>((AB71-AD71)/AI71)-AC71</f>
        <v>3779.1117952928298</v>
      </c>
      <c r="AF71" s="34">
        <f>AVERAGE($W69:$W76)</f>
        <v>456.75</v>
      </c>
      <c r="AG71" s="34">
        <f>AVERAGE($O69:$O76)</f>
        <v>536</v>
      </c>
      <c r="AH71" s="34">
        <f>AG71/0.5</f>
        <v>1072</v>
      </c>
      <c r="AI71" s="35">
        <f>AF71/AG71</f>
        <v>0.85214552238805974</v>
      </c>
      <c r="AJ71" s="55">
        <f xml:space="preserve"> 1.18*(1-COMPLETE!P45)</f>
        <v>1.03722</v>
      </c>
      <c r="AK71" s="37">
        <v>0.57777777777777783</v>
      </c>
      <c r="AL71" s="37">
        <v>0.7597222222222223</v>
      </c>
      <c r="AM71" s="38">
        <f>24*(AL71-AK71)</f>
        <v>4.3666666666666671</v>
      </c>
      <c r="AN71" s="34">
        <f>(AE71*120)/(AH71*0.2*AM71*AJ71)</f>
        <v>467.00903345954322</v>
      </c>
    </row>
    <row r="72" spans="1:40" ht="13.2">
      <c r="A72" s="4">
        <v>1</v>
      </c>
      <c r="B72" s="17">
        <v>537</v>
      </c>
      <c r="C72" s="4">
        <v>75</v>
      </c>
      <c r="D72" s="17">
        <v>459</v>
      </c>
      <c r="E72" s="15">
        <v>3222</v>
      </c>
      <c r="F72" s="5">
        <v>2056</v>
      </c>
      <c r="G72" s="17">
        <v>447</v>
      </c>
      <c r="H72" s="7">
        <v>3301</v>
      </c>
      <c r="I72" s="7">
        <v>3444</v>
      </c>
      <c r="J72" s="17">
        <v>461</v>
      </c>
      <c r="K72" s="14">
        <v>3724</v>
      </c>
      <c r="L72" s="15">
        <v>3262</v>
      </c>
      <c r="M72" s="21"/>
      <c r="N72" s="23">
        <f t="shared" ref="N72:Y72" si="73" xml:space="preserve"> IF(OR(A72&gt;A79, A72&lt;A78),".",A72)</f>
        <v>1</v>
      </c>
      <c r="O72" s="23">
        <f t="shared" si="73"/>
        <v>537</v>
      </c>
      <c r="P72" s="23">
        <f t="shared" si="73"/>
        <v>75</v>
      </c>
      <c r="Q72" s="23">
        <f t="shared" si="73"/>
        <v>459</v>
      </c>
      <c r="R72" s="23">
        <f t="shared" si="73"/>
        <v>3222</v>
      </c>
      <c r="S72" s="23">
        <f t="shared" si="73"/>
        <v>2056</v>
      </c>
      <c r="T72" s="23">
        <f t="shared" si="73"/>
        <v>447</v>
      </c>
      <c r="U72" s="23">
        <f t="shared" si="73"/>
        <v>3301</v>
      </c>
      <c r="V72" s="23">
        <f t="shared" si="73"/>
        <v>3444</v>
      </c>
      <c r="W72" s="23">
        <f t="shared" si="73"/>
        <v>461</v>
      </c>
      <c r="X72" s="23">
        <f t="shared" si="73"/>
        <v>3724</v>
      </c>
      <c r="Y72" s="23">
        <f t="shared" si="73"/>
        <v>3262</v>
      </c>
      <c r="Z72" s="21"/>
    </row>
    <row r="73" spans="1:40" ht="13.2">
      <c r="A73" s="4">
        <v>0</v>
      </c>
      <c r="B73" s="17">
        <v>531</v>
      </c>
      <c r="C73" s="4">
        <v>76</v>
      </c>
      <c r="D73" s="17">
        <v>444</v>
      </c>
      <c r="E73" s="13">
        <v>4019</v>
      </c>
      <c r="F73" s="5">
        <v>1962</v>
      </c>
      <c r="G73" s="17">
        <v>461</v>
      </c>
      <c r="H73" s="14">
        <v>3580</v>
      </c>
      <c r="I73" s="15">
        <v>3235</v>
      </c>
      <c r="J73" s="17">
        <v>464</v>
      </c>
      <c r="K73" s="13">
        <v>3973</v>
      </c>
      <c r="L73" s="7">
        <v>3423</v>
      </c>
      <c r="M73" s="21"/>
      <c r="N73" s="23">
        <f t="shared" ref="N73:Y73" si="74" xml:space="preserve"> IF(OR(A73&gt;A79, A73&lt;A78),".",A73)</f>
        <v>0</v>
      </c>
      <c r="O73" s="23">
        <f t="shared" si="74"/>
        <v>531</v>
      </c>
      <c r="P73" s="23">
        <f t="shared" si="74"/>
        <v>76</v>
      </c>
      <c r="Q73" s="23">
        <f t="shared" si="74"/>
        <v>444</v>
      </c>
      <c r="R73" s="23">
        <f t="shared" si="74"/>
        <v>4019</v>
      </c>
      <c r="S73" s="23">
        <f t="shared" si="74"/>
        <v>1962</v>
      </c>
      <c r="T73" s="23">
        <f t="shared" si="74"/>
        <v>461</v>
      </c>
      <c r="U73" s="23">
        <f t="shared" si="74"/>
        <v>3580</v>
      </c>
      <c r="V73" s="23">
        <f t="shared" si="74"/>
        <v>3235</v>
      </c>
      <c r="W73" s="23">
        <f t="shared" si="74"/>
        <v>464</v>
      </c>
      <c r="X73" s="23">
        <f t="shared" si="74"/>
        <v>3973</v>
      </c>
      <c r="Y73" s="23">
        <f t="shared" si="74"/>
        <v>3423</v>
      </c>
      <c r="Z73" s="21"/>
    </row>
    <row r="74" spans="1:40" ht="13.2">
      <c r="A74" s="4">
        <v>3</v>
      </c>
      <c r="B74" s="17">
        <v>537</v>
      </c>
      <c r="C74" s="4">
        <v>79</v>
      </c>
      <c r="D74" s="17">
        <v>459</v>
      </c>
      <c r="E74" s="14">
        <v>3680</v>
      </c>
      <c r="F74" s="7">
        <v>3441</v>
      </c>
      <c r="G74" s="17">
        <v>398</v>
      </c>
      <c r="H74" s="14">
        <v>3728</v>
      </c>
      <c r="I74" s="13">
        <v>4162</v>
      </c>
      <c r="J74" s="17">
        <v>454</v>
      </c>
      <c r="K74" s="13">
        <v>4032</v>
      </c>
      <c r="L74" s="15">
        <v>3229</v>
      </c>
      <c r="M74" s="21"/>
      <c r="N74" s="23">
        <f t="shared" ref="N74:Y74" si="75" xml:space="preserve"> IF(OR(A74&gt;A79, A74&lt;A78),".",A74)</f>
        <v>3</v>
      </c>
      <c r="O74" s="23">
        <f t="shared" si="75"/>
        <v>537</v>
      </c>
      <c r="P74" s="23">
        <f t="shared" si="75"/>
        <v>79</v>
      </c>
      <c r="Q74" s="23">
        <f t="shared" si="75"/>
        <v>459</v>
      </c>
      <c r="R74" s="23">
        <f t="shared" si="75"/>
        <v>3680</v>
      </c>
      <c r="S74" s="23">
        <f t="shared" si="75"/>
        <v>3441</v>
      </c>
      <c r="T74" s="23" t="str">
        <f t="shared" si="75"/>
        <v>.</v>
      </c>
      <c r="U74" s="23">
        <f t="shared" si="75"/>
        <v>3728</v>
      </c>
      <c r="V74" s="23">
        <f t="shared" si="75"/>
        <v>4162</v>
      </c>
      <c r="W74" s="23">
        <f t="shared" si="75"/>
        <v>454</v>
      </c>
      <c r="X74" s="23">
        <f t="shared" si="75"/>
        <v>4032</v>
      </c>
      <c r="Y74" s="23">
        <f t="shared" si="75"/>
        <v>3229</v>
      </c>
      <c r="Z74" s="21"/>
    </row>
    <row r="75" spans="1:40" ht="13.2">
      <c r="A75" s="4">
        <v>4</v>
      </c>
      <c r="B75" s="17">
        <v>533</v>
      </c>
      <c r="C75" s="4">
        <v>76</v>
      </c>
      <c r="D75" s="17">
        <v>472</v>
      </c>
      <c r="E75" s="7">
        <v>3288</v>
      </c>
      <c r="F75" s="7">
        <v>3348</v>
      </c>
      <c r="G75" s="17">
        <v>444</v>
      </c>
      <c r="H75" s="14">
        <v>3824</v>
      </c>
      <c r="I75" s="14">
        <v>3729</v>
      </c>
      <c r="J75" s="17">
        <v>458</v>
      </c>
      <c r="K75" s="14">
        <v>3857</v>
      </c>
      <c r="L75" s="15">
        <v>3063</v>
      </c>
      <c r="M75" s="21"/>
      <c r="N75" s="23">
        <f t="shared" ref="N75:Y75" si="76" xml:space="preserve"> IF(OR(A75&gt;A79, A75&lt;A78),".",A75)</f>
        <v>4</v>
      </c>
      <c r="O75" s="23">
        <f t="shared" si="76"/>
        <v>533</v>
      </c>
      <c r="P75" s="23">
        <f t="shared" si="76"/>
        <v>76</v>
      </c>
      <c r="Q75" s="23">
        <f t="shared" si="76"/>
        <v>472</v>
      </c>
      <c r="R75" s="23">
        <f t="shared" si="76"/>
        <v>3288</v>
      </c>
      <c r="S75" s="23">
        <f t="shared" si="76"/>
        <v>3348</v>
      </c>
      <c r="T75" s="23">
        <f t="shared" si="76"/>
        <v>444</v>
      </c>
      <c r="U75" s="23">
        <f t="shared" si="76"/>
        <v>3824</v>
      </c>
      <c r="V75" s="23">
        <f t="shared" si="76"/>
        <v>3729</v>
      </c>
      <c r="W75" s="23">
        <f t="shared" si="76"/>
        <v>458</v>
      </c>
      <c r="X75" s="23">
        <f t="shared" si="76"/>
        <v>3857</v>
      </c>
      <c r="Y75" s="23">
        <f t="shared" si="76"/>
        <v>3063</v>
      </c>
      <c r="Z75" s="21"/>
    </row>
    <row r="76" spans="1:40" ht="13.2">
      <c r="A76" s="4">
        <v>2</v>
      </c>
      <c r="B76" s="17">
        <v>550</v>
      </c>
      <c r="C76" s="4">
        <v>76</v>
      </c>
      <c r="D76" s="17">
        <v>446</v>
      </c>
      <c r="E76" s="12">
        <v>2731</v>
      </c>
      <c r="F76" s="15">
        <v>3003</v>
      </c>
      <c r="G76" s="17">
        <v>454</v>
      </c>
      <c r="H76" s="15">
        <v>3169</v>
      </c>
      <c r="I76" s="15">
        <v>3108</v>
      </c>
      <c r="J76" s="17">
        <v>454</v>
      </c>
      <c r="K76" s="15">
        <v>3001</v>
      </c>
      <c r="L76" s="15">
        <v>3151</v>
      </c>
      <c r="M76" s="21"/>
      <c r="N76" s="23">
        <f t="shared" ref="N76:Y76" si="77" xml:space="preserve"> IF(OR(A76&gt;A79, A76&lt;A78),".",A76)</f>
        <v>2</v>
      </c>
      <c r="O76" s="23">
        <f t="shared" si="77"/>
        <v>550</v>
      </c>
      <c r="P76" s="23">
        <f t="shared" si="77"/>
        <v>76</v>
      </c>
      <c r="Q76" s="23">
        <f t="shared" si="77"/>
        <v>446</v>
      </c>
      <c r="R76" s="23">
        <f t="shared" si="77"/>
        <v>2731</v>
      </c>
      <c r="S76" s="23">
        <f t="shared" si="77"/>
        <v>3003</v>
      </c>
      <c r="T76" s="23">
        <f t="shared" si="77"/>
        <v>454</v>
      </c>
      <c r="U76" s="23">
        <f t="shared" si="77"/>
        <v>3169</v>
      </c>
      <c r="V76" s="23">
        <f t="shared" si="77"/>
        <v>3108</v>
      </c>
      <c r="W76" s="23">
        <f t="shared" si="77"/>
        <v>454</v>
      </c>
      <c r="X76" s="23">
        <f t="shared" si="77"/>
        <v>3001</v>
      </c>
      <c r="Y76" s="23">
        <f t="shared" si="77"/>
        <v>3151</v>
      </c>
      <c r="Z76" s="21"/>
    </row>
    <row r="77" spans="1:40">
      <c r="A77" s="39">
        <f>AVERAGE(A69:A76)</f>
        <v>2.25</v>
      </c>
      <c r="B77" s="39">
        <f>AVERAGE(B69:B76)</f>
        <v>536</v>
      </c>
      <c r="C77" s="39">
        <f t="shared" ref="C77:L77" si="78">AVERAGE(C69:C76)</f>
        <v>74.25</v>
      </c>
      <c r="D77" s="39">
        <f t="shared" si="78"/>
        <v>455</v>
      </c>
      <c r="E77" s="39">
        <f t="shared" si="78"/>
        <v>3289.25</v>
      </c>
      <c r="F77" s="39">
        <f t="shared" si="78"/>
        <v>2770.375</v>
      </c>
      <c r="G77" s="39">
        <f t="shared" si="78"/>
        <v>445.5</v>
      </c>
      <c r="H77" s="39">
        <f t="shared" si="78"/>
        <v>3376.375</v>
      </c>
      <c r="I77" s="39">
        <f t="shared" si="78"/>
        <v>3341.875</v>
      </c>
      <c r="J77" s="39">
        <f t="shared" si="78"/>
        <v>456.75</v>
      </c>
      <c r="K77" s="39">
        <f t="shared" si="78"/>
        <v>3512.875</v>
      </c>
      <c r="L77" s="39">
        <f t="shared" si="78"/>
        <v>3117.375</v>
      </c>
      <c r="M77" s="26" t="s">
        <v>60</v>
      </c>
      <c r="N77" s="39">
        <f>AVERAGE(N69:N76)</f>
        <v>2.25</v>
      </c>
      <c r="O77" s="39">
        <f>AVERAGE(O69:O76)</f>
        <v>536</v>
      </c>
      <c r="P77" s="39">
        <f t="shared" ref="P77:Y77" si="79">AVERAGE(P69:P76)</f>
        <v>74.25</v>
      </c>
      <c r="Q77" s="39">
        <f t="shared" si="79"/>
        <v>455</v>
      </c>
      <c r="R77" s="39">
        <f t="shared" si="79"/>
        <v>3289.25</v>
      </c>
      <c r="S77" s="39">
        <f t="shared" si="79"/>
        <v>2770.375</v>
      </c>
      <c r="T77" s="39">
        <f t="shared" si="79"/>
        <v>452.28571428571428</v>
      </c>
      <c r="U77" s="39">
        <f t="shared" si="79"/>
        <v>3376.375</v>
      </c>
      <c r="V77" s="39">
        <f t="shared" si="79"/>
        <v>3341.875</v>
      </c>
      <c r="W77" s="39">
        <f t="shared" si="79"/>
        <v>456.75</v>
      </c>
      <c r="X77" s="39">
        <f t="shared" si="79"/>
        <v>3512.875</v>
      </c>
      <c r="Y77" s="39">
        <f t="shared" si="79"/>
        <v>3117.375</v>
      </c>
      <c r="Z77" s="26" t="s">
        <v>60</v>
      </c>
    </row>
    <row r="78" spans="1:40">
      <c r="A78" s="39">
        <f>A77-2*STDEV(A69:A76)</f>
        <v>-0.52746029931765426</v>
      </c>
      <c r="B78" s="39">
        <f t="shared" ref="B78:L78" si="80">B77-2*STDEV(B69:B76)</f>
        <v>517.36056407965702</v>
      </c>
      <c r="C78" s="39">
        <f t="shared" si="80"/>
        <v>67.509927935951168</v>
      </c>
      <c r="D78" s="39">
        <f t="shared" si="80"/>
        <v>436.48359800454898</v>
      </c>
      <c r="E78" s="39">
        <f t="shared" si="80"/>
        <v>2238.3430447601804</v>
      </c>
      <c r="F78" s="39">
        <f t="shared" si="80"/>
        <v>1668.4229981933358</v>
      </c>
      <c r="G78" s="39">
        <f t="shared" si="80"/>
        <v>405.44289790097855</v>
      </c>
      <c r="H78" s="39">
        <f t="shared" si="80"/>
        <v>2675.9629274108911</v>
      </c>
      <c r="I78" s="39">
        <f t="shared" si="80"/>
        <v>2465.4736323933212</v>
      </c>
      <c r="J78" s="39">
        <f t="shared" si="80"/>
        <v>448.2815712369835</v>
      </c>
      <c r="K78" s="39">
        <f t="shared" si="80"/>
        <v>2598.938811230315</v>
      </c>
      <c r="L78" s="39">
        <f t="shared" si="80"/>
        <v>2717.4650994330991</v>
      </c>
      <c r="M78" s="26" t="s">
        <v>61</v>
      </c>
      <c r="N78" s="39">
        <f>N77-2*STDEV(N69:N76)</f>
        <v>-0.52746029931765426</v>
      </c>
      <c r="O78" s="39">
        <f t="shared" ref="O78:Y78" si="81">O77-2*STDEV(O69:O76)</f>
        <v>517.36056407965702</v>
      </c>
      <c r="P78" s="39">
        <f t="shared" si="81"/>
        <v>67.509927935951168</v>
      </c>
      <c r="Q78" s="39">
        <f t="shared" si="81"/>
        <v>436.48359800454898</v>
      </c>
      <c r="R78" s="39">
        <f t="shared" si="81"/>
        <v>2238.3430447601804</v>
      </c>
      <c r="S78" s="39">
        <f t="shared" si="81"/>
        <v>1668.4229981933358</v>
      </c>
      <c r="T78" s="39">
        <f t="shared" si="81"/>
        <v>439.91832244457083</v>
      </c>
      <c r="U78" s="39">
        <f t="shared" si="81"/>
        <v>2675.9629274108911</v>
      </c>
      <c r="V78" s="39">
        <f t="shared" si="81"/>
        <v>2465.4736323933212</v>
      </c>
      <c r="W78" s="39">
        <f t="shared" si="81"/>
        <v>448.2815712369835</v>
      </c>
      <c r="X78" s="39">
        <f t="shared" si="81"/>
        <v>2598.938811230315</v>
      </c>
      <c r="Y78" s="39">
        <f t="shared" si="81"/>
        <v>2717.4650994330991</v>
      </c>
      <c r="Z78" s="26" t="s">
        <v>61</v>
      </c>
    </row>
    <row r="79" spans="1:40" ht="12.6" thickBot="1">
      <c r="A79" s="40">
        <f>A77+2*STDEV(A69:A76)</f>
        <v>5.0274602993176547</v>
      </c>
      <c r="B79" s="40">
        <f t="shared" ref="B79:L79" si="82">B77+2*STDEV(B69:B76)</f>
        <v>554.63943592034298</v>
      </c>
      <c r="C79" s="40">
        <f t="shared" si="82"/>
        <v>80.990072064048832</v>
      </c>
      <c r="D79" s="40">
        <f t="shared" si="82"/>
        <v>473.51640199545102</v>
      </c>
      <c r="E79" s="40">
        <f t="shared" si="82"/>
        <v>4340.1569552398196</v>
      </c>
      <c r="F79" s="40">
        <f t="shared" si="82"/>
        <v>3872.3270018066642</v>
      </c>
      <c r="G79" s="40">
        <f t="shared" si="82"/>
        <v>485.55710209902145</v>
      </c>
      <c r="H79" s="40">
        <f t="shared" si="82"/>
        <v>4076.7870725891089</v>
      </c>
      <c r="I79" s="40">
        <f t="shared" si="82"/>
        <v>4218.2763676066788</v>
      </c>
      <c r="J79" s="40">
        <f t="shared" si="82"/>
        <v>465.2184287630165</v>
      </c>
      <c r="K79" s="40">
        <f t="shared" si="82"/>
        <v>4426.811188769685</v>
      </c>
      <c r="L79" s="40">
        <f t="shared" si="82"/>
        <v>3517.2849005669009</v>
      </c>
      <c r="M79" s="41" t="s">
        <v>62</v>
      </c>
      <c r="N79" s="40">
        <f>N77+2*STDEV(N69:N76)</f>
        <v>5.0274602993176547</v>
      </c>
      <c r="O79" s="40">
        <f t="shared" ref="O79:Y79" si="83">O77+2*STDEV(O69:O76)</f>
        <v>554.63943592034298</v>
      </c>
      <c r="P79" s="40">
        <f t="shared" si="83"/>
        <v>80.990072064048832</v>
      </c>
      <c r="Q79" s="40">
        <f t="shared" si="83"/>
        <v>473.51640199545102</v>
      </c>
      <c r="R79" s="40">
        <f t="shared" si="83"/>
        <v>4340.1569552398196</v>
      </c>
      <c r="S79" s="40">
        <f t="shared" si="83"/>
        <v>3872.3270018066642</v>
      </c>
      <c r="T79" s="40">
        <f t="shared" si="83"/>
        <v>464.65310612685772</v>
      </c>
      <c r="U79" s="40">
        <f t="shared" si="83"/>
        <v>4076.7870725891089</v>
      </c>
      <c r="V79" s="40">
        <f t="shared" si="83"/>
        <v>4218.2763676066788</v>
      </c>
      <c r="W79" s="40">
        <f t="shared" si="83"/>
        <v>465.2184287630165</v>
      </c>
      <c r="X79" s="40">
        <f t="shared" si="83"/>
        <v>4426.811188769685</v>
      </c>
      <c r="Y79" s="40">
        <f t="shared" si="83"/>
        <v>3517.2849005669009</v>
      </c>
      <c r="Z79" s="41" t="s">
        <v>62</v>
      </c>
    </row>
    <row r="80" spans="1:40" ht="13.2">
      <c r="A80" s="20"/>
      <c r="B80" s="25"/>
      <c r="C80" s="20"/>
      <c r="D80" s="22">
        <v>19</v>
      </c>
      <c r="E80" s="22">
        <v>19</v>
      </c>
      <c r="F80" s="22">
        <v>19</v>
      </c>
      <c r="G80" s="22">
        <v>20</v>
      </c>
      <c r="H80" s="22">
        <v>20</v>
      </c>
      <c r="I80" s="22">
        <v>20</v>
      </c>
      <c r="J80" s="22">
        <v>21</v>
      </c>
      <c r="K80" s="22">
        <v>21</v>
      </c>
      <c r="L80" s="22">
        <v>21</v>
      </c>
      <c r="M80" s="26" t="s">
        <v>37</v>
      </c>
      <c r="N80" s="20"/>
      <c r="O80" s="25"/>
      <c r="P80" s="20"/>
      <c r="Q80" s="22">
        <v>19</v>
      </c>
      <c r="R80" s="22">
        <v>19</v>
      </c>
      <c r="S80" s="22">
        <v>19</v>
      </c>
      <c r="T80" s="22">
        <v>20</v>
      </c>
      <c r="U80" s="22">
        <v>20</v>
      </c>
      <c r="V80" s="22">
        <v>20</v>
      </c>
      <c r="W80" s="22">
        <v>21</v>
      </c>
      <c r="X80" s="22">
        <v>21</v>
      </c>
      <c r="Y80" s="22">
        <v>21</v>
      </c>
      <c r="Z80" s="26" t="s">
        <v>37</v>
      </c>
      <c r="AB80" s="27"/>
      <c r="AC80" s="27"/>
      <c r="AD80" s="27"/>
      <c r="AE80" s="27"/>
      <c r="AF80" s="27"/>
      <c r="AG80" s="27"/>
      <c r="AH80" s="27"/>
      <c r="AI80" s="27"/>
      <c r="AM80" s="28"/>
      <c r="AN80" s="27"/>
    </row>
    <row r="81" spans="1:42" ht="13.8" thickBot="1">
      <c r="A81" s="30">
        <v>1</v>
      </c>
      <c r="B81" s="30">
        <v>2</v>
      </c>
      <c r="C81" s="30">
        <v>3</v>
      </c>
      <c r="D81" s="30">
        <v>4</v>
      </c>
      <c r="E81" s="30">
        <v>5</v>
      </c>
      <c r="F81" s="30">
        <v>6</v>
      </c>
      <c r="G81" s="30">
        <v>7</v>
      </c>
      <c r="H81" s="30">
        <v>8</v>
      </c>
      <c r="I81" s="30">
        <v>9</v>
      </c>
      <c r="J81" s="30">
        <v>10</v>
      </c>
      <c r="K81" s="30">
        <v>11</v>
      </c>
      <c r="L81" s="30">
        <v>12</v>
      </c>
      <c r="M81" s="26" t="s">
        <v>47</v>
      </c>
      <c r="N81" s="30">
        <v>1</v>
      </c>
      <c r="O81" s="30">
        <v>2</v>
      </c>
      <c r="P81" s="30">
        <v>3</v>
      </c>
      <c r="Q81" s="30">
        <v>4</v>
      </c>
      <c r="R81" s="30">
        <v>5</v>
      </c>
      <c r="S81" s="30">
        <v>6</v>
      </c>
      <c r="T81" s="30">
        <v>7</v>
      </c>
      <c r="U81" s="30">
        <v>8</v>
      </c>
      <c r="V81" s="30">
        <v>9</v>
      </c>
      <c r="W81" s="30">
        <v>10</v>
      </c>
      <c r="X81" s="30">
        <v>11</v>
      </c>
      <c r="Y81" s="30">
        <v>12</v>
      </c>
      <c r="Z81" s="26" t="s">
        <v>47</v>
      </c>
      <c r="AB81" s="27"/>
      <c r="AC81" s="27"/>
      <c r="AD81" s="27"/>
      <c r="AE81" s="27"/>
      <c r="AF81" s="27"/>
      <c r="AG81" s="27"/>
      <c r="AH81" s="27"/>
      <c r="AI81" s="27"/>
      <c r="AM81" s="28"/>
      <c r="AN81" s="27"/>
    </row>
    <row r="82" spans="1:42" ht="13.8" thickBot="1">
      <c r="A82" s="4">
        <v>1</v>
      </c>
      <c r="B82" s="16">
        <v>408</v>
      </c>
      <c r="C82" s="4">
        <v>45</v>
      </c>
      <c r="D82" s="16">
        <v>360</v>
      </c>
      <c r="E82" s="15">
        <v>1469</v>
      </c>
      <c r="F82" s="7">
        <v>1576</v>
      </c>
      <c r="G82" s="16">
        <v>362</v>
      </c>
      <c r="H82" s="12">
        <v>1308</v>
      </c>
      <c r="I82" s="12">
        <v>1290</v>
      </c>
      <c r="J82" s="16">
        <v>380</v>
      </c>
      <c r="K82" s="7">
        <v>1663</v>
      </c>
      <c r="L82" s="14">
        <v>1779</v>
      </c>
      <c r="M82" s="21"/>
      <c r="N82" s="23">
        <f t="shared" ref="N82:Y82" si="84" xml:space="preserve"> IF(OR(A82&gt;A92, A82&lt;A91),".",A82)</f>
        <v>1</v>
      </c>
      <c r="O82" s="23">
        <f t="shared" si="84"/>
        <v>408</v>
      </c>
      <c r="P82" s="23">
        <f t="shared" si="84"/>
        <v>45</v>
      </c>
      <c r="Q82" s="23">
        <f t="shared" si="84"/>
        <v>360</v>
      </c>
      <c r="R82" s="23">
        <f t="shared" si="84"/>
        <v>1469</v>
      </c>
      <c r="S82" s="23">
        <f t="shared" si="84"/>
        <v>1576</v>
      </c>
      <c r="T82" s="23">
        <f t="shared" si="84"/>
        <v>362</v>
      </c>
      <c r="U82" s="23">
        <f t="shared" si="84"/>
        <v>1308</v>
      </c>
      <c r="V82" s="23">
        <f t="shared" si="84"/>
        <v>1290</v>
      </c>
      <c r="W82" s="23">
        <f t="shared" si="84"/>
        <v>380</v>
      </c>
      <c r="X82" s="23">
        <f t="shared" si="84"/>
        <v>1663</v>
      </c>
      <c r="Y82" s="23">
        <f t="shared" si="84"/>
        <v>1779</v>
      </c>
      <c r="Z82" s="21"/>
      <c r="AA82" s="22">
        <f>AA69+3</f>
        <v>19</v>
      </c>
      <c r="AB82" s="34">
        <f>AVERAGE(R82:S89)</f>
        <v>1686.5</v>
      </c>
      <c r="AC82" s="34">
        <f>AVERAGE($P82:$P89)</f>
        <v>45.5</v>
      </c>
      <c r="AD82" s="34">
        <f>AVERAGE([3]buffer!I$14:I$21)</f>
        <v>1.5</v>
      </c>
      <c r="AE82" s="34">
        <f>((AB82-AD82)/AI82)-AC82</f>
        <v>1803.1952917771882</v>
      </c>
      <c r="AF82" s="34">
        <f>AVERAGE($Q82:$Q89)</f>
        <v>377</v>
      </c>
      <c r="AG82" s="34">
        <f>AVERAGE($O82:$O89)</f>
        <v>413.625</v>
      </c>
      <c r="AH82" s="34">
        <f>AG82/0.5</f>
        <v>827.25</v>
      </c>
      <c r="AI82" s="35">
        <f>AF82/AG82</f>
        <v>0.91145361136294956</v>
      </c>
      <c r="AJ82" s="56">
        <f xml:space="preserve"> 1.15*(1-COMPLETE!P11)</f>
        <v>0.96974921630094046</v>
      </c>
      <c r="AK82" s="37">
        <v>0.73611111111111116</v>
      </c>
      <c r="AL82" s="37">
        <v>0.91666666666666663</v>
      </c>
      <c r="AM82" s="38">
        <f>24*(AL82-AK82)</f>
        <v>4.3333333333333313</v>
      </c>
      <c r="AN82" s="34">
        <f>(AE82*120)/(AH82*0.2*AM82*AJ82)</f>
        <v>311.22588058300454</v>
      </c>
      <c r="AP82" s="36"/>
    </row>
    <row r="83" spans="1:42" ht="13.8" thickBot="1">
      <c r="A83" s="4">
        <v>2</v>
      </c>
      <c r="B83" s="16">
        <v>404</v>
      </c>
      <c r="C83" s="4">
        <v>45</v>
      </c>
      <c r="D83" s="16">
        <v>370</v>
      </c>
      <c r="E83" s="7">
        <v>1603</v>
      </c>
      <c r="F83" s="7">
        <v>1664</v>
      </c>
      <c r="G83" s="16">
        <v>372</v>
      </c>
      <c r="H83" s="12">
        <v>1355</v>
      </c>
      <c r="I83" s="15">
        <v>1530</v>
      </c>
      <c r="J83" s="16">
        <v>372</v>
      </c>
      <c r="K83" s="7">
        <v>1579</v>
      </c>
      <c r="L83" s="15">
        <v>1562</v>
      </c>
      <c r="M83" s="21"/>
      <c r="N83" s="23">
        <f t="shared" ref="N83:Y83" si="85" xml:space="preserve"> IF(OR(A83&gt;A92, A83&lt;A91),".",A83)</f>
        <v>2</v>
      </c>
      <c r="O83" s="23">
        <f t="shared" si="85"/>
        <v>404</v>
      </c>
      <c r="P83" s="23">
        <f t="shared" si="85"/>
        <v>45</v>
      </c>
      <c r="Q83" s="23">
        <f t="shared" si="85"/>
        <v>370</v>
      </c>
      <c r="R83" s="23">
        <f t="shared" si="85"/>
        <v>1603</v>
      </c>
      <c r="S83" s="23">
        <f t="shared" si="85"/>
        <v>1664</v>
      </c>
      <c r="T83" s="23">
        <f t="shared" si="85"/>
        <v>372</v>
      </c>
      <c r="U83" s="23">
        <f t="shared" si="85"/>
        <v>1355</v>
      </c>
      <c r="V83" s="23">
        <f t="shared" si="85"/>
        <v>1530</v>
      </c>
      <c r="W83" s="23">
        <f t="shared" si="85"/>
        <v>372</v>
      </c>
      <c r="X83" s="23">
        <f t="shared" si="85"/>
        <v>1579</v>
      </c>
      <c r="Y83" s="23">
        <f t="shared" si="85"/>
        <v>1562</v>
      </c>
      <c r="Z83" s="21"/>
      <c r="AA83" s="22">
        <f>AA70+3</f>
        <v>20</v>
      </c>
      <c r="AB83" s="34">
        <f>AVERAGE(U82:V89)</f>
        <v>1365.4375</v>
      </c>
      <c r="AC83" s="34">
        <f>AVERAGE($P82:$P89)</f>
        <v>45.5</v>
      </c>
      <c r="AD83" s="34">
        <f>AVERAGE([3]buffer!J$14:J$21)</f>
        <v>1.5</v>
      </c>
      <c r="AE83" s="34">
        <f>((AB83-AD83)/AI83)-AC83</f>
        <v>1443.5363535136919</v>
      </c>
      <c r="AF83" s="34">
        <f>AVERAGE($T82:$T89)</f>
        <v>378.875</v>
      </c>
      <c r="AG83" s="34">
        <f>AVERAGE($O82:$O89)</f>
        <v>413.625</v>
      </c>
      <c r="AH83" s="34">
        <f>AG83/0.5</f>
        <v>827.25</v>
      </c>
      <c r="AI83" s="35">
        <f>AF83/AG83</f>
        <v>0.91598670293139917</v>
      </c>
      <c r="AJ83" s="57">
        <f xml:space="preserve"> 1.2*(1-COMPLETE!P13)</f>
        <v>1.0624203821656051</v>
      </c>
      <c r="AK83" s="37">
        <v>0.73611111111111116</v>
      </c>
      <c r="AL83" s="37">
        <v>0.91666666666666663</v>
      </c>
      <c r="AM83" s="38">
        <f>24*(AL83-AK83)</f>
        <v>4.3333333333333313</v>
      </c>
      <c r="AN83" s="34">
        <f>(AE83*120)/(AH83*0.2*AM83*AJ83)</f>
        <v>227.41740968225182</v>
      </c>
      <c r="AP83" s="36"/>
    </row>
    <row r="84" spans="1:42" ht="13.8" thickBot="1">
      <c r="A84" s="4">
        <v>4</v>
      </c>
      <c r="B84" s="16">
        <v>397</v>
      </c>
      <c r="C84" s="4">
        <v>47</v>
      </c>
      <c r="D84" s="16">
        <v>375</v>
      </c>
      <c r="E84" s="13">
        <v>1860</v>
      </c>
      <c r="F84" s="14">
        <v>1769</v>
      </c>
      <c r="G84" s="16">
        <v>380</v>
      </c>
      <c r="H84" s="15">
        <v>1467</v>
      </c>
      <c r="I84" s="15">
        <v>1532</v>
      </c>
      <c r="J84" s="16">
        <v>373</v>
      </c>
      <c r="K84" s="15">
        <v>1439</v>
      </c>
      <c r="L84" s="7">
        <v>1599</v>
      </c>
      <c r="M84" s="21"/>
      <c r="N84" s="23">
        <f t="shared" ref="N84:Y84" si="86" xml:space="preserve"> IF(OR(A84&gt;A92, A84&lt;A91),".",A84)</f>
        <v>4</v>
      </c>
      <c r="O84" s="23">
        <f t="shared" si="86"/>
        <v>397</v>
      </c>
      <c r="P84" s="23">
        <f t="shared" si="86"/>
        <v>47</v>
      </c>
      <c r="Q84" s="23">
        <f t="shared" si="86"/>
        <v>375</v>
      </c>
      <c r="R84" s="23">
        <f t="shared" si="86"/>
        <v>1860</v>
      </c>
      <c r="S84" s="23">
        <f t="shared" si="86"/>
        <v>1769</v>
      </c>
      <c r="T84" s="23">
        <f t="shared" si="86"/>
        <v>380</v>
      </c>
      <c r="U84" s="23">
        <f t="shared" si="86"/>
        <v>1467</v>
      </c>
      <c r="V84" s="23">
        <f t="shared" si="86"/>
        <v>1532</v>
      </c>
      <c r="W84" s="23">
        <f t="shared" si="86"/>
        <v>373</v>
      </c>
      <c r="X84" s="23">
        <f t="shared" si="86"/>
        <v>1439</v>
      </c>
      <c r="Y84" s="23">
        <f t="shared" si="86"/>
        <v>1599</v>
      </c>
      <c r="Z84" s="21"/>
      <c r="AA84" s="22">
        <f>AA71+3</f>
        <v>21</v>
      </c>
      <c r="AB84" s="34">
        <f>AVERAGE(X82:Y89)</f>
        <v>1632.5</v>
      </c>
      <c r="AC84" s="34">
        <f>AVERAGE($P82:$P89)</f>
        <v>45.5</v>
      </c>
      <c r="AD84" s="34">
        <f>AVERAGE([3]buffer!K$14:K$21)</f>
        <v>1.125</v>
      </c>
      <c r="AE84" s="34">
        <f>((AB84-AD84)/AI84)-AC84</f>
        <v>1765.6358859758436</v>
      </c>
      <c r="AF84" s="34">
        <f>AVERAGE($W82:$W89)</f>
        <v>372.57142857142856</v>
      </c>
      <c r="AG84" s="34">
        <f>AVERAGE($O82:$O89)</f>
        <v>413.625</v>
      </c>
      <c r="AH84" s="34">
        <f>AG84/0.5</f>
        <v>827.25</v>
      </c>
      <c r="AI84" s="35">
        <f>AF84/AG84</f>
        <v>0.90074688080127785</v>
      </c>
      <c r="AJ84" s="57">
        <f xml:space="preserve"> 1.17*(1-COMPLETE!P15)</f>
        <v>0.98572815533980562</v>
      </c>
      <c r="AK84" s="37">
        <v>0.73611111111111116</v>
      </c>
      <c r="AL84" s="37">
        <v>0.91666666666666663</v>
      </c>
      <c r="AM84" s="38">
        <f>24*(AL84-AK84)</f>
        <v>4.3333333333333313</v>
      </c>
      <c r="AN84" s="34">
        <f>(AE84*120)/(AH84*0.2*AM84*AJ84)</f>
        <v>299.80326804564743</v>
      </c>
      <c r="AP84" s="36"/>
    </row>
    <row r="85" spans="1:42" ht="13.2">
      <c r="A85" s="4">
        <v>2</v>
      </c>
      <c r="B85" s="16">
        <v>420</v>
      </c>
      <c r="C85" s="4">
        <v>45</v>
      </c>
      <c r="D85" s="16">
        <v>389</v>
      </c>
      <c r="E85" s="13">
        <v>1996</v>
      </c>
      <c r="F85" s="13">
        <v>1978</v>
      </c>
      <c r="G85" s="16">
        <v>387</v>
      </c>
      <c r="H85" s="7">
        <v>1669</v>
      </c>
      <c r="I85" s="12">
        <v>1334</v>
      </c>
      <c r="J85" s="16">
        <v>372</v>
      </c>
      <c r="K85" s="7">
        <v>1575</v>
      </c>
      <c r="L85" s="7">
        <v>1705</v>
      </c>
      <c r="M85" s="21"/>
      <c r="N85" s="23">
        <f t="shared" ref="N85:Y85" si="87" xml:space="preserve"> IF(OR(A85&gt;A92, A85&lt;A91),".",A85)</f>
        <v>2</v>
      </c>
      <c r="O85" s="23">
        <f t="shared" si="87"/>
        <v>420</v>
      </c>
      <c r="P85" s="23">
        <f t="shared" si="87"/>
        <v>45</v>
      </c>
      <c r="Q85" s="23">
        <f t="shared" si="87"/>
        <v>389</v>
      </c>
      <c r="R85" s="23">
        <f t="shared" si="87"/>
        <v>1996</v>
      </c>
      <c r="S85" s="23">
        <f t="shared" si="87"/>
        <v>1978</v>
      </c>
      <c r="T85" s="23">
        <f t="shared" si="87"/>
        <v>387</v>
      </c>
      <c r="U85" s="23">
        <f t="shared" si="87"/>
        <v>1669</v>
      </c>
      <c r="V85" s="23">
        <f t="shared" si="87"/>
        <v>1334</v>
      </c>
      <c r="W85" s="23">
        <f t="shared" si="87"/>
        <v>372</v>
      </c>
      <c r="X85" s="23">
        <f t="shared" si="87"/>
        <v>1575</v>
      </c>
      <c r="Y85" s="23">
        <f t="shared" si="87"/>
        <v>1705</v>
      </c>
      <c r="Z85" s="21"/>
      <c r="AP85" s="36"/>
    </row>
    <row r="86" spans="1:42" ht="13.2">
      <c r="A86" s="4">
        <v>1</v>
      </c>
      <c r="B86" s="16">
        <v>419</v>
      </c>
      <c r="C86" s="4">
        <v>46</v>
      </c>
      <c r="D86" s="16">
        <v>382</v>
      </c>
      <c r="E86" s="15">
        <v>1472</v>
      </c>
      <c r="F86" s="15">
        <v>1461</v>
      </c>
      <c r="G86" s="16">
        <v>385</v>
      </c>
      <c r="H86" s="8">
        <v>1133</v>
      </c>
      <c r="I86" s="15">
        <v>1431</v>
      </c>
      <c r="J86" s="16">
        <v>366</v>
      </c>
      <c r="K86" s="7">
        <v>1656</v>
      </c>
      <c r="L86" s="14">
        <v>1771</v>
      </c>
      <c r="M86" s="21"/>
      <c r="N86" s="23">
        <f t="shared" ref="N86:Y86" si="88" xml:space="preserve"> IF(OR(A86&gt;A92, A86&lt;A91),".",A86)</f>
        <v>1</v>
      </c>
      <c r="O86" s="23">
        <f t="shared" si="88"/>
        <v>419</v>
      </c>
      <c r="P86" s="23">
        <f t="shared" si="88"/>
        <v>46</v>
      </c>
      <c r="Q86" s="23">
        <f t="shared" si="88"/>
        <v>382</v>
      </c>
      <c r="R86" s="23">
        <f t="shared" si="88"/>
        <v>1472</v>
      </c>
      <c r="S86" s="23">
        <f t="shared" si="88"/>
        <v>1461</v>
      </c>
      <c r="T86" s="23">
        <f t="shared" si="88"/>
        <v>385</v>
      </c>
      <c r="U86" s="23">
        <f t="shared" si="88"/>
        <v>1133</v>
      </c>
      <c r="V86" s="23">
        <f t="shared" si="88"/>
        <v>1431</v>
      </c>
      <c r="W86" s="23">
        <f t="shared" si="88"/>
        <v>366</v>
      </c>
      <c r="X86" s="23">
        <f t="shared" si="88"/>
        <v>1656</v>
      </c>
      <c r="Y86" s="23">
        <f t="shared" si="88"/>
        <v>1771</v>
      </c>
      <c r="Z86" s="21"/>
      <c r="AP86" s="36"/>
    </row>
    <row r="87" spans="1:42" ht="13.2">
      <c r="A87" s="4">
        <v>4</v>
      </c>
      <c r="B87" s="16">
        <v>418</v>
      </c>
      <c r="C87" s="4">
        <v>46</v>
      </c>
      <c r="D87" s="16">
        <v>380</v>
      </c>
      <c r="E87" s="7">
        <v>1604</v>
      </c>
      <c r="F87" s="7">
        <v>1691</v>
      </c>
      <c r="G87" s="16">
        <v>380</v>
      </c>
      <c r="H87" s="9">
        <v>1282</v>
      </c>
      <c r="I87" s="9">
        <v>1245</v>
      </c>
      <c r="J87" s="16">
        <v>346</v>
      </c>
      <c r="K87" s="15">
        <v>1539</v>
      </c>
      <c r="L87" s="7">
        <v>1602</v>
      </c>
      <c r="M87" s="21"/>
      <c r="N87" s="23">
        <f t="shared" ref="N87:Y87" si="89" xml:space="preserve"> IF(OR(A87&gt;A92, A87&lt;A91),".",A87)</f>
        <v>4</v>
      </c>
      <c r="O87" s="23">
        <f t="shared" si="89"/>
        <v>418</v>
      </c>
      <c r="P87" s="23">
        <f t="shared" si="89"/>
        <v>46</v>
      </c>
      <c r="Q87" s="23">
        <f t="shared" si="89"/>
        <v>380</v>
      </c>
      <c r="R87" s="23">
        <f t="shared" si="89"/>
        <v>1604</v>
      </c>
      <c r="S87" s="23">
        <f t="shared" si="89"/>
        <v>1691</v>
      </c>
      <c r="T87" s="23">
        <f t="shared" si="89"/>
        <v>380</v>
      </c>
      <c r="U87" s="23">
        <f t="shared" si="89"/>
        <v>1282</v>
      </c>
      <c r="V87" s="23">
        <f t="shared" si="89"/>
        <v>1245</v>
      </c>
      <c r="W87" s="23" t="str">
        <f t="shared" si="89"/>
        <v>.</v>
      </c>
      <c r="X87" s="23">
        <f t="shared" si="89"/>
        <v>1539</v>
      </c>
      <c r="Y87" s="23">
        <f t="shared" si="89"/>
        <v>1602</v>
      </c>
      <c r="Z87" s="21"/>
      <c r="AP87" s="36"/>
    </row>
    <row r="88" spans="1:42" ht="13.2">
      <c r="A88" s="4">
        <v>2</v>
      </c>
      <c r="B88" s="16">
        <v>427</v>
      </c>
      <c r="C88" s="4">
        <v>44</v>
      </c>
      <c r="D88" s="16">
        <v>378</v>
      </c>
      <c r="E88" s="7">
        <v>1652</v>
      </c>
      <c r="F88" s="15">
        <v>1537</v>
      </c>
      <c r="G88" s="16">
        <v>378</v>
      </c>
      <c r="H88" s="12">
        <v>1286</v>
      </c>
      <c r="I88" s="9">
        <v>1274</v>
      </c>
      <c r="J88" s="16">
        <v>366</v>
      </c>
      <c r="K88" s="15">
        <v>1533</v>
      </c>
      <c r="L88" s="7">
        <v>1613</v>
      </c>
      <c r="M88" s="21"/>
      <c r="N88" s="23">
        <f t="shared" ref="N88:Y88" si="90" xml:space="preserve"> IF(OR(A88&gt;A92, A88&lt;A91),".",A88)</f>
        <v>2</v>
      </c>
      <c r="O88" s="23">
        <f t="shared" si="90"/>
        <v>427</v>
      </c>
      <c r="P88" s="23">
        <f t="shared" si="90"/>
        <v>44</v>
      </c>
      <c r="Q88" s="23">
        <f t="shared" si="90"/>
        <v>378</v>
      </c>
      <c r="R88" s="23">
        <f t="shared" si="90"/>
        <v>1652</v>
      </c>
      <c r="S88" s="23">
        <f t="shared" si="90"/>
        <v>1537</v>
      </c>
      <c r="T88" s="23">
        <f t="shared" si="90"/>
        <v>378</v>
      </c>
      <c r="U88" s="23">
        <f t="shared" si="90"/>
        <v>1286</v>
      </c>
      <c r="V88" s="23">
        <f t="shared" si="90"/>
        <v>1274</v>
      </c>
      <c r="W88" s="23">
        <f t="shared" si="90"/>
        <v>366</v>
      </c>
      <c r="X88" s="23">
        <f t="shared" si="90"/>
        <v>1533</v>
      </c>
      <c r="Y88" s="23">
        <f t="shared" si="90"/>
        <v>1613</v>
      </c>
      <c r="Z88" s="21"/>
      <c r="AP88" s="36"/>
    </row>
    <row r="89" spans="1:42" ht="13.2">
      <c r="A89" s="4">
        <v>1</v>
      </c>
      <c r="B89" s="16">
        <v>416</v>
      </c>
      <c r="C89" s="4">
        <v>46</v>
      </c>
      <c r="D89" s="16">
        <v>382</v>
      </c>
      <c r="E89" s="13">
        <v>1932</v>
      </c>
      <c r="F89" s="14">
        <v>1720</v>
      </c>
      <c r="G89" s="16">
        <v>387</v>
      </c>
      <c r="H89" s="12">
        <v>1422</v>
      </c>
      <c r="I89" s="12">
        <v>1289</v>
      </c>
      <c r="J89" s="16">
        <v>379</v>
      </c>
      <c r="K89" s="14">
        <v>1721</v>
      </c>
      <c r="L89" s="14">
        <v>1784</v>
      </c>
      <c r="M89" s="21"/>
      <c r="N89" s="23">
        <f t="shared" ref="N89:Y89" si="91" xml:space="preserve"> IF(OR(A89&gt;A92, A89&lt;A91),".",A89)</f>
        <v>1</v>
      </c>
      <c r="O89" s="23">
        <f t="shared" si="91"/>
        <v>416</v>
      </c>
      <c r="P89" s="23">
        <f t="shared" si="91"/>
        <v>46</v>
      </c>
      <c r="Q89" s="23">
        <f t="shared" si="91"/>
        <v>382</v>
      </c>
      <c r="R89" s="23">
        <f t="shared" si="91"/>
        <v>1932</v>
      </c>
      <c r="S89" s="23">
        <f t="shared" si="91"/>
        <v>1720</v>
      </c>
      <c r="T89" s="23">
        <f t="shared" si="91"/>
        <v>387</v>
      </c>
      <c r="U89" s="23">
        <f t="shared" si="91"/>
        <v>1422</v>
      </c>
      <c r="V89" s="23">
        <f t="shared" si="91"/>
        <v>1289</v>
      </c>
      <c r="W89" s="23">
        <f t="shared" si="91"/>
        <v>379</v>
      </c>
      <c r="X89" s="23">
        <f t="shared" si="91"/>
        <v>1721</v>
      </c>
      <c r="Y89" s="23">
        <f t="shared" si="91"/>
        <v>1784</v>
      </c>
      <c r="Z89" s="21"/>
      <c r="AP89" s="36"/>
    </row>
    <row r="90" spans="1:42">
      <c r="A90" s="39">
        <f>AVERAGE(A82:A89)</f>
        <v>2.125</v>
      </c>
      <c r="B90" s="39">
        <f>AVERAGE(B82:B89)</f>
        <v>413.625</v>
      </c>
      <c r="C90" s="39">
        <f t="shared" ref="C90:L90" si="92">AVERAGE(C82:C89)</f>
        <v>45.5</v>
      </c>
      <c r="D90" s="39">
        <f t="shared" si="92"/>
        <v>377</v>
      </c>
      <c r="E90" s="39">
        <f t="shared" si="92"/>
        <v>1698.5</v>
      </c>
      <c r="F90" s="39">
        <f t="shared" si="92"/>
        <v>1674.5</v>
      </c>
      <c r="G90" s="39">
        <f t="shared" si="92"/>
        <v>378.875</v>
      </c>
      <c r="H90" s="39">
        <f t="shared" si="92"/>
        <v>1365.25</v>
      </c>
      <c r="I90" s="39">
        <f t="shared" si="92"/>
        <v>1365.625</v>
      </c>
      <c r="J90" s="39">
        <f t="shared" si="92"/>
        <v>369.25</v>
      </c>
      <c r="K90" s="39">
        <f t="shared" si="92"/>
        <v>1588.125</v>
      </c>
      <c r="L90" s="39">
        <f t="shared" si="92"/>
        <v>1676.875</v>
      </c>
      <c r="M90" s="26" t="s">
        <v>60</v>
      </c>
      <c r="N90" s="39">
        <f>AVERAGE(N82:N89)</f>
        <v>2.125</v>
      </c>
      <c r="O90" s="39">
        <f>AVERAGE(O82:O89)</f>
        <v>413.625</v>
      </c>
      <c r="P90" s="39">
        <f t="shared" ref="P90:Y90" si="93">AVERAGE(P82:P89)</f>
        <v>45.5</v>
      </c>
      <c r="Q90" s="39">
        <f t="shared" si="93"/>
        <v>377</v>
      </c>
      <c r="R90" s="39">
        <f t="shared" si="93"/>
        <v>1698.5</v>
      </c>
      <c r="S90" s="39">
        <f t="shared" si="93"/>
        <v>1674.5</v>
      </c>
      <c r="T90" s="39">
        <f t="shared" si="93"/>
        <v>378.875</v>
      </c>
      <c r="U90" s="39">
        <f t="shared" si="93"/>
        <v>1365.25</v>
      </c>
      <c r="V90" s="39">
        <f t="shared" si="93"/>
        <v>1365.625</v>
      </c>
      <c r="W90" s="39">
        <f t="shared" si="93"/>
        <v>372.57142857142856</v>
      </c>
      <c r="X90" s="39">
        <f t="shared" si="93"/>
        <v>1588.125</v>
      </c>
      <c r="Y90" s="39">
        <f t="shared" si="93"/>
        <v>1676.875</v>
      </c>
      <c r="Z90" s="26" t="s">
        <v>60</v>
      </c>
      <c r="AP90" s="36"/>
    </row>
    <row r="91" spans="1:42">
      <c r="A91" s="39">
        <f>A90-2*STDEV(A82:A89)</f>
        <v>-0.36784690951644983</v>
      </c>
      <c r="B91" s="39">
        <f t="shared" ref="B91:L91" si="94">B90-2*STDEV(B82:B89)</f>
        <v>394.00176304552616</v>
      </c>
      <c r="C91" s="39">
        <f t="shared" si="94"/>
        <v>43.648359800454898</v>
      </c>
      <c r="D91" s="39">
        <f t="shared" si="94"/>
        <v>359.33647826734432</v>
      </c>
      <c r="E91" s="39">
        <f t="shared" si="94"/>
        <v>1289.1130018115937</v>
      </c>
      <c r="F91" s="39">
        <f t="shared" si="94"/>
        <v>1355.8546530343538</v>
      </c>
      <c r="G91" s="39">
        <f t="shared" si="94"/>
        <v>361.88971224853697</v>
      </c>
      <c r="H91" s="39">
        <f t="shared" si="94"/>
        <v>1047.7854912975085</v>
      </c>
      <c r="I91" s="39">
        <f t="shared" si="94"/>
        <v>1133.2338580493163</v>
      </c>
      <c r="J91" s="39">
        <f t="shared" si="94"/>
        <v>347.84906544096731</v>
      </c>
      <c r="K91" s="39">
        <f t="shared" si="94"/>
        <v>1409.5354866300536</v>
      </c>
      <c r="L91" s="39">
        <f t="shared" si="94"/>
        <v>1490.9366461604238</v>
      </c>
      <c r="M91" s="26" t="s">
        <v>61</v>
      </c>
      <c r="N91" s="39">
        <f>N90-2*STDEV(N82:N89)</f>
        <v>-0.36784690951644983</v>
      </c>
      <c r="O91" s="39">
        <f t="shared" ref="O91:Y91" si="95">O90-2*STDEV(O82:O89)</f>
        <v>394.00176304552616</v>
      </c>
      <c r="P91" s="39">
        <f t="shared" si="95"/>
        <v>43.648359800454898</v>
      </c>
      <c r="Q91" s="39">
        <f t="shared" si="95"/>
        <v>359.33647826734432</v>
      </c>
      <c r="R91" s="39">
        <f t="shared" si="95"/>
        <v>1289.1130018115937</v>
      </c>
      <c r="S91" s="39">
        <f t="shared" si="95"/>
        <v>1355.8546530343538</v>
      </c>
      <c r="T91" s="39">
        <f t="shared" si="95"/>
        <v>361.88971224853697</v>
      </c>
      <c r="U91" s="39">
        <f t="shared" si="95"/>
        <v>1047.7854912975085</v>
      </c>
      <c r="V91" s="39">
        <f t="shared" si="95"/>
        <v>1133.2338580493163</v>
      </c>
      <c r="W91" s="39">
        <f t="shared" si="95"/>
        <v>361.50453241775517</v>
      </c>
      <c r="X91" s="39">
        <f t="shared" si="95"/>
        <v>1409.5354866300536</v>
      </c>
      <c r="Y91" s="39">
        <f t="shared" si="95"/>
        <v>1490.9366461604238</v>
      </c>
      <c r="Z91" s="26" t="s">
        <v>61</v>
      </c>
      <c r="AP91" s="36"/>
    </row>
    <row r="92" spans="1:42" ht="12.6" thickBot="1">
      <c r="A92" s="40">
        <f>A90+2*STDEV(A82:A89)</f>
        <v>4.6178469095164498</v>
      </c>
      <c r="B92" s="40">
        <f t="shared" ref="B92:L92" si="96">B90+2*STDEV(B82:B89)</f>
        <v>433.24823695447384</v>
      </c>
      <c r="C92" s="40">
        <f t="shared" si="96"/>
        <v>47.351640199545102</v>
      </c>
      <c r="D92" s="40">
        <f t="shared" si="96"/>
        <v>394.66352173265568</v>
      </c>
      <c r="E92" s="40">
        <f t="shared" si="96"/>
        <v>2107.8869981884063</v>
      </c>
      <c r="F92" s="40">
        <f t="shared" si="96"/>
        <v>1993.1453469656462</v>
      </c>
      <c r="G92" s="40">
        <f t="shared" si="96"/>
        <v>395.86028775146303</v>
      </c>
      <c r="H92" s="40">
        <f t="shared" si="96"/>
        <v>1682.7145087024915</v>
      </c>
      <c r="I92" s="40">
        <f t="shared" si="96"/>
        <v>1598.0161419506837</v>
      </c>
      <c r="J92" s="40">
        <f t="shared" si="96"/>
        <v>390.65093455903269</v>
      </c>
      <c r="K92" s="40">
        <f t="shared" si="96"/>
        <v>1766.7145133699464</v>
      </c>
      <c r="L92" s="40">
        <f t="shared" si="96"/>
        <v>1862.8133538395762</v>
      </c>
      <c r="M92" s="41" t="s">
        <v>62</v>
      </c>
      <c r="N92" s="40">
        <f>N90+2*STDEV(N82:N89)</f>
        <v>4.6178469095164498</v>
      </c>
      <c r="O92" s="40">
        <f t="shared" ref="O92:Y92" si="97">O90+2*STDEV(O82:O89)</f>
        <v>433.24823695447384</v>
      </c>
      <c r="P92" s="40">
        <f t="shared" si="97"/>
        <v>47.351640199545102</v>
      </c>
      <c r="Q92" s="40">
        <f t="shared" si="97"/>
        <v>394.66352173265568</v>
      </c>
      <c r="R92" s="40">
        <f t="shared" si="97"/>
        <v>2107.8869981884063</v>
      </c>
      <c r="S92" s="40">
        <f t="shared" si="97"/>
        <v>1993.1453469656462</v>
      </c>
      <c r="T92" s="40">
        <f t="shared" si="97"/>
        <v>395.86028775146303</v>
      </c>
      <c r="U92" s="40">
        <f t="shared" si="97"/>
        <v>1682.7145087024915</v>
      </c>
      <c r="V92" s="40">
        <f t="shared" si="97"/>
        <v>1598.0161419506837</v>
      </c>
      <c r="W92" s="40">
        <f t="shared" si="97"/>
        <v>383.63832472510194</v>
      </c>
      <c r="X92" s="40">
        <f t="shared" si="97"/>
        <v>1766.7145133699464</v>
      </c>
      <c r="Y92" s="40">
        <f t="shared" si="97"/>
        <v>1862.8133538395762</v>
      </c>
      <c r="Z92" s="41" t="s">
        <v>62</v>
      </c>
      <c r="AP92" s="36"/>
    </row>
    <row r="93" spans="1:42" ht="13.2">
      <c r="A93" s="20"/>
      <c r="B93" s="25"/>
      <c r="C93" s="20"/>
      <c r="D93" s="22">
        <f>D80+3</f>
        <v>22</v>
      </c>
      <c r="E93" s="22">
        <f t="shared" ref="E93:L93" si="98">E80+3</f>
        <v>22</v>
      </c>
      <c r="F93" s="22">
        <f t="shared" si="98"/>
        <v>22</v>
      </c>
      <c r="G93" s="22">
        <f t="shared" si="98"/>
        <v>23</v>
      </c>
      <c r="H93" s="22">
        <f t="shared" si="98"/>
        <v>23</v>
      </c>
      <c r="I93" s="22">
        <f t="shared" si="98"/>
        <v>23</v>
      </c>
      <c r="J93" s="22">
        <f t="shared" si="98"/>
        <v>24</v>
      </c>
      <c r="K93" s="22">
        <f t="shared" si="98"/>
        <v>24</v>
      </c>
      <c r="L93" s="22">
        <f t="shared" si="98"/>
        <v>24</v>
      </c>
      <c r="M93" s="26" t="s">
        <v>37</v>
      </c>
      <c r="N93" s="20"/>
      <c r="O93" s="25"/>
      <c r="P93" s="20"/>
      <c r="Q93" s="22">
        <f>Q80+3</f>
        <v>22</v>
      </c>
      <c r="R93" s="22">
        <f t="shared" ref="R93:Y93" si="99">R80+3</f>
        <v>22</v>
      </c>
      <c r="S93" s="22">
        <f t="shared" si="99"/>
        <v>22</v>
      </c>
      <c r="T93" s="22">
        <f t="shared" si="99"/>
        <v>23</v>
      </c>
      <c r="U93" s="22">
        <f t="shared" si="99"/>
        <v>23</v>
      </c>
      <c r="V93" s="22">
        <f t="shared" si="99"/>
        <v>23</v>
      </c>
      <c r="W93" s="22">
        <f t="shared" si="99"/>
        <v>24</v>
      </c>
      <c r="X93" s="22">
        <f t="shared" si="99"/>
        <v>24</v>
      </c>
      <c r="Y93" s="22">
        <f t="shared" si="99"/>
        <v>24</v>
      </c>
      <c r="Z93" s="26" t="s">
        <v>37</v>
      </c>
      <c r="AB93" s="27"/>
      <c r="AC93" s="27"/>
      <c r="AD93" s="27"/>
      <c r="AE93" s="27"/>
      <c r="AF93" s="27"/>
      <c r="AG93" s="27"/>
      <c r="AH93" s="27"/>
      <c r="AI93" s="27"/>
      <c r="AM93" s="28"/>
      <c r="AN93" s="27"/>
      <c r="AP93" s="36"/>
    </row>
    <row r="94" spans="1:42" ht="13.8" thickBot="1">
      <c r="A94" s="30">
        <v>1</v>
      </c>
      <c r="B94" s="30">
        <v>2</v>
      </c>
      <c r="C94" s="30">
        <v>3</v>
      </c>
      <c r="D94" s="30">
        <v>4</v>
      </c>
      <c r="E94" s="30">
        <v>5</v>
      </c>
      <c r="F94" s="30">
        <v>6</v>
      </c>
      <c r="G94" s="30">
        <v>7</v>
      </c>
      <c r="H94" s="30">
        <v>8</v>
      </c>
      <c r="I94" s="30">
        <v>9</v>
      </c>
      <c r="J94" s="30">
        <v>10</v>
      </c>
      <c r="K94" s="30">
        <v>11</v>
      </c>
      <c r="L94" s="30">
        <v>12</v>
      </c>
      <c r="M94" s="26" t="s">
        <v>47</v>
      </c>
      <c r="N94" s="30">
        <v>1</v>
      </c>
      <c r="O94" s="30">
        <v>2</v>
      </c>
      <c r="P94" s="30">
        <v>3</v>
      </c>
      <c r="Q94" s="30">
        <v>4</v>
      </c>
      <c r="R94" s="30">
        <v>5</v>
      </c>
      <c r="S94" s="30">
        <v>6</v>
      </c>
      <c r="T94" s="30">
        <v>7</v>
      </c>
      <c r="U94" s="30">
        <v>8</v>
      </c>
      <c r="V94" s="30">
        <v>9</v>
      </c>
      <c r="W94" s="30">
        <v>10</v>
      </c>
      <c r="X94" s="30">
        <v>11</v>
      </c>
      <c r="Y94" s="30">
        <v>12</v>
      </c>
      <c r="Z94" s="26" t="s">
        <v>47</v>
      </c>
      <c r="AB94" s="27"/>
      <c r="AC94" s="27"/>
      <c r="AD94" s="27"/>
      <c r="AE94" s="27"/>
      <c r="AF94" s="27"/>
      <c r="AG94" s="27"/>
      <c r="AH94" s="27"/>
      <c r="AI94" s="27"/>
      <c r="AM94" s="28"/>
      <c r="AN94" s="27"/>
      <c r="AP94" s="36"/>
    </row>
    <row r="95" spans="1:42" ht="13.8" thickBot="1">
      <c r="A95" s="4">
        <v>1</v>
      </c>
      <c r="B95" s="16">
        <v>388</v>
      </c>
      <c r="C95" s="4">
        <v>44</v>
      </c>
      <c r="D95" s="17">
        <v>343</v>
      </c>
      <c r="E95" s="5">
        <v>1238</v>
      </c>
      <c r="F95" s="5">
        <v>1272</v>
      </c>
      <c r="G95" s="17">
        <v>355</v>
      </c>
      <c r="H95" s="12">
        <v>1832</v>
      </c>
      <c r="I95" s="8">
        <v>1436</v>
      </c>
      <c r="J95" s="17">
        <v>356</v>
      </c>
      <c r="K95" s="12">
        <v>1769</v>
      </c>
      <c r="L95" s="15">
        <v>1921</v>
      </c>
      <c r="M95" s="21"/>
      <c r="N95" s="23">
        <f t="shared" ref="N95:Y95" si="100" xml:space="preserve"> IF(OR(A95&gt;A105, A95&lt;A104),".",A95)</f>
        <v>1</v>
      </c>
      <c r="O95" s="23">
        <f t="shared" si="100"/>
        <v>388</v>
      </c>
      <c r="P95" s="23">
        <f t="shared" si="100"/>
        <v>44</v>
      </c>
      <c r="Q95" s="23">
        <f t="shared" si="100"/>
        <v>343</v>
      </c>
      <c r="R95" s="23">
        <f t="shared" si="100"/>
        <v>1238</v>
      </c>
      <c r="S95" s="23">
        <f t="shared" si="100"/>
        <v>1272</v>
      </c>
      <c r="T95" s="23">
        <f t="shared" si="100"/>
        <v>355</v>
      </c>
      <c r="U95" s="23">
        <f t="shared" si="100"/>
        <v>1832</v>
      </c>
      <c r="V95" s="23">
        <f t="shared" si="100"/>
        <v>1436</v>
      </c>
      <c r="W95" s="23">
        <f t="shared" si="100"/>
        <v>356</v>
      </c>
      <c r="X95" s="23">
        <f t="shared" si="100"/>
        <v>1769</v>
      </c>
      <c r="Y95" s="23">
        <f t="shared" si="100"/>
        <v>1921</v>
      </c>
      <c r="Z95" s="21"/>
      <c r="AA95" s="22">
        <f>AA82+3</f>
        <v>22</v>
      </c>
      <c r="AB95" s="34">
        <f>AVERAGE($R95:$S102)</f>
        <v>1393.375</v>
      </c>
      <c r="AC95" s="34">
        <f>AVERAGE($P95:$P102)</f>
        <v>42.75</v>
      </c>
      <c r="AD95" s="34">
        <f>AVERAGE([3]buffer!L$14:L$21)</f>
        <v>1</v>
      </c>
      <c r="AE95" s="34">
        <f>((AB95-AD95)/AI95)-AC95</f>
        <v>1428.1568771626298</v>
      </c>
      <c r="AF95" s="34">
        <f>AVERAGE($Q95:$Q102)</f>
        <v>361.25</v>
      </c>
      <c r="AG95" s="34">
        <f>AVERAGE($O95:$O102)</f>
        <v>381.625</v>
      </c>
      <c r="AH95" s="34">
        <f>AG95/0.5</f>
        <v>763.25</v>
      </c>
      <c r="AI95" s="35">
        <f>AF95/AG95</f>
        <v>0.9466098919095971</v>
      </c>
      <c r="AJ95" s="56">
        <f xml:space="preserve"> 1.18*(1-COMPLETE!P17)</f>
        <v>1.0598686371100163</v>
      </c>
      <c r="AK95" s="37">
        <v>0.73611111111111116</v>
      </c>
      <c r="AL95" s="37">
        <v>0.91805555555555562</v>
      </c>
      <c r="AM95" s="38">
        <f>24*(AL95-AK95)</f>
        <v>4.3666666666666671</v>
      </c>
      <c r="AN95" s="34">
        <f>(AE95*120)/(AH95*0.2*AM95*AJ95)</f>
        <v>242.58183168346784</v>
      </c>
      <c r="AP95" s="36"/>
    </row>
    <row r="96" spans="1:42" ht="13.8" thickBot="1">
      <c r="A96" s="4">
        <v>1</v>
      </c>
      <c r="B96" s="16">
        <v>383</v>
      </c>
      <c r="C96" s="4">
        <v>43</v>
      </c>
      <c r="D96" s="17">
        <v>362</v>
      </c>
      <c r="E96" s="12">
        <v>1792</v>
      </c>
      <c r="F96" s="8">
        <v>1361</v>
      </c>
      <c r="G96" s="17">
        <v>356</v>
      </c>
      <c r="H96" s="8">
        <v>1333</v>
      </c>
      <c r="I96" s="12">
        <v>1790</v>
      </c>
      <c r="J96" s="17">
        <v>363</v>
      </c>
      <c r="K96" s="12">
        <v>1854</v>
      </c>
      <c r="L96" s="15">
        <v>1924</v>
      </c>
      <c r="M96" s="21"/>
      <c r="N96" s="23">
        <f t="shared" ref="N96:Y96" si="101" xml:space="preserve"> IF(OR(A96&gt;A105, A96&lt;A104),".",A96)</f>
        <v>1</v>
      </c>
      <c r="O96" s="23">
        <f t="shared" si="101"/>
        <v>383</v>
      </c>
      <c r="P96" s="23">
        <f t="shared" si="101"/>
        <v>43</v>
      </c>
      <c r="Q96" s="23">
        <f t="shared" si="101"/>
        <v>362</v>
      </c>
      <c r="R96" s="23">
        <f t="shared" si="101"/>
        <v>1792</v>
      </c>
      <c r="S96" s="23">
        <f t="shared" si="101"/>
        <v>1361</v>
      </c>
      <c r="T96" s="23">
        <f t="shared" si="101"/>
        <v>356</v>
      </c>
      <c r="U96" s="23">
        <f t="shared" si="101"/>
        <v>1333</v>
      </c>
      <c r="V96" s="23">
        <f t="shared" si="101"/>
        <v>1790</v>
      </c>
      <c r="W96" s="23">
        <f t="shared" si="101"/>
        <v>363</v>
      </c>
      <c r="X96" s="23">
        <f t="shared" si="101"/>
        <v>1854</v>
      </c>
      <c r="Y96" s="23">
        <f t="shared" si="101"/>
        <v>1924</v>
      </c>
      <c r="Z96" s="21"/>
      <c r="AA96" s="22">
        <f>AA83+3</f>
        <v>23</v>
      </c>
      <c r="AB96" s="34">
        <f>AVERAGE($U95:$V102)</f>
        <v>1680.9375</v>
      </c>
      <c r="AC96" s="34">
        <f>AVERAGE($P95:$P102)</f>
        <v>42.75</v>
      </c>
      <c r="AD96" s="34">
        <f>AVERAGE([3]buffer!M$14:M$21)</f>
        <v>2.375</v>
      </c>
      <c r="AE96" s="34">
        <f>((AB96-AD96)/AI96)-AC96</f>
        <v>1737.879365010424</v>
      </c>
      <c r="AF96" s="34">
        <f>AVERAGE($T95:$T102)</f>
        <v>359.75</v>
      </c>
      <c r="AG96" s="34">
        <f>AVERAGE($O95:$O102)</f>
        <v>381.625</v>
      </c>
      <c r="AH96" s="34">
        <f>AG96/0.5</f>
        <v>763.25</v>
      </c>
      <c r="AI96" s="35">
        <f>AF96/AG96</f>
        <v>0.94267933180478214</v>
      </c>
      <c r="AJ96" s="57">
        <f xml:space="preserve"> 1.18*(1-COMPLETE!P19)</f>
        <v>1.0397918473547267</v>
      </c>
      <c r="AK96" s="37">
        <v>0.73611111111111116</v>
      </c>
      <c r="AL96" s="37">
        <v>0.91805555555555562</v>
      </c>
      <c r="AM96" s="38">
        <f>24*(AL96-AK96)</f>
        <v>4.3666666666666671</v>
      </c>
      <c r="AN96" s="34">
        <f>(AE96*120)/(AH96*0.2*AM96*AJ96)</f>
        <v>300.88990354809613</v>
      </c>
      <c r="AP96" s="36"/>
    </row>
    <row r="97" spans="1:40" ht="13.8" thickBot="1">
      <c r="A97" s="4">
        <v>1</v>
      </c>
      <c r="B97" s="16">
        <v>389</v>
      </c>
      <c r="C97" s="4">
        <v>44</v>
      </c>
      <c r="D97" s="16">
        <v>380</v>
      </c>
      <c r="E97" s="9">
        <v>1576</v>
      </c>
      <c r="F97" s="9">
        <v>1523</v>
      </c>
      <c r="G97" s="17">
        <v>363</v>
      </c>
      <c r="H97" s="7">
        <v>2107</v>
      </c>
      <c r="I97" s="12">
        <v>1776</v>
      </c>
      <c r="J97" s="17">
        <v>365</v>
      </c>
      <c r="K97" s="7">
        <v>2080</v>
      </c>
      <c r="L97" s="15">
        <v>1878</v>
      </c>
      <c r="M97" s="21"/>
      <c r="N97" s="23">
        <f t="shared" ref="N97:Y97" si="102" xml:space="preserve"> IF(OR(A97&gt;A105, A97&lt;A104),".",A97)</f>
        <v>1</v>
      </c>
      <c r="O97" s="23">
        <f t="shared" si="102"/>
        <v>389</v>
      </c>
      <c r="P97" s="23">
        <f t="shared" si="102"/>
        <v>44</v>
      </c>
      <c r="Q97" s="23">
        <f t="shared" si="102"/>
        <v>380</v>
      </c>
      <c r="R97" s="23">
        <f t="shared" si="102"/>
        <v>1576</v>
      </c>
      <c r="S97" s="23">
        <f t="shared" si="102"/>
        <v>1523</v>
      </c>
      <c r="T97" s="23">
        <f t="shared" si="102"/>
        <v>363</v>
      </c>
      <c r="U97" s="23">
        <f t="shared" si="102"/>
        <v>2107</v>
      </c>
      <c r="V97" s="23">
        <f t="shared" si="102"/>
        <v>1776</v>
      </c>
      <c r="W97" s="23">
        <f t="shared" si="102"/>
        <v>365</v>
      </c>
      <c r="X97" s="23">
        <f t="shared" si="102"/>
        <v>2080</v>
      </c>
      <c r="Y97" s="23">
        <f t="shared" si="102"/>
        <v>1878</v>
      </c>
      <c r="Z97" s="21"/>
      <c r="AA97" s="22">
        <f>AA84+3</f>
        <v>24</v>
      </c>
      <c r="AB97" s="34">
        <f>AVERAGE($X95:$Y102)</f>
        <v>1975</v>
      </c>
      <c r="AC97" s="34">
        <f>AVERAGE($P95:$P102)</f>
        <v>42.75</v>
      </c>
      <c r="AD97" s="34">
        <f>AVERAGE([3]buffer!N$14:N$21)</f>
        <v>1</v>
      </c>
      <c r="AE97" s="34">
        <f>((AB97-AD97)/AI97)-AC97</f>
        <v>2031.1047832071577</v>
      </c>
      <c r="AF97" s="34">
        <f>AVERAGE($W95:$W102)</f>
        <v>363.25</v>
      </c>
      <c r="AG97" s="34">
        <f>AVERAGE($O95:$O102)</f>
        <v>381.625</v>
      </c>
      <c r="AH97" s="34">
        <f>AG97/0.5</f>
        <v>763.25</v>
      </c>
      <c r="AI97" s="35">
        <f>AF97/AG97</f>
        <v>0.95185063871601705</v>
      </c>
      <c r="AJ97" s="57">
        <f xml:space="preserve"> 1.2*(1-COMPLETE!P21)</f>
        <v>1.020911528150134</v>
      </c>
      <c r="AK97" s="37">
        <v>0.73611111111111116</v>
      </c>
      <c r="AL97" s="37">
        <v>0.91805555555555562</v>
      </c>
      <c r="AM97" s="38">
        <f>24*(AL97-AK97)</f>
        <v>4.3666666666666671</v>
      </c>
      <c r="AN97" s="34">
        <f>(AE97*120)/(AH97*0.2*AM97*AJ97)</f>
        <v>358.16126682644864</v>
      </c>
    </row>
    <row r="98" spans="1:40" ht="13.2">
      <c r="A98" s="4">
        <v>0</v>
      </c>
      <c r="B98" s="16">
        <v>378</v>
      </c>
      <c r="C98" s="4">
        <v>41</v>
      </c>
      <c r="D98" s="17">
        <v>373</v>
      </c>
      <c r="E98" s="5">
        <v>1197</v>
      </c>
      <c r="F98" s="9">
        <v>1549</v>
      </c>
      <c r="G98" s="17">
        <v>361</v>
      </c>
      <c r="H98" s="15">
        <v>1987</v>
      </c>
      <c r="I98" s="15">
        <v>1943</v>
      </c>
      <c r="J98" s="17">
        <v>366</v>
      </c>
      <c r="K98" s="12">
        <v>1764</v>
      </c>
      <c r="L98" s="7">
        <v>2112</v>
      </c>
      <c r="M98" s="21"/>
      <c r="N98" s="23">
        <f t="shared" ref="N98:Y98" si="103" xml:space="preserve"> IF(OR(A98&gt;A105, A98&lt;A104),".",A98)</f>
        <v>0</v>
      </c>
      <c r="O98" s="23">
        <f t="shared" si="103"/>
        <v>378</v>
      </c>
      <c r="P98" s="23">
        <f t="shared" si="103"/>
        <v>41</v>
      </c>
      <c r="Q98" s="23">
        <f t="shared" si="103"/>
        <v>373</v>
      </c>
      <c r="R98" s="23">
        <f t="shared" si="103"/>
        <v>1197</v>
      </c>
      <c r="S98" s="23">
        <f t="shared" si="103"/>
        <v>1549</v>
      </c>
      <c r="T98" s="23">
        <f t="shared" si="103"/>
        <v>361</v>
      </c>
      <c r="U98" s="23">
        <f t="shared" si="103"/>
        <v>1987</v>
      </c>
      <c r="V98" s="23">
        <f t="shared" si="103"/>
        <v>1943</v>
      </c>
      <c r="W98" s="23">
        <f t="shared" si="103"/>
        <v>366</v>
      </c>
      <c r="X98" s="23">
        <f t="shared" si="103"/>
        <v>1764</v>
      </c>
      <c r="Y98" s="23">
        <f t="shared" si="103"/>
        <v>2112</v>
      </c>
      <c r="Z98" s="21"/>
      <c r="AJ98" s="24"/>
    </row>
    <row r="99" spans="1:40" ht="13.2">
      <c r="A99" s="4">
        <v>1</v>
      </c>
      <c r="B99" s="16">
        <v>376</v>
      </c>
      <c r="C99" s="4">
        <v>41</v>
      </c>
      <c r="D99" s="17">
        <v>356</v>
      </c>
      <c r="E99" s="8">
        <v>1428</v>
      </c>
      <c r="F99" s="8">
        <v>1465</v>
      </c>
      <c r="G99" s="17">
        <v>359</v>
      </c>
      <c r="H99" s="9">
        <v>1568</v>
      </c>
      <c r="I99" s="12">
        <v>1804</v>
      </c>
      <c r="J99" s="17">
        <v>359</v>
      </c>
      <c r="K99" s="12">
        <v>1866</v>
      </c>
      <c r="L99" s="7">
        <v>2197</v>
      </c>
      <c r="M99" s="21"/>
      <c r="N99" s="23">
        <f t="shared" ref="N99:Y99" si="104" xml:space="preserve"> IF(OR(A99&gt;A105, A99&lt;A104),".",A99)</f>
        <v>1</v>
      </c>
      <c r="O99" s="23">
        <f t="shared" si="104"/>
        <v>376</v>
      </c>
      <c r="P99" s="23">
        <f t="shared" si="104"/>
        <v>41</v>
      </c>
      <c r="Q99" s="23">
        <f t="shared" si="104"/>
        <v>356</v>
      </c>
      <c r="R99" s="23">
        <f t="shared" si="104"/>
        <v>1428</v>
      </c>
      <c r="S99" s="23">
        <f t="shared" si="104"/>
        <v>1465</v>
      </c>
      <c r="T99" s="23">
        <f t="shared" si="104"/>
        <v>359</v>
      </c>
      <c r="U99" s="23">
        <f t="shared" si="104"/>
        <v>1568</v>
      </c>
      <c r="V99" s="23">
        <f t="shared" si="104"/>
        <v>1804</v>
      </c>
      <c r="W99" s="23">
        <f t="shared" si="104"/>
        <v>359</v>
      </c>
      <c r="X99" s="23">
        <f t="shared" si="104"/>
        <v>1866</v>
      </c>
      <c r="Y99" s="23">
        <f t="shared" si="104"/>
        <v>2197</v>
      </c>
      <c r="Z99" s="21"/>
      <c r="AJ99" s="24"/>
    </row>
    <row r="100" spans="1:40" ht="13.2">
      <c r="A100" s="4">
        <v>1</v>
      </c>
      <c r="B100" s="16">
        <v>384</v>
      </c>
      <c r="C100" s="4">
        <v>41</v>
      </c>
      <c r="D100" s="17">
        <v>362</v>
      </c>
      <c r="E100" s="8">
        <v>1373</v>
      </c>
      <c r="F100" s="8">
        <v>1358</v>
      </c>
      <c r="G100" s="17">
        <v>362</v>
      </c>
      <c r="H100" s="9">
        <v>1529</v>
      </c>
      <c r="I100" s="9">
        <v>1535</v>
      </c>
      <c r="J100" s="17">
        <v>362</v>
      </c>
      <c r="K100" s="15">
        <v>1936</v>
      </c>
      <c r="L100" s="15">
        <v>2025</v>
      </c>
      <c r="M100" s="21"/>
      <c r="N100" s="23">
        <f t="shared" ref="N100:Y100" si="105" xml:space="preserve"> IF(OR(A100&gt;A105, A100&lt;A104),".",A100)</f>
        <v>1</v>
      </c>
      <c r="O100" s="23">
        <f t="shared" si="105"/>
        <v>384</v>
      </c>
      <c r="P100" s="23">
        <f t="shared" si="105"/>
        <v>41</v>
      </c>
      <c r="Q100" s="23">
        <f t="shared" si="105"/>
        <v>362</v>
      </c>
      <c r="R100" s="23">
        <f t="shared" si="105"/>
        <v>1373</v>
      </c>
      <c r="S100" s="23">
        <f t="shared" si="105"/>
        <v>1358</v>
      </c>
      <c r="T100" s="23">
        <f t="shared" si="105"/>
        <v>362</v>
      </c>
      <c r="U100" s="23">
        <f t="shared" si="105"/>
        <v>1529</v>
      </c>
      <c r="V100" s="23">
        <f t="shared" si="105"/>
        <v>1535</v>
      </c>
      <c r="W100" s="23">
        <f t="shared" si="105"/>
        <v>362</v>
      </c>
      <c r="X100" s="23">
        <f t="shared" si="105"/>
        <v>1936</v>
      </c>
      <c r="Y100" s="23">
        <f t="shared" si="105"/>
        <v>2025</v>
      </c>
      <c r="Z100" s="21"/>
      <c r="AJ100" s="24"/>
    </row>
    <row r="101" spans="1:40" ht="13.2">
      <c r="A101" s="4">
        <v>3</v>
      </c>
      <c r="B101" s="16">
        <v>383</v>
      </c>
      <c r="C101" s="4">
        <v>41</v>
      </c>
      <c r="D101" s="17">
        <v>358</v>
      </c>
      <c r="E101" s="8">
        <v>1471</v>
      </c>
      <c r="F101" s="5">
        <v>1133</v>
      </c>
      <c r="G101" s="17">
        <v>362</v>
      </c>
      <c r="H101" s="8">
        <v>1388</v>
      </c>
      <c r="I101" s="9">
        <v>1557</v>
      </c>
      <c r="J101" s="17">
        <v>364</v>
      </c>
      <c r="K101" s="7">
        <v>2130</v>
      </c>
      <c r="L101" s="12">
        <v>1739</v>
      </c>
      <c r="M101" s="21"/>
      <c r="N101" s="23">
        <f t="shared" ref="N101:Y101" si="106" xml:space="preserve"> IF(OR(A101&gt;A105, A101&lt;A104),".",A101)</f>
        <v>3</v>
      </c>
      <c r="O101" s="23">
        <f t="shared" si="106"/>
        <v>383</v>
      </c>
      <c r="P101" s="23">
        <f t="shared" si="106"/>
        <v>41</v>
      </c>
      <c r="Q101" s="23">
        <f t="shared" si="106"/>
        <v>358</v>
      </c>
      <c r="R101" s="23">
        <f t="shared" si="106"/>
        <v>1471</v>
      </c>
      <c r="S101" s="23">
        <f t="shared" si="106"/>
        <v>1133</v>
      </c>
      <c r="T101" s="23">
        <f t="shared" si="106"/>
        <v>362</v>
      </c>
      <c r="U101" s="23">
        <f t="shared" si="106"/>
        <v>1388</v>
      </c>
      <c r="V101" s="23">
        <f t="shared" si="106"/>
        <v>1557</v>
      </c>
      <c r="W101" s="23">
        <f t="shared" si="106"/>
        <v>364</v>
      </c>
      <c r="X101" s="23">
        <f t="shared" si="106"/>
        <v>2130</v>
      </c>
      <c r="Y101" s="23">
        <f t="shared" si="106"/>
        <v>1739</v>
      </c>
      <c r="Z101" s="21"/>
      <c r="AJ101" s="24"/>
    </row>
    <row r="102" spans="1:40" ht="13.2">
      <c r="A102" s="4">
        <v>3</v>
      </c>
      <c r="B102" s="17">
        <v>372</v>
      </c>
      <c r="C102" s="4">
        <v>47</v>
      </c>
      <c r="D102" s="17">
        <v>356</v>
      </c>
      <c r="E102" s="5">
        <v>1257</v>
      </c>
      <c r="F102" s="5">
        <v>1301</v>
      </c>
      <c r="G102" s="17">
        <v>360</v>
      </c>
      <c r="H102" s="9">
        <v>1630</v>
      </c>
      <c r="I102" s="9">
        <v>1680</v>
      </c>
      <c r="J102" s="17">
        <v>371</v>
      </c>
      <c r="K102" s="13">
        <v>2621</v>
      </c>
      <c r="L102" s="14">
        <v>2430</v>
      </c>
      <c r="M102" s="21"/>
      <c r="N102" s="23">
        <f t="shared" ref="N102:Y102" si="107" xml:space="preserve"> IF(OR(A102&gt;A105, A102&lt;A104),".",A102)</f>
        <v>3</v>
      </c>
      <c r="O102" s="23">
        <f t="shared" si="107"/>
        <v>372</v>
      </c>
      <c r="P102" s="23">
        <f t="shared" si="107"/>
        <v>47</v>
      </c>
      <c r="Q102" s="23">
        <f t="shared" si="107"/>
        <v>356</v>
      </c>
      <c r="R102" s="23">
        <f t="shared" si="107"/>
        <v>1257</v>
      </c>
      <c r="S102" s="23">
        <f t="shared" si="107"/>
        <v>1301</v>
      </c>
      <c r="T102" s="23">
        <f t="shared" si="107"/>
        <v>360</v>
      </c>
      <c r="U102" s="23">
        <f t="shared" si="107"/>
        <v>1630</v>
      </c>
      <c r="V102" s="23">
        <f t="shared" si="107"/>
        <v>1680</v>
      </c>
      <c r="W102" s="23">
        <f t="shared" si="107"/>
        <v>371</v>
      </c>
      <c r="X102" s="23" t="str">
        <f t="shared" si="107"/>
        <v>.</v>
      </c>
      <c r="Y102" s="23">
        <f t="shared" si="107"/>
        <v>2430</v>
      </c>
      <c r="Z102" s="21"/>
      <c r="AJ102" s="24"/>
    </row>
    <row r="103" spans="1:40">
      <c r="A103" s="39">
        <f>AVERAGE(A95:A102)</f>
        <v>1.375</v>
      </c>
      <c r="B103" s="39">
        <f>AVERAGE(B95:B102)</f>
        <v>381.625</v>
      </c>
      <c r="C103" s="39">
        <f t="shared" ref="C103:L103" si="108">AVERAGE(C95:C102)</f>
        <v>42.75</v>
      </c>
      <c r="D103" s="39">
        <f t="shared" si="108"/>
        <v>361.25</v>
      </c>
      <c r="E103" s="39">
        <f t="shared" si="108"/>
        <v>1416.5</v>
      </c>
      <c r="F103" s="39">
        <f t="shared" si="108"/>
        <v>1370.25</v>
      </c>
      <c r="G103" s="39">
        <f t="shared" si="108"/>
        <v>359.75</v>
      </c>
      <c r="H103" s="39">
        <f t="shared" si="108"/>
        <v>1671.75</v>
      </c>
      <c r="I103" s="39">
        <f t="shared" si="108"/>
        <v>1690.125</v>
      </c>
      <c r="J103" s="39">
        <f t="shared" si="108"/>
        <v>363.25</v>
      </c>
      <c r="K103" s="39">
        <f t="shared" si="108"/>
        <v>2002.5</v>
      </c>
      <c r="L103" s="39">
        <f t="shared" si="108"/>
        <v>2028.25</v>
      </c>
      <c r="M103" s="26" t="s">
        <v>60</v>
      </c>
      <c r="N103" s="39">
        <f>AVERAGE(N95:N102)</f>
        <v>1.375</v>
      </c>
      <c r="O103" s="39">
        <f>AVERAGE(O95:O102)</f>
        <v>381.625</v>
      </c>
      <c r="P103" s="39">
        <f t="shared" ref="P103:Y103" si="109">AVERAGE(P95:P102)</f>
        <v>42.75</v>
      </c>
      <c r="Q103" s="39">
        <f t="shared" si="109"/>
        <v>361.25</v>
      </c>
      <c r="R103" s="39">
        <f t="shared" si="109"/>
        <v>1416.5</v>
      </c>
      <c r="S103" s="39">
        <f t="shared" si="109"/>
        <v>1370.25</v>
      </c>
      <c r="T103" s="39">
        <f t="shared" si="109"/>
        <v>359.75</v>
      </c>
      <c r="U103" s="39">
        <f t="shared" si="109"/>
        <v>1671.75</v>
      </c>
      <c r="V103" s="39">
        <f t="shared" si="109"/>
        <v>1690.125</v>
      </c>
      <c r="W103" s="39">
        <f t="shared" si="109"/>
        <v>363.25</v>
      </c>
      <c r="X103" s="39">
        <f t="shared" si="109"/>
        <v>1914.1428571428571</v>
      </c>
      <c r="Y103" s="39">
        <f t="shared" si="109"/>
        <v>2028.25</v>
      </c>
      <c r="Z103" s="26" t="s">
        <v>60</v>
      </c>
      <c r="AJ103" s="24"/>
    </row>
    <row r="104" spans="1:40">
      <c r="A104" s="39">
        <f>A103-2*STDEV(A95:A102)</f>
        <v>-0.74632034355964239</v>
      </c>
      <c r="B104" s="39">
        <f t="shared" ref="B104:L104" si="110">B103-2*STDEV(B95:B102)</f>
        <v>369.8685428077041</v>
      </c>
      <c r="C104" s="39">
        <f t="shared" si="110"/>
        <v>38.374744905396128</v>
      </c>
      <c r="D104" s="39">
        <f t="shared" si="110"/>
        <v>338.70480729100518</v>
      </c>
      <c r="E104" s="39">
        <f t="shared" si="110"/>
        <v>1018.7075200021284</v>
      </c>
      <c r="F104" s="39">
        <f t="shared" si="110"/>
        <v>1092.2638749608432</v>
      </c>
      <c r="G104" s="39">
        <f t="shared" si="110"/>
        <v>353.91904810515467</v>
      </c>
      <c r="H104" s="39">
        <f t="shared" si="110"/>
        <v>1114.8937733643834</v>
      </c>
      <c r="I104" s="39">
        <f t="shared" si="110"/>
        <v>1351.4461592926757</v>
      </c>
      <c r="J104" s="39">
        <f t="shared" si="110"/>
        <v>354.19461486186259</v>
      </c>
      <c r="K104" s="39">
        <f t="shared" si="110"/>
        <v>1436.1502847180022</v>
      </c>
      <c r="L104" s="39">
        <f t="shared" si="110"/>
        <v>1596.9625585611643</v>
      </c>
      <c r="M104" s="26" t="s">
        <v>61</v>
      </c>
      <c r="N104" s="39">
        <f>N103-2*STDEV(N95:N102)</f>
        <v>-0.74632034355964239</v>
      </c>
      <c r="O104" s="39">
        <f t="shared" ref="O104:Y104" si="111">O103-2*STDEV(O95:O102)</f>
        <v>369.8685428077041</v>
      </c>
      <c r="P104" s="39">
        <f t="shared" si="111"/>
        <v>38.374744905396128</v>
      </c>
      <c r="Q104" s="39">
        <f t="shared" si="111"/>
        <v>338.70480729100518</v>
      </c>
      <c r="R104" s="39">
        <f t="shared" si="111"/>
        <v>1018.7075200021284</v>
      </c>
      <c r="S104" s="39">
        <f t="shared" si="111"/>
        <v>1092.2638749608432</v>
      </c>
      <c r="T104" s="39">
        <f t="shared" si="111"/>
        <v>353.91904810515467</v>
      </c>
      <c r="U104" s="39">
        <f t="shared" si="111"/>
        <v>1114.8937733643834</v>
      </c>
      <c r="V104" s="39">
        <f t="shared" si="111"/>
        <v>1351.4461592926757</v>
      </c>
      <c r="W104" s="39">
        <f t="shared" si="111"/>
        <v>354.19461486186259</v>
      </c>
      <c r="X104" s="39">
        <f t="shared" si="111"/>
        <v>1626.4800254076731</v>
      </c>
      <c r="Y104" s="39">
        <f t="shared" si="111"/>
        <v>1596.9625585611643</v>
      </c>
      <c r="Z104" s="26" t="s">
        <v>61</v>
      </c>
      <c r="AJ104" s="24"/>
    </row>
    <row r="105" spans="1:40" ht="12.6" thickBot="1">
      <c r="A105" s="40">
        <f>A103+2*STDEV(A95:A102)</f>
        <v>3.4963203435596424</v>
      </c>
      <c r="B105" s="40">
        <f t="shared" ref="B105:L105" si="112">B103+2*STDEV(B95:B102)</f>
        <v>393.3814571922959</v>
      </c>
      <c r="C105" s="40">
        <f t="shared" si="112"/>
        <v>47.125255094603872</v>
      </c>
      <c r="D105" s="40">
        <f t="shared" si="112"/>
        <v>383.79519270899482</v>
      </c>
      <c r="E105" s="40">
        <f t="shared" si="112"/>
        <v>1814.2924799978716</v>
      </c>
      <c r="F105" s="40">
        <f t="shared" si="112"/>
        <v>1648.2361250391568</v>
      </c>
      <c r="G105" s="40">
        <f t="shared" si="112"/>
        <v>365.58095189484533</v>
      </c>
      <c r="H105" s="40">
        <f t="shared" si="112"/>
        <v>2228.6062266356166</v>
      </c>
      <c r="I105" s="40">
        <f t="shared" si="112"/>
        <v>2028.8038407073243</v>
      </c>
      <c r="J105" s="40">
        <f t="shared" si="112"/>
        <v>372.30538513813741</v>
      </c>
      <c r="K105" s="40">
        <f t="shared" si="112"/>
        <v>2568.8497152819978</v>
      </c>
      <c r="L105" s="40">
        <f t="shared" si="112"/>
        <v>2459.5374414388357</v>
      </c>
      <c r="M105" s="41" t="s">
        <v>62</v>
      </c>
      <c r="N105" s="40">
        <f>N103+2*STDEV(N95:N102)</f>
        <v>3.4963203435596424</v>
      </c>
      <c r="O105" s="40">
        <f t="shared" ref="O105:Y105" si="113">O103+2*STDEV(O95:O102)</f>
        <v>393.3814571922959</v>
      </c>
      <c r="P105" s="40">
        <f t="shared" si="113"/>
        <v>47.125255094603872</v>
      </c>
      <c r="Q105" s="40">
        <f t="shared" si="113"/>
        <v>383.79519270899482</v>
      </c>
      <c r="R105" s="40">
        <f t="shared" si="113"/>
        <v>1814.2924799978716</v>
      </c>
      <c r="S105" s="40">
        <f t="shared" si="113"/>
        <v>1648.2361250391568</v>
      </c>
      <c r="T105" s="40">
        <f t="shared" si="113"/>
        <v>365.58095189484533</v>
      </c>
      <c r="U105" s="40">
        <f t="shared" si="113"/>
        <v>2228.6062266356166</v>
      </c>
      <c r="V105" s="40">
        <f t="shared" si="113"/>
        <v>2028.8038407073243</v>
      </c>
      <c r="W105" s="40">
        <f t="shared" si="113"/>
        <v>372.30538513813741</v>
      </c>
      <c r="X105" s="40">
        <f t="shared" si="113"/>
        <v>2201.8056888780411</v>
      </c>
      <c r="Y105" s="40">
        <f t="shared" si="113"/>
        <v>2459.5374414388357</v>
      </c>
      <c r="Z105" s="41" t="s">
        <v>62</v>
      </c>
      <c r="AJ105" s="24"/>
    </row>
    <row r="106" spans="1:40" ht="13.2">
      <c r="A106" s="20"/>
      <c r="B106" s="25"/>
      <c r="C106" s="20"/>
      <c r="D106" s="22">
        <f>D93+3</f>
        <v>25</v>
      </c>
      <c r="E106" s="22">
        <f t="shared" ref="E106:L106" si="114">E93+3</f>
        <v>25</v>
      </c>
      <c r="F106" s="22">
        <f t="shared" si="114"/>
        <v>25</v>
      </c>
      <c r="G106" s="22">
        <f t="shared" si="114"/>
        <v>26</v>
      </c>
      <c r="H106" s="22">
        <f t="shared" si="114"/>
        <v>26</v>
      </c>
      <c r="I106" s="22">
        <f t="shared" si="114"/>
        <v>26</v>
      </c>
      <c r="J106" s="22">
        <f t="shared" si="114"/>
        <v>27</v>
      </c>
      <c r="K106" s="22">
        <f t="shared" si="114"/>
        <v>27</v>
      </c>
      <c r="L106" s="22">
        <f t="shared" si="114"/>
        <v>27</v>
      </c>
      <c r="M106" s="26" t="s">
        <v>37</v>
      </c>
      <c r="N106" s="20"/>
      <c r="O106" s="25"/>
      <c r="P106" s="20"/>
      <c r="Q106" s="22">
        <f>Q93+3</f>
        <v>25</v>
      </c>
      <c r="R106" s="22">
        <f t="shared" ref="R106:Y106" si="115">R93+3</f>
        <v>25</v>
      </c>
      <c r="S106" s="22">
        <f t="shared" si="115"/>
        <v>25</v>
      </c>
      <c r="T106" s="22">
        <f t="shared" si="115"/>
        <v>26</v>
      </c>
      <c r="U106" s="22">
        <f t="shared" si="115"/>
        <v>26</v>
      </c>
      <c r="V106" s="22">
        <f t="shared" si="115"/>
        <v>26</v>
      </c>
      <c r="W106" s="22">
        <f t="shared" si="115"/>
        <v>27</v>
      </c>
      <c r="X106" s="22">
        <f t="shared" si="115"/>
        <v>27</v>
      </c>
      <c r="Y106" s="22">
        <f t="shared" si="115"/>
        <v>27</v>
      </c>
      <c r="Z106" s="26" t="s">
        <v>37</v>
      </c>
      <c r="AB106" s="27"/>
      <c r="AC106" s="27"/>
      <c r="AD106" s="27"/>
      <c r="AE106" s="27"/>
      <c r="AF106" s="27"/>
      <c r="AG106" s="27"/>
      <c r="AH106" s="27"/>
      <c r="AI106" s="27"/>
      <c r="AJ106" s="28"/>
      <c r="AM106" s="28"/>
      <c r="AN106" s="27"/>
    </row>
    <row r="107" spans="1:40" ht="13.8" thickBot="1">
      <c r="A107" s="30">
        <v>1</v>
      </c>
      <c r="B107" s="30">
        <v>2</v>
      </c>
      <c r="C107" s="30">
        <v>3</v>
      </c>
      <c r="D107" s="30">
        <v>4</v>
      </c>
      <c r="E107" s="30">
        <v>5</v>
      </c>
      <c r="F107" s="30">
        <v>6</v>
      </c>
      <c r="G107" s="30">
        <v>7</v>
      </c>
      <c r="H107" s="30">
        <v>8</v>
      </c>
      <c r="I107" s="30">
        <v>9</v>
      </c>
      <c r="J107" s="30">
        <v>10</v>
      </c>
      <c r="K107" s="30">
        <v>11</v>
      </c>
      <c r="L107" s="30">
        <v>12</v>
      </c>
      <c r="M107" s="26" t="s">
        <v>47</v>
      </c>
      <c r="N107" s="30">
        <v>1</v>
      </c>
      <c r="O107" s="30">
        <v>2</v>
      </c>
      <c r="P107" s="30">
        <v>3</v>
      </c>
      <c r="Q107" s="30">
        <v>4</v>
      </c>
      <c r="R107" s="30">
        <v>5</v>
      </c>
      <c r="S107" s="30">
        <v>6</v>
      </c>
      <c r="T107" s="30">
        <v>7</v>
      </c>
      <c r="U107" s="30">
        <v>8</v>
      </c>
      <c r="V107" s="30">
        <v>9</v>
      </c>
      <c r="W107" s="30">
        <v>10</v>
      </c>
      <c r="X107" s="30">
        <v>11</v>
      </c>
      <c r="Y107" s="30">
        <v>12</v>
      </c>
      <c r="Z107" s="26" t="s">
        <v>47</v>
      </c>
      <c r="AB107" s="27"/>
      <c r="AC107" s="27"/>
      <c r="AD107" s="27"/>
      <c r="AE107" s="27"/>
      <c r="AF107" s="27"/>
      <c r="AG107" s="27"/>
      <c r="AH107" s="27"/>
      <c r="AI107" s="27"/>
      <c r="AJ107" s="28"/>
      <c r="AM107" s="28"/>
      <c r="AN107" s="27"/>
    </row>
    <row r="108" spans="1:40" ht="13.8" thickBot="1">
      <c r="A108" s="4">
        <v>2</v>
      </c>
      <c r="B108" s="16">
        <v>443</v>
      </c>
      <c r="C108" s="4">
        <v>46</v>
      </c>
      <c r="D108" s="16">
        <v>413</v>
      </c>
      <c r="E108" s="12">
        <v>1932</v>
      </c>
      <c r="F108" s="12">
        <v>1897</v>
      </c>
      <c r="G108" s="17">
        <v>392</v>
      </c>
      <c r="H108" s="6">
        <v>1160</v>
      </c>
      <c r="I108" s="5">
        <v>1248</v>
      </c>
      <c r="J108" s="17">
        <v>386</v>
      </c>
      <c r="K108" s="8">
        <v>1420</v>
      </c>
      <c r="L108" s="8">
        <v>1505</v>
      </c>
      <c r="M108" s="21"/>
      <c r="N108" s="23">
        <f t="shared" ref="N108:Y108" si="116" xml:space="preserve"> IF(OR(A108&gt;A118, A108&lt;A117),".",A108)</f>
        <v>2</v>
      </c>
      <c r="O108" s="23" t="str">
        <f t="shared" si="116"/>
        <v>.</v>
      </c>
      <c r="P108" s="23">
        <f t="shared" si="116"/>
        <v>46</v>
      </c>
      <c r="Q108" s="23">
        <f t="shared" si="116"/>
        <v>413</v>
      </c>
      <c r="R108" s="23">
        <f t="shared" si="116"/>
        <v>1932</v>
      </c>
      <c r="S108" s="23">
        <f t="shared" si="116"/>
        <v>1897</v>
      </c>
      <c r="T108" s="23">
        <f t="shared" si="116"/>
        <v>392</v>
      </c>
      <c r="U108" s="23">
        <f t="shared" si="116"/>
        <v>1160</v>
      </c>
      <c r="V108" s="23">
        <f t="shared" si="116"/>
        <v>1248</v>
      </c>
      <c r="W108" s="23">
        <f t="shared" si="116"/>
        <v>386</v>
      </c>
      <c r="X108" s="23">
        <f t="shared" si="116"/>
        <v>1420</v>
      </c>
      <c r="Y108" s="23">
        <f t="shared" si="116"/>
        <v>1505</v>
      </c>
      <c r="Z108" s="21"/>
      <c r="AA108" s="22">
        <f>AA95+3</f>
        <v>25</v>
      </c>
      <c r="AB108" s="34">
        <f>AVERAGE($R108:$S115)</f>
        <v>2316.1875</v>
      </c>
      <c r="AC108" s="34">
        <f>AVERAGE($P108:$P115)</f>
        <v>48.375</v>
      </c>
      <c r="AD108" s="34">
        <f>AVERAGE([3]buffer!C$25:C$32)</f>
        <v>24.125</v>
      </c>
      <c r="AE108" s="34">
        <f>((AB108-AD108)/AI108)-AC108</f>
        <v>2586.0308101227915</v>
      </c>
      <c r="AF108" s="34">
        <f>AVERAGE($Q108:$Q115)</f>
        <v>417.375</v>
      </c>
      <c r="AG108" s="34">
        <f>AVERAGE($O108:$O115)</f>
        <v>479.71428571428572</v>
      </c>
      <c r="AH108" s="34">
        <f>AG108/0.5</f>
        <v>959.42857142857144</v>
      </c>
      <c r="AI108" s="35">
        <f>AF108/AG108</f>
        <v>0.87004913639070869</v>
      </c>
      <c r="AJ108" s="56">
        <f xml:space="preserve"> 1.16*(1-COMPLETE!P23)</f>
        <v>1.0019152854511968</v>
      </c>
      <c r="AK108" s="37">
        <v>0.73611111111111116</v>
      </c>
      <c r="AL108" s="37">
        <v>0.9194444444444444</v>
      </c>
      <c r="AM108" s="38">
        <f>24*(AL108-AK108)</f>
        <v>4.3999999999999977</v>
      </c>
      <c r="AN108" s="34">
        <f>(AE108*120)/(AH108*0.2*AM108*AJ108)</f>
        <v>366.85008064120979</v>
      </c>
    </row>
    <row r="109" spans="1:40" ht="13.8" thickBot="1">
      <c r="A109" s="4">
        <v>1</v>
      </c>
      <c r="B109" s="16">
        <v>480</v>
      </c>
      <c r="C109" s="4">
        <v>48</v>
      </c>
      <c r="D109" s="16">
        <v>436</v>
      </c>
      <c r="E109" s="14">
        <v>2405</v>
      </c>
      <c r="F109" s="7">
        <v>2198</v>
      </c>
      <c r="G109" s="16">
        <v>408</v>
      </c>
      <c r="H109" s="8">
        <v>1434</v>
      </c>
      <c r="I109" s="8">
        <v>1378</v>
      </c>
      <c r="J109" s="16">
        <v>409</v>
      </c>
      <c r="K109" s="5">
        <v>1328</v>
      </c>
      <c r="L109" s="8">
        <v>1392</v>
      </c>
      <c r="M109" s="21"/>
      <c r="N109" s="23">
        <f t="shared" ref="N109:Y109" si="117" xml:space="preserve"> IF(OR(A109&gt;A118, A109&lt;A117),".",A109)</f>
        <v>1</v>
      </c>
      <c r="O109" s="23">
        <f t="shared" si="117"/>
        <v>480</v>
      </c>
      <c r="P109" s="23">
        <f t="shared" si="117"/>
        <v>48</v>
      </c>
      <c r="Q109" s="23">
        <f t="shared" si="117"/>
        <v>436</v>
      </c>
      <c r="R109" s="23">
        <f t="shared" si="117"/>
        <v>2405</v>
      </c>
      <c r="S109" s="23">
        <f t="shared" si="117"/>
        <v>2198</v>
      </c>
      <c r="T109" s="23">
        <f t="shared" si="117"/>
        <v>408</v>
      </c>
      <c r="U109" s="23">
        <f t="shared" si="117"/>
        <v>1434</v>
      </c>
      <c r="V109" s="23">
        <f t="shared" si="117"/>
        <v>1378</v>
      </c>
      <c r="W109" s="23">
        <f t="shared" si="117"/>
        <v>409</v>
      </c>
      <c r="X109" s="23">
        <f t="shared" si="117"/>
        <v>1328</v>
      </c>
      <c r="Y109" s="23">
        <f t="shared" si="117"/>
        <v>1392</v>
      </c>
      <c r="Z109" s="21"/>
      <c r="AA109" s="22">
        <f>AA96+3</f>
        <v>26</v>
      </c>
      <c r="AB109" s="34">
        <f>AVERAGE($U108:$V115)</f>
        <v>1319.75</v>
      </c>
      <c r="AC109" s="34">
        <f>AVERAGE($P108:$P115)</f>
        <v>48.375</v>
      </c>
      <c r="AD109" s="34">
        <f>AVERAGE([3]buffer!D$25:D$32)</f>
        <v>25.75</v>
      </c>
      <c r="AE109" s="34">
        <f>((AB109-AD109)/AI109)-AC109</f>
        <v>1481.9800957517059</v>
      </c>
      <c r="AF109" s="34">
        <f>AVERAGE($T108:$T115)</f>
        <v>405.625</v>
      </c>
      <c r="AG109" s="34">
        <f>AVERAGE($O108:$O115)</f>
        <v>479.71428571428572</v>
      </c>
      <c r="AH109" s="34">
        <f>AG109/0.5</f>
        <v>959.42857142857144</v>
      </c>
      <c r="AI109" s="35">
        <f>AF109/AG109</f>
        <v>0.84555539011316261</v>
      </c>
      <c r="AJ109" s="57">
        <f xml:space="preserve"> 1.16*(1-COMPLETE!P25)</f>
        <v>0.98424242424242436</v>
      </c>
      <c r="AK109" s="37">
        <v>0.73611111111111116</v>
      </c>
      <c r="AL109" s="37">
        <v>0.9194444444444444</v>
      </c>
      <c r="AM109" s="38">
        <f>24*(AL109-AK109)</f>
        <v>4.3999999999999977</v>
      </c>
      <c r="AN109" s="34">
        <f>(AE109*120)/(AH109*0.2*AM109*AJ109)</f>
        <v>214.00613148742445</v>
      </c>
    </row>
    <row r="110" spans="1:40" ht="13.8" thickBot="1">
      <c r="A110" s="4">
        <v>1</v>
      </c>
      <c r="B110" s="16">
        <v>475</v>
      </c>
      <c r="C110" s="4">
        <v>49</v>
      </c>
      <c r="D110" s="16">
        <v>429</v>
      </c>
      <c r="E110" s="14">
        <v>2500</v>
      </c>
      <c r="F110" s="13">
        <v>2722</v>
      </c>
      <c r="G110" s="16">
        <v>401</v>
      </c>
      <c r="H110" s="5">
        <v>1334</v>
      </c>
      <c r="I110" s="8">
        <v>1409</v>
      </c>
      <c r="J110" s="16">
        <v>411</v>
      </c>
      <c r="K110" s="9">
        <v>1572</v>
      </c>
      <c r="L110" s="8">
        <v>1525</v>
      </c>
      <c r="M110" s="21"/>
      <c r="N110" s="23">
        <f t="shared" ref="N110:Y110" si="118" xml:space="preserve"> IF(OR(A110&gt;A118, A110&lt;A117),".",A110)</f>
        <v>1</v>
      </c>
      <c r="O110" s="23">
        <f t="shared" si="118"/>
        <v>475</v>
      </c>
      <c r="P110" s="23">
        <f t="shared" si="118"/>
        <v>49</v>
      </c>
      <c r="Q110" s="23">
        <f t="shared" si="118"/>
        <v>429</v>
      </c>
      <c r="R110" s="23">
        <f t="shared" si="118"/>
        <v>2500</v>
      </c>
      <c r="S110" s="23">
        <f t="shared" si="118"/>
        <v>2722</v>
      </c>
      <c r="T110" s="23">
        <f t="shared" si="118"/>
        <v>401</v>
      </c>
      <c r="U110" s="23">
        <f t="shared" si="118"/>
        <v>1334</v>
      </c>
      <c r="V110" s="23">
        <f t="shared" si="118"/>
        <v>1409</v>
      </c>
      <c r="W110" s="23">
        <f t="shared" si="118"/>
        <v>411</v>
      </c>
      <c r="X110" s="23">
        <f t="shared" si="118"/>
        <v>1572</v>
      </c>
      <c r="Y110" s="23">
        <f t="shared" si="118"/>
        <v>1525</v>
      </c>
      <c r="Z110" s="21"/>
      <c r="AA110" s="22">
        <f>AA97+3</f>
        <v>27</v>
      </c>
      <c r="AB110" s="34">
        <f>AVERAGE($X108:$Y115)</f>
        <v>1463.4285714285713</v>
      </c>
      <c r="AC110" s="34">
        <f>AVERAGE($P108:$P115)</f>
        <v>48.375</v>
      </c>
      <c r="AD110" s="34">
        <f>AVERAGE([3]buffer!E$25:E$32)</f>
        <v>25.125</v>
      </c>
      <c r="AE110" s="34">
        <f>((AB110-AD110)/AI110)-AC110</f>
        <v>1628.8654020860849</v>
      </c>
      <c r="AF110" s="34">
        <f>AVERAGE($W108:$W115)</f>
        <v>411.375</v>
      </c>
      <c r="AG110" s="34">
        <f>AVERAGE($O108:$O115)</f>
        <v>479.71428571428572</v>
      </c>
      <c r="AH110" s="34">
        <f>AG110/0.5</f>
        <v>959.42857142857144</v>
      </c>
      <c r="AI110" s="35">
        <f>AF110/AG110</f>
        <v>0.85754169148302561</v>
      </c>
      <c r="AJ110" s="57">
        <f xml:space="preserve"> 1.16*(1-COMPLETE!P27)</f>
        <v>1.032482269503546</v>
      </c>
      <c r="AK110" s="37">
        <v>0.73611111111111116</v>
      </c>
      <c r="AL110" s="37">
        <v>0.9194444444444444</v>
      </c>
      <c r="AM110" s="38">
        <f>24*(AL110-AK110)</f>
        <v>4.3999999999999977</v>
      </c>
      <c r="AN110" s="34">
        <f>(AE110*120)/(AH110*0.2*AM110*AJ110)</f>
        <v>224.22731825720822</v>
      </c>
    </row>
    <row r="111" spans="1:40" ht="13.2">
      <c r="A111" s="4">
        <v>1</v>
      </c>
      <c r="B111" s="16">
        <v>488</v>
      </c>
      <c r="C111" s="4">
        <v>50</v>
      </c>
      <c r="D111" s="16">
        <v>394</v>
      </c>
      <c r="E111" s="13">
        <v>2740</v>
      </c>
      <c r="F111" s="14">
        <v>2514</v>
      </c>
      <c r="G111" s="16">
        <v>404</v>
      </c>
      <c r="H111" s="8">
        <v>1484</v>
      </c>
      <c r="I111" s="8">
        <v>1412</v>
      </c>
      <c r="J111" s="16">
        <v>432</v>
      </c>
      <c r="K111" s="8">
        <v>1452</v>
      </c>
      <c r="L111" s="9">
        <v>1760</v>
      </c>
      <c r="M111" s="21"/>
      <c r="N111" s="23">
        <f t="shared" ref="N111:Y111" si="119" xml:space="preserve"> IF(OR(A111&gt;A118, A111&lt;A117),".",A111)</f>
        <v>1</v>
      </c>
      <c r="O111" s="23">
        <f t="shared" si="119"/>
        <v>488</v>
      </c>
      <c r="P111" s="23">
        <f t="shared" si="119"/>
        <v>50</v>
      </c>
      <c r="Q111" s="23">
        <f t="shared" si="119"/>
        <v>394</v>
      </c>
      <c r="R111" s="23">
        <f t="shared" si="119"/>
        <v>2740</v>
      </c>
      <c r="S111" s="23">
        <f t="shared" si="119"/>
        <v>2514</v>
      </c>
      <c r="T111" s="23">
        <f t="shared" si="119"/>
        <v>404</v>
      </c>
      <c r="U111" s="23">
        <f t="shared" si="119"/>
        <v>1484</v>
      </c>
      <c r="V111" s="23">
        <f t="shared" si="119"/>
        <v>1412</v>
      </c>
      <c r="W111" s="23">
        <f t="shared" si="119"/>
        <v>432</v>
      </c>
      <c r="X111" s="23">
        <f t="shared" si="119"/>
        <v>1452</v>
      </c>
      <c r="Y111" s="23" t="str">
        <f t="shared" si="119"/>
        <v>.</v>
      </c>
      <c r="Z111" s="21"/>
    </row>
    <row r="112" spans="1:40" ht="13.2">
      <c r="A112" s="4">
        <v>2</v>
      </c>
      <c r="B112" s="16">
        <v>484</v>
      </c>
      <c r="C112" s="4">
        <v>47</v>
      </c>
      <c r="D112" s="16">
        <v>410</v>
      </c>
      <c r="E112" s="14">
        <v>2516</v>
      </c>
      <c r="F112" s="7">
        <v>2262</v>
      </c>
      <c r="G112" s="16">
        <v>411</v>
      </c>
      <c r="H112" s="9">
        <v>1620</v>
      </c>
      <c r="I112" s="8">
        <v>1408</v>
      </c>
      <c r="J112" s="16">
        <v>412</v>
      </c>
      <c r="K112" s="12">
        <v>1850</v>
      </c>
      <c r="L112" s="8">
        <v>1479</v>
      </c>
      <c r="M112" s="21"/>
      <c r="N112" s="23">
        <f t="shared" ref="N112:Y112" si="120" xml:space="preserve"> IF(OR(A112&gt;A118, A112&lt;A117),".",A112)</f>
        <v>2</v>
      </c>
      <c r="O112" s="23">
        <f t="shared" si="120"/>
        <v>484</v>
      </c>
      <c r="P112" s="23">
        <f t="shared" si="120"/>
        <v>47</v>
      </c>
      <c r="Q112" s="23">
        <f t="shared" si="120"/>
        <v>410</v>
      </c>
      <c r="R112" s="23">
        <f t="shared" si="120"/>
        <v>2516</v>
      </c>
      <c r="S112" s="23">
        <f t="shared" si="120"/>
        <v>2262</v>
      </c>
      <c r="T112" s="23">
        <f t="shared" si="120"/>
        <v>411</v>
      </c>
      <c r="U112" s="23">
        <f t="shared" si="120"/>
        <v>1620</v>
      </c>
      <c r="V112" s="23">
        <f t="shared" si="120"/>
        <v>1408</v>
      </c>
      <c r="W112" s="23">
        <f t="shared" si="120"/>
        <v>412</v>
      </c>
      <c r="X112" s="23" t="str">
        <f t="shared" si="120"/>
        <v>.</v>
      </c>
      <c r="Y112" s="23">
        <f t="shared" si="120"/>
        <v>1479</v>
      </c>
      <c r="Z112" s="21"/>
    </row>
    <row r="113" spans="1:40" ht="13.2">
      <c r="A113" s="4">
        <v>1</v>
      </c>
      <c r="B113" s="16">
        <v>473</v>
      </c>
      <c r="C113" s="4">
        <v>51</v>
      </c>
      <c r="D113" s="16">
        <v>424</v>
      </c>
      <c r="E113" s="13">
        <v>2637</v>
      </c>
      <c r="F113" s="14">
        <v>2349</v>
      </c>
      <c r="G113" s="16">
        <v>416</v>
      </c>
      <c r="H113" s="8">
        <v>1445</v>
      </c>
      <c r="I113" s="8">
        <v>1441</v>
      </c>
      <c r="J113" s="16">
        <v>426</v>
      </c>
      <c r="K113" s="8">
        <v>1536</v>
      </c>
      <c r="L113" s="8">
        <v>1421</v>
      </c>
      <c r="M113" s="21"/>
      <c r="N113" s="23">
        <f t="shared" ref="N113:Y113" si="121" xml:space="preserve"> IF(OR(A113&gt;A118, A113&lt;A117),".",A113)</f>
        <v>1</v>
      </c>
      <c r="O113" s="23">
        <f t="shared" si="121"/>
        <v>473</v>
      </c>
      <c r="P113" s="23">
        <f t="shared" si="121"/>
        <v>51</v>
      </c>
      <c r="Q113" s="23">
        <f t="shared" si="121"/>
        <v>424</v>
      </c>
      <c r="R113" s="23">
        <f t="shared" si="121"/>
        <v>2637</v>
      </c>
      <c r="S113" s="23">
        <f t="shared" si="121"/>
        <v>2349</v>
      </c>
      <c r="T113" s="23">
        <f t="shared" si="121"/>
        <v>416</v>
      </c>
      <c r="U113" s="23">
        <f t="shared" si="121"/>
        <v>1445</v>
      </c>
      <c r="V113" s="23">
        <f t="shared" si="121"/>
        <v>1441</v>
      </c>
      <c r="W113" s="23">
        <f t="shared" si="121"/>
        <v>426</v>
      </c>
      <c r="X113" s="23">
        <f t="shared" si="121"/>
        <v>1536</v>
      </c>
      <c r="Y113" s="23">
        <f t="shared" si="121"/>
        <v>1421</v>
      </c>
      <c r="Z113" s="21"/>
    </row>
    <row r="114" spans="1:40" ht="13.2">
      <c r="A114" s="4">
        <v>1</v>
      </c>
      <c r="B114" s="16">
        <v>475</v>
      </c>
      <c r="C114" s="4">
        <v>50</v>
      </c>
      <c r="D114" s="16">
        <v>420</v>
      </c>
      <c r="E114" s="7">
        <v>2336</v>
      </c>
      <c r="F114" s="15">
        <v>1977</v>
      </c>
      <c r="G114" s="16">
        <v>427</v>
      </c>
      <c r="H114" s="6">
        <v>1061</v>
      </c>
      <c r="I114" s="6">
        <v>1108</v>
      </c>
      <c r="J114" s="16">
        <v>420</v>
      </c>
      <c r="K114" s="8">
        <v>1549</v>
      </c>
      <c r="L114" s="8">
        <v>1379</v>
      </c>
      <c r="M114" s="21"/>
      <c r="N114" s="23">
        <f t="shared" ref="N114:Y114" si="122" xml:space="preserve"> IF(OR(A114&gt;A118, A114&lt;A117),".",A114)</f>
        <v>1</v>
      </c>
      <c r="O114" s="23">
        <f t="shared" si="122"/>
        <v>475</v>
      </c>
      <c r="P114" s="23">
        <f t="shared" si="122"/>
        <v>50</v>
      </c>
      <c r="Q114" s="23">
        <f t="shared" si="122"/>
        <v>420</v>
      </c>
      <c r="R114" s="23">
        <f t="shared" si="122"/>
        <v>2336</v>
      </c>
      <c r="S114" s="23">
        <f t="shared" si="122"/>
        <v>1977</v>
      </c>
      <c r="T114" s="23">
        <f t="shared" si="122"/>
        <v>427</v>
      </c>
      <c r="U114" s="23">
        <f t="shared" si="122"/>
        <v>1061</v>
      </c>
      <c r="V114" s="23">
        <f t="shared" si="122"/>
        <v>1108</v>
      </c>
      <c r="W114" s="23">
        <f t="shared" si="122"/>
        <v>420</v>
      </c>
      <c r="X114" s="23">
        <f t="shared" si="122"/>
        <v>1549</v>
      </c>
      <c r="Y114" s="23">
        <f t="shared" si="122"/>
        <v>1379</v>
      </c>
      <c r="Z114" s="21"/>
    </row>
    <row r="115" spans="1:40" ht="13.2">
      <c r="A115" s="4">
        <v>2</v>
      </c>
      <c r="B115" s="16">
        <v>483</v>
      </c>
      <c r="C115" s="4">
        <v>46</v>
      </c>
      <c r="D115" s="16">
        <v>413</v>
      </c>
      <c r="E115" s="7">
        <v>2191</v>
      </c>
      <c r="F115" s="12">
        <v>1883</v>
      </c>
      <c r="G115" s="17">
        <v>386</v>
      </c>
      <c r="H115" s="6">
        <v>1077</v>
      </c>
      <c r="I115" s="6">
        <v>1097</v>
      </c>
      <c r="J115" s="16">
        <v>395</v>
      </c>
      <c r="K115" s="5">
        <v>1367</v>
      </c>
      <c r="L115" s="8">
        <v>1563</v>
      </c>
      <c r="M115" s="21"/>
      <c r="N115" s="23">
        <f t="shared" ref="N115:Y115" si="123" xml:space="preserve"> IF(OR(A115&gt;A118, A115&lt;A117),".",A115)</f>
        <v>2</v>
      </c>
      <c r="O115" s="23">
        <f t="shared" si="123"/>
        <v>483</v>
      </c>
      <c r="P115" s="23">
        <f t="shared" si="123"/>
        <v>46</v>
      </c>
      <c r="Q115" s="23">
        <f t="shared" si="123"/>
        <v>413</v>
      </c>
      <c r="R115" s="23">
        <f t="shared" si="123"/>
        <v>2191</v>
      </c>
      <c r="S115" s="23">
        <f t="shared" si="123"/>
        <v>1883</v>
      </c>
      <c r="T115" s="23">
        <f t="shared" si="123"/>
        <v>386</v>
      </c>
      <c r="U115" s="23">
        <f t="shared" si="123"/>
        <v>1077</v>
      </c>
      <c r="V115" s="23">
        <f t="shared" si="123"/>
        <v>1097</v>
      </c>
      <c r="W115" s="23">
        <f t="shared" si="123"/>
        <v>395</v>
      </c>
      <c r="X115" s="23">
        <f t="shared" si="123"/>
        <v>1367</v>
      </c>
      <c r="Y115" s="23">
        <f t="shared" si="123"/>
        <v>1563</v>
      </c>
      <c r="Z115" s="21"/>
    </row>
    <row r="116" spans="1:40">
      <c r="A116" s="39">
        <f>AVERAGE(A108:A115)</f>
        <v>1.375</v>
      </c>
      <c r="B116" s="39">
        <f>AVERAGE(B108:B115)</f>
        <v>475.125</v>
      </c>
      <c r="C116" s="39">
        <f t="shared" ref="C116:L116" si="124">AVERAGE(C108:C115)</f>
        <v>48.375</v>
      </c>
      <c r="D116" s="39">
        <f t="shared" si="124"/>
        <v>417.375</v>
      </c>
      <c r="E116" s="39">
        <f t="shared" si="124"/>
        <v>2407.125</v>
      </c>
      <c r="F116" s="39">
        <f t="shared" si="124"/>
        <v>2225.25</v>
      </c>
      <c r="G116" s="39">
        <f t="shared" si="124"/>
        <v>405.625</v>
      </c>
      <c r="H116" s="39">
        <f t="shared" si="124"/>
        <v>1326.875</v>
      </c>
      <c r="I116" s="39">
        <f t="shared" si="124"/>
        <v>1312.625</v>
      </c>
      <c r="J116" s="39">
        <f t="shared" si="124"/>
        <v>411.375</v>
      </c>
      <c r="K116" s="39">
        <f t="shared" si="124"/>
        <v>1509.25</v>
      </c>
      <c r="L116" s="39">
        <f t="shared" si="124"/>
        <v>1503</v>
      </c>
      <c r="M116" s="26" t="s">
        <v>60</v>
      </c>
      <c r="N116" s="39">
        <f>AVERAGE(N108:N115)</f>
        <v>1.375</v>
      </c>
      <c r="O116" s="39">
        <f>AVERAGE(O108:O115)</f>
        <v>479.71428571428572</v>
      </c>
      <c r="P116" s="39">
        <f t="shared" ref="P116:Y116" si="125">AVERAGE(P108:P115)</f>
        <v>48.375</v>
      </c>
      <c r="Q116" s="39">
        <f t="shared" si="125"/>
        <v>417.375</v>
      </c>
      <c r="R116" s="39">
        <f t="shared" si="125"/>
        <v>2407.125</v>
      </c>
      <c r="S116" s="39">
        <f t="shared" si="125"/>
        <v>2225.25</v>
      </c>
      <c r="T116" s="39">
        <f t="shared" si="125"/>
        <v>405.625</v>
      </c>
      <c r="U116" s="39">
        <f t="shared" si="125"/>
        <v>1326.875</v>
      </c>
      <c r="V116" s="39">
        <f t="shared" si="125"/>
        <v>1312.625</v>
      </c>
      <c r="W116" s="39">
        <f t="shared" si="125"/>
        <v>411.375</v>
      </c>
      <c r="X116" s="39">
        <f t="shared" si="125"/>
        <v>1460.5714285714287</v>
      </c>
      <c r="Y116" s="39">
        <f t="shared" si="125"/>
        <v>1466.2857142857142</v>
      </c>
      <c r="Z116" s="26" t="s">
        <v>60</v>
      </c>
    </row>
    <row r="117" spans="1:40">
      <c r="A117" s="39">
        <f>A116-2*STDEV(A108:A115)</f>
        <v>0.33990166098646868</v>
      </c>
      <c r="B117" s="39">
        <f t="shared" ref="B117:L117" si="126">B116-2*STDEV(B108:B115)</f>
        <v>447.17734484663464</v>
      </c>
      <c r="C117" s="39">
        <f t="shared" si="126"/>
        <v>44.529780333230065</v>
      </c>
      <c r="D117" s="39">
        <f t="shared" si="126"/>
        <v>391.4975415246617</v>
      </c>
      <c r="E117" s="39">
        <f t="shared" si="126"/>
        <v>1893.5132094143755</v>
      </c>
      <c r="F117" s="39">
        <f t="shared" si="126"/>
        <v>1623.3219074744652</v>
      </c>
      <c r="G117" s="39">
        <f t="shared" si="126"/>
        <v>379.50576789577678</v>
      </c>
      <c r="H117" s="39">
        <f t="shared" si="126"/>
        <v>914.8660715253161</v>
      </c>
      <c r="I117" s="39">
        <f t="shared" si="126"/>
        <v>1028.2149589877822</v>
      </c>
      <c r="J117" s="39">
        <f t="shared" si="126"/>
        <v>380.83813703079505</v>
      </c>
      <c r="K117" s="39">
        <f t="shared" si="126"/>
        <v>1182.6453897622212</v>
      </c>
      <c r="L117" s="39">
        <f t="shared" si="126"/>
        <v>1257.894774783214</v>
      </c>
      <c r="M117" s="26" t="s">
        <v>61</v>
      </c>
      <c r="N117" s="39">
        <f>N116-2*STDEV(N108:N115)</f>
        <v>0.33990166098646868</v>
      </c>
      <c r="O117" s="39">
        <f t="shared" ref="O117:Y117" si="127">O116-2*STDEV(O108:O115)</f>
        <v>468.53607561819337</v>
      </c>
      <c r="P117" s="39">
        <f t="shared" si="127"/>
        <v>44.529780333230065</v>
      </c>
      <c r="Q117" s="39">
        <f t="shared" si="127"/>
        <v>391.4975415246617</v>
      </c>
      <c r="R117" s="39">
        <f t="shared" si="127"/>
        <v>1893.5132094143755</v>
      </c>
      <c r="S117" s="39">
        <f t="shared" si="127"/>
        <v>1623.3219074744652</v>
      </c>
      <c r="T117" s="39">
        <f t="shared" si="127"/>
        <v>379.50576789577678</v>
      </c>
      <c r="U117" s="39">
        <f t="shared" si="127"/>
        <v>914.8660715253161</v>
      </c>
      <c r="V117" s="39">
        <f t="shared" si="127"/>
        <v>1028.2149589877822</v>
      </c>
      <c r="W117" s="39">
        <f t="shared" si="127"/>
        <v>380.83813703079505</v>
      </c>
      <c r="X117" s="39">
        <f t="shared" si="127"/>
        <v>1270.8774394104394</v>
      </c>
      <c r="Y117" s="39">
        <f t="shared" si="127"/>
        <v>1325.6930910287108</v>
      </c>
      <c r="Z117" s="26" t="s">
        <v>61</v>
      </c>
    </row>
    <row r="118" spans="1:40" ht="12.6" thickBot="1">
      <c r="A118" s="40">
        <f>A116+2*STDEV(A108:A115)</f>
        <v>2.4100983390135315</v>
      </c>
      <c r="B118" s="40">
        <f t="shared" ref="B118:L118" si="128">B116+2*STDEV(B108:B115)</f>
        <v>503.07265515336536</v>
      </c>
      <c r="C118" s="40">
        <f t="shared" si="128"/>
        <v>52.220219666769935</v>
      </c>
      <c r="D118" s="40">
        <f t="shared" si="128"/>
        <v>443.2524584753383</v>
      </c>
      <c r="E118" s="40">
        <f t="shared" si="128"/>
        <v>2920.7367905856245</v>
      </c>
      <c r="F118" s="40">
        <f t="shared" si="128"/>
        <v>2827.1780925255348</v>
      </c>
      <c r="G118" s="40">
        <f t="shared" si="128"/>
        <v>431.74423210422322</v>
      </c>
      <c r="H118" s="40">
        <f t="shared" si="128"/>
        <v>1738.8839284746839</v>
      </c>
      <c r="I118" s="40">
        <f t="shared" si="128"/>
        <v>1597.0350410122178</v>
      </c>
      <c r="J118" s="40">
        <f t="shared" si="128"/>
        <v>441.91186296920495</v>
      </c>
      <c r="K118" s="40">
        <f t="shared" si="128"/>
        <v>1835.8546102377788</v>
      </c>
      <c r="L118" s="40">
        <f t="shared" si="128"/>
        <v>1748.105225216786</v>
      </c>
      <c r="M118" s="41" t="s">
        <v>62</v>
      </c>
      <c r="N118" s="40">
        <f>N116+2*STDEV(N108:N115)</f>
        <v>2.4100983390135315</v>
      </c>
      <c r="O118" s="40">
        <f t="shared" ref="O118:Y118" si="129">O116+2*STDEV(O108:O115)</f>
        <v>490.89249581037808</v>
      </c>
      <c r="P118" s="40">
        <f t="shared" si="129"/>
        <v>52.220219666769935</v>
      </c>
      <c r="Q118" s="40">
        <f t="shared" si="129"/>
        <v>443.2524584753383</v>
      </c>
      <c r="R118" s="40">
        <f t="shared" si="129"/>
        <v>2920.7367905856245</v>
      </c>
      <c r="S118" s="40">
        <f t="shared" si="129"/>
        <v>2827.1780925255348</v>
      </c>
      <c r="T118" s="40">
        <f t="shared" si="129"/>
        <v>431.74423210422322</v>
      </c>
      <c r="U118" s="40">
        <f t="shared" si="129"/>
        <v>1738.8839284746839</v>
      </c>
      <c r="V118" s="40">
        <f t="shared" si="129"/>
        <v>1597.0350410122178</v>
      </c>
      <c r="W118" s="40">
        <f t="shared" si="129"/>
        <v>441.91186296920495</v>
      </c>
      <c r="X118" s="40">
        <f t="shared" si="129"/>
        <v>1650.265417732418</v>
      </c>
      <c r="Y118" s="40">
        <f t="shared" si="129"/>
        <v>1606.8783375427176</v>
      </c>
      <c r="Z118" s="41" t="s">
        <v>62</v>
      </c>
    </row>
    <row r="119" spans="1:40" ht="13.2">
      <c r="A119" s="20"/>
      <c r="B119" s="25"/>
      <c r="C119" s="20"/>
      <c r="D119" s="22">
        <f>D106+3</f>
        <v>28</v>
      </c>
      <c r="E119" s="22">
        <f t="shared" ref="E119:L119" si="130">E106+3</f>
        <v>28</v>
      </c>
      <c r="F119" s="22">
        <f t="shared" si="130"/>
        <v>28</v>
      </c>
      <c r="G119" s="22">
        <f t="shared" si="130"/>
        <v>29</v>
      </c>
      <c r="H119" s="22">
        <f t="shared" si="130"/>
        <v>29</v>
      </c>
      <c r="I119" s="22">
        <f t="shared" si="130"/>
        <v>29</v>
      </c>
      <c r="J119" s="22">
        <f t="shared" si="130"/>
        <v>30</v>
      </c>
      <c r="K119" s="22">
        <f t="shared" si="130"/>
        <v>30</v>
      </c>
      <c r="L119" s="22">
        <f t="shared" si="130"/>
        <v>30</v>
      </c>
      <c r="M119" s="26" t="s">
        <v>37</v>
      </c>
      <c r="N119" s="20"/>
      <c r="O119" s="25"/>
      <c r="P119" s="20"/>
      <c r="Q119" s="22">
        <f>Q106+3</f>
        <v>28</v>
      </c>
      <c r="R119" s="22">
        <f t="shared" ref="R119:Y119" si="131">R106+3</f>
        <v>28</v>
      </c>
      <c r="S119" s="22">
        <f t="shared" si="131"/>
        <v>28</v>
      </c>
      <c r="T119" s="22">
        <f t="shared" si="131"/>
        <v>29</v>
      </c>
      <c r="U119" s="22">
        <f t="shared" si="131"/>
        <v>29</v>
      </c>
      <c r="V119" s="22">
        <f t="shared" si="131"/>
        <v>29</v>
      </c>
      <c r="W119" s="22">
        <f t="shared" si="131"/>
        <v>30</v>
      </c>
      <c r="X119" s="22">
        <f t="shared" si="131"/>
        <v>30</v>
      </c>
      <c r="Y119" s="22">
        <f t="shared" si="131"/>
        <v>30</v>
      </c>
      <c r="Z119" s="26" t="s">
        <v>37</v>
      </c>
      <c r="AB119" s="27"/>
      <c r="AC119" s="27"/>
      <c r="AD119" s="27"/>
      <c r="AE119" s="27"/>
      <c r="AF119" s="27"/>
      <c r="AG119" s="27"/>
      <c r="AH119" s="27"/>
      <c r="AI119" s="27"/>
      <c r="AM119" s="28"/>
      <c r="AN119" s="27"/>
    </row>
    <row r="120" spans="1:40" ht="13.8" thickBot="1">
      <c r="A120" s="30">
        <v>1</v>
      </c>
      <c r="B120" s="30">
        <v>2</v>
      </c>
      <c r="C120" s="30">
        <v>3</v>
      </c>
      <c r="D120" s="30">
        <v>4</v>
      </c>
      <c r="E120" s="30">
        <v>5</v>
      </c>
      <c r="F120" s="30">
        <v>6</v>
      </c>
      <c r="G120" s="30">
        <v>7</v>
      </c>
      <c r="H120" s="30">
        <v>8</v>
      </c>
      <c r="I120" s="30">
        <v>9</v>
      </c>
      <c r="J120" s="30">
        <v>10</v>
      </c>
      <c r="K120" s="30">
        <v>11</v>
      </c>
      <c r="L120" s="30">
        <v>12</v>
      </c>
      <c r="M120" s="26" t="s">
        <v>47</v>
      </c>
      <c r="N120" s="30">
        <v>1</v>
      </c>
      <c r="O120" s="30">
        <v>2</v>
      </c>
      <c r="P120" s="30">
        <v>3</v>
      </c>
      <c r="Q120" s="30">
        <v>4</v>
      </c>
      <c r="R120" s="30">
        <v>5</v>
      </c>
      <c r="S120" s="30">
        <v>6</v>
      </c>
      <c r="T120" s="30">
        <v>7</v>
      </c>
      <c r="U120" s="30">
        <v>8</v>
      </c>
      <c r="V120" s="30">
        <v>9</v>
      </c>
      <c r="W120" s="30">
        <v>10</v>
      </c>
      <c r="X120" s="30">
        <v>11</v>
      </c>
      <c r="Y120" s="30">
        <v>12</v>
      </c>
      <c r="Z120" s="26" t="s">
        <v>47</v>
      </c>
      <c r="AB120" s="27"/>
      <c r="AC120" s="27"/>
      <c r="AD120" s="27"/>
      <c r="AE120" s="27"/>
      <c r="AF120" s="27"/>
      <c r="AG120" s="27"/>
      <c r="AH120" s="27"/>
      <c r="AI120" s="27"/>
      <c r="AM120" s="28"/>
      <c r="AN120" s="27"/>
    </row>
    <row r="121" spans="1:40" ht="13.8" thickBot="1">
      <c r="A121" s="4">
        <v>2</v>
      </c>
      <c r="B121" s="11">
        <v>563</v>
      </c>
      <c r="C121" s="4">
        <v>61</v>
      </c>
      <c r="D121" s="16">
        <v>457</v>
      </c>
      <c r="E121" s="9">
        <v>1423</v>
      </c>
      <c r="F121" s="8">
        <v>1349</v>
      </c>
      <c r="G121" s="16">
        <v>445</v>
      </c>
      <c r="H121" s="9">
        <v>1509</v>
      </c>
      <c r="I121" s="9">
        <v>1462</v>
      </c>
      <c r="J121" s="16">
        <v>471</v>
      </c>
      <c r="K121" s="8">
        <v>1196</v>
      </c>
      <c r="L121" s="8">
        <v>1189</v>
      </c>
      <c r="M121" s="21"/>
      <c r="N121" s="23">
        <f t="shared" ref="N121:Y121" si="132" xml:space="preserve"> IF(OR(A121&gt;A131, A121&lt;A130),".",A121)</f>
        <v>2</v>
      </c>
      <c r="O121" s="23">
        <f t="shared" si="132"/>
        <v>563</v>
      </c>
      <c r="P121" s="23">
        <f t="shared" si="132"/>
        <v>61</v>
      </c>
      <c r="Q121" s="23">
        <f t="shared" si="132"/>
        <v>457</v>
      </c>
      <c r="R121" s="23">
        <f t="shared" si="132"/>
        <v>1423</v>
      </c>
      <c r="S121" s="23">
        <f t="shared" si="132"/>
        <v>1349</v>
      </c>
      <c r="T121" s="23" t="str">
        <f t="shared" si="132"/>
        <v>.</v>
      </c>
      <c r="U121" s="23">
        <f t="shared" si="132"/>
        <v>1509</v>
      </c>
      <c r="V121" s="23" t="s">
        <v>59</v>
      </c>
      <c r="W121" s="23">
        <f t="shared" si="132"/>
        <v>471</v>
      </c>
      <c r="X121" s="23">
        <f t="shared" si="132"/>
        <v>1196</v>
      </c>
      <c r="Y121" s="23">
        <f t="shared" si="132"/>
        <v>1189</v>
      </c>
      <c r="Z121" s="21"/>
      <c r="AA121" s="22">
        <f>AA108+3</f>
        <v>28</v>
      </c>
      <c r="AB121" s="34">
        <f>AVERAGE($R121:$S128)</f>
        <v>1811.4375</v>
      </c>
      <c r="AC121" s="34">
        <f>AVERAGE($P121:$P128)</f>
        <v>60.125</v>
      </c>
      <c r="AD121" s="34">
        <f>AVERAGE([3]buffer!F$25:F$32)</f>
        <v>25.75</v>
      </c>
      <c r="AE121" s="34">
        <f>((AB121-AD121)/AI121)-AC121</f>
        <v>1975.1523198132479</v>
      </c>
      <c r="AF121" s="34">
        <f>AVERAGE($Q121:$Q128)</f>
        <v>489.57142857142856</v>
      </c>
      <c r="AG121" s="34">
        <f>AVERAGE($O121:$O128)</f>
        <v>558</v>
      </c>
      <c r="AH121" s="34">
        <f>AG121/0.5</f>
        <v>1116</v>
      </c>
      <c r="AI121" s="35">
        <f>AF121/AG121</f>
        <v>0.87736815156169989</v>
      </c>
      <c r="AJ121" s="56">
        <f>1.15*(1-COMPLETE!P29)</f>
        <v>1.0232968881412949</v>
      </c>
      <c r="AK121" s="37">
        <v>0.73611111111111116</v>
      </c>
      <c r="AL121" s="37">
        <v>0.92083333333333339</v>
      </c>
      <c r="AM121" s="38">
        <f>24*(AL121-AK121)</f>
        <v>4.4333333333333336</v>
      </c>
      <c r="AN121" s="34">
        <f>(AE121*120)/(AH121*0.2*AM121*AJ121)</f>
        <v>234.07531111048658</v>
      </c>
    </row>
    <row r="122" spans="1:40" ht="13.8" thickBot="1">
      <c r="A122" s="4">
        <v>3</v>
      </c>
      <c r="B122" s="11">
        <v>559</v>
      </c>
      <c r="C122" s="4">
        <v>60</v>
      </c>
      <c r="D122" s="16">
        <v>492</v>
      </c>
      <c r="E122" s="7">
        <v>1972</v>
      </c>
      <c r="F122" s="15">
        <v>1832</v>
      </c>
      <c r="G122" s="16">
        <v>496</v>
      </c>
      <c r="H122" s="15">
        <v>1763</v>
      </c>
      <c r="I122" s="7">
        <v>2001</v>
      </c>
      <c r="J122" s="16">
        <v>497</v>
      </c>
      <c r="K122" s="12">
        <v>1587</v>
      </c>
      <c r="L122" s="8">
        <v>1224</v>
      </c>
      <c r="M122" s="21"/>
      <c r="N122" s="23">
        <f t="shared" ref="N122:Y122" si="133" xml:space="preserve"> IF(OR(A122&gt;A131, A122&lt;A130),".",A122)</f>
        <v>3</v>
      </c>
      <c r="O122" s="23">
        <f t="shared" si="133"/>
        <v>559</v>
      </c>
      <c r="P122" s="23">
        <f t="shared" si="133"/>
        <v>60</v>
      </c>
      <c r="Q122" s="23">
        <f t="shared" si="133"/>
        <v>492</v>
      </c>
      <c r="R122" s="23">
        <f t="shared" si="133"/>
        <v>1972</v>
      </c>
      <c r="S122" s="23">
        <f t="shared" si="133"/>
        <v>1832</v>
      </c>
      <c r="T122" s="23">
        <f t="shared" si="133"/>
        <v>496</v>
      </c>
      <c r="U122" s="23">
        <f t="shared" si="133"/>
        <v>1763</v>
      </c>
      <c r="V122" s="23" t="s">
        <v>59</v>
      </c>
      <c r="W122" s="23">
        <f t="shared" si="133"/>
        <v>497</v>
      </c>
      <c r="X122" s="23">
        <f t="shared" si="133"/>
        <v>1587</v>
      </c>
      <c r="Y122" s="23">
        <f t="shared" si="133"/>
        <v>1224</v>
      </c>
      <c r="Z122" s="21"/>
      <c r="AA122" s="22">
        <f>AA109+3</f>
        <v>29</v>
      </c>
      <c r="AB122" s="34">
        <f>AVERAGE($U121:$V128)</f>
        <v>1974.625</v>
      </c>
      <c r="AC122" s="34">
        <f>AVERAGE($P121:$P128)</f>
        <v>60.125</v>
      </c>
      <c r="AD122" s="34">
        <f>AVERAGE([3]buffer!G$25:G$32)</f>
        <v>25.25</v>
      </c>
      <c r="AE122" s="34">
        <f>((AB122-AD122)/AI122)-AC122</f>
        <v>2203.3288495838287</v>
      </c>
      <c r="AF122" s="34">
        <f>AVERAGE($T121:$T128)</f>
        <v>480.57142857142856</v>
      </c>
      <c r="AG122" s="34">
        <f>AVERAGE($O121:$O128)</f>
        <v>558</v>
      </c>
      <c r="AH122" s="34">
        <f>AG122/0.5</f>
        <v>1116</v>
      </c>
      <c r="AI122" s="35">
        <f>AF122/AG122</f>
        <v>0.86123911930363539</v>
      </c>
      <c r="AJ122" s="57">
        <f>1.15*(1-COMPLETE!P31)</f>
        <v>0.95544388609715236</v>
      </c>
      <c r="AK122" s="37">
        <v>0.73611111111111116</v>
      </c>
      <c r="AL122" s="37">
        <v>0.92083333333333339</v>
      </c>
      <c r="AM122" s="38">
        <f>24*(AL122-AK122)</f>
        <v>4.4333333333333336</v>
      </c>
      <c r="AN122" s="34">
        <f>(AE122*120)/(AH122*0.2*AM122*AJ122)</f>
        <v>279.66029073077419</v>
      </c>
    </row>
    <row r="123" spans="1:40" ht="13.8" thickBot="1">
      <c r="A123" s="4">
        <v>4</v>
      </c>
      <c r="B123" s="11">
        <v>558</v>
      </c>
      <c r="C123" s="4">
        <v>60</v>
      </c>
      <c r="D123" s="16">
        <v>492</v>
      </c>
      <c r="E123" s="15">
        <v>1729</v>
      </c>
      <c r="F123" s="15">
        <v>1758</v>
      </c>
      <c r="G123" s="16">
        <v>476</v>
      </c>
      <c r="H123" s="7">
        <v>1918</v>
      </c>
      <c r="I123" s="13">
        <v>2240</v>
      </c>
      <c r="J123" s="16">
        <v>504</v>
      </c>
      <c r="K123" s="15">
        <v>1740</v>
      </c>
      <c r="L123" s="9">
        <v>1388</v>
      </c>
      <c r="M123" s="21"/>
      <c r="N123" s="23">
        <f t="shared" ref="N123:Y123" si="134" xml:space="preserve"> IF(OR(A123&gt;A131, A123&lt;A130),".",A123)</f>
        <v>4</v>
      </c>
      <c r="O123" s="23">
        <f t="shared" si="134"/>
        <v>558</v>
      </c>
      <c r="P123" s="23">
        <f t="shared" si="134"/>
        <v>60</v>
      </c>
      <c r="Q123" s="23">
        <f t="shared" si="134"/>
        <v>492</v>
      </c>
      <c r="R123" s="23">
        <f t="shared" si="134"/>
        <v>1729</v>
      </c>
      <c r="S123" s="23">
        <f t="shared" si="134"/>
        <v>1758</v>
      </c>
      <c r="T123" s="23">
        <f t="shared" si="134"/>
        <v>476</v>
      </c>
      <c r="U123" s="23">
        <f t="shared" si="134"/>
        <v>1918</v>
      </c>
      <c r="V123" s="23" t="s">
        <v>59</v>
      </c>
      <c r="W123" s="23">
        <f t="shared" si="134"/>
        <v>504</v>
      </c>
      <c r="X123" s="23">
        <f t="shared" si="134"/>
        <v>1740</v>
      </c>
      <c r="Y123" s="23">
        <f t="shared" si="134"/>
        <v>1388</v>
      </c>
      <c r="Z123" s="21"/>
      <c r="AA123" s="22">
        <f>AA110+3</f>
        <v>30</v>
      </c>
      <c r="AB123" s="34">
        <f>AVERAGE($X121:$Y128)</f>
        <v>1464.4375</v>
      </c>
      <c r="AC123" s="34">
        <f>AVERAGE($P121:$P128)</f>
        <v>60.125</v>
      </c>
      <c r="AD123" s="34">
        <f>AVERAGE([3]buffer!H$25:H$32)</f>
        <v>26.75</v>
      </c>
      <c r="AE123" s="34">
        <f>((AB123-AD123)/AI123)-AC123</f>
        <v>1549.5657449209932</v>
      </c>
      <c r="AF123" s="34">
        <f>AVERAGE($W121:$W128)</f>
        <v>498.375</v>
      </c>
      <c r="AG123" s="34">
        <f>AVERAGE($O121:$O128)</f>
        <v>558</v>
      </c>
      <c r="AH123" s="34">
        <f>AG123/0.5</f>
        <v>1116</v>
      </c>
      <c r="AI123" s="35">
        <f>AF123/AG123</f>
        <v>0.89314516129032262</v>
      </c>
      <c r="AJ123" s="57">
        <f>1.19*(1-COMPLETE!P33)</f>
        <v>1.056304549675023</v>
      </c>
      <c r="AK123" s="37">
        <v>0.73611111111111116</v>
      </c>
      <c r="AL123" s="37">
        <v>0.92083333333333339</v>
      </c>
      <c r="AM123" s="38">
        <f>24*(AL123-AK123)</f>
        <v>4.4333333333333336</v>
      </c>
      <c r="AN123" s="34">
        <f>(AE123*120)/(AH123*0.2*AM123*AJ123)</f>
        <v>177.9006465107347</v>
      </c>
    </row>
    <row r="124" spans="1:40" ht="13.2">
      <c r="A124" s="4">
        <v>2</v>
      </c>
      <c r="B124" s="11">
        <v>562</v>
      </c>
      <c r="C124" s="4">
        <v>59</v>
      </c>
      <c r="D124" s="16">
        <v>498</v>
      </c>
      <c r="E124" s="7">
        <v>1886</v>
      </c>
      <c r="F124" s="15">
        <v>1860</v>
      </c>
      <c r="G124" s="16">
        <v>488</v>
      </c>
      <c r="H124" s="13">
        <v>2367</v>
      </c>
      <c r="I124" s="14">
        <v>2090</v>
      </c>
      <c r="J124" s="16">
        <v>502</v>
      </c>
      <c r="K124" s="15">
        <v>1817</v>
      </c>
      <c r="L124" s="9">
        <v>1360</v>
      </c>
      <c r="M124" s="21"/>
      <c r="N124" s="23">
        <f t="shared" ref="N124:Y124" si="135" xml:space="preserve"> IF(OR(A124&gt;A131, A124&lt;A130),".",A124)</f>
        <v>2</v>
      </c>
      <c r="O124" s="23">
        <f t="shared" si="135"/>
        <v>562</v>
      </c>
      <c r="P124" s="23">
        <f t="shared" si="135"/>
        <v>59</v>
      </c>
      <c r="Q124" s="23">
        <f t="shared" si="135"/>
        <v>498</v>
      </c>
      <c r="R124" s="23">
        <f t="shared" si="135"/>
        <v>1886</v>
      </c>
      <c r="S124" s="23">
        <f t="shared" si="135"/>
        <v>1860</v>
      </c>
      <c r="T124" s="23">
        <f t="shared" si="135"/>
        <v>488</v>
      </c>
      <c r="U124" s="23">
        <f t="shared" si="135"/>
        <v>2367</v>
      </c>
      <c r="V124" s="23" t="s">
        <v>59</v>
      </c>
      <c r="W124" s="23">
        <f t="shared" si="135"/>
        <v>502</v>
      </c>
      <c r="X124" s="23">
        <f t="shared" si="135"/>
        <v>1817</v>
      </c>
      <c r="Y124" s="23">
        <f t="shared" si="135"/>
        <v>1360</v>
      </c>
      <c r="Z124" s="21"/>
    </row>
    <row r="125" spans="1:40" ht="13.2">
      <c r="A125" s="4">
        <v>3</v>
      </c>
      <c r="B125" s="11">
        <v>556</v>
      </c>
      <c r="C125" s="4">
        <v>61</v>
      </c>
      <c r="D125" s="16">
        <v>492</v>
      </c>
      <c r="E125" s="14">
        <v>2125</v>
      </c>
      <c r="F125" s="14">
        <v>2163</v>
      </c>
      <c r="G125" s="16">
        <v>478</v>
      </c>
      <c r="H125" s="14">
        <v>2070</v>
      </c>
      <c r="I125" s="13">
        <v>2274</v>
      </c>
      <c r="J125" s="16">
        <v>508</v>
      </c>
      <c r="K125" s="15">
        <v>1791</v>
      </c>
      <c r="L125" s="9">
        <v>1495</v>
      </c>
      <c r="M125" s="21"/>
      <c r="N125" s="23">
        <f t="shared" ref="N125:Y125" si="136" xml:space="preserve"> IF(OR(A125&gt;A131, A125&lt;A130),".",A125)</f>
        <v>3</v>
      </c>
      <c r="O125" s="23">
        <f t="shared" si="136"/>
        <v>556</v>
      </c>
      <c r="P125" s="23">
        <f t="shared" si="136"/>
        <v>61</v>
      </c>
      <c r="Q125" s="23">
        <f t="shared" si="136"/>
        <v>492</v>
      </c>
      <c r="R125" s="23">
        <f t="shared" si="136"/>
        <v>2125</v>
      </c>
      <c r="S125" s="23">
        <f t="shared" si="136"/>
        <v>2163</v>
      </c>
      <c r="T125" s="23">
        <f t="shared" si="136"/>
        <v>478</v>
      </c>
      <c r="U125" s="23">
        <f t="shared" si="136"/>
        <v>2070</v>
      </c>
      <c r="V125" s="23" t="s">
        <v>59</v>
      </c>
      <c r="W125" s="23">
        <f t="shared" si="136"/>
        <v>508</v>
      </c>
      <c r="X125" s="23">
        <f t="shared" si="136"/>
        <v>1791</v>
      </c>
      <c r="Y125" s="23">
        <f t="shared" si="136"/>
        <v>1495</v>
      </c>
      <c r="Z125" s="21"/>
    </row>
    <row r="126" spans="1:40" ht="13.2">
      <c r="A126" s="4">
        <v>1</v>
      </c>
      <c r="B126" s="11">
        <v>554</v>
      </c>
      <c r="C126" s="4">
        <v>61</v>
      </c>
      <c r="D126" s="16">
        <v>503</v>
      </c>
      <c r="E126" s="14">
        <v>2083</v>
      </c>
      <c r="F126" s="7">
        <v>1922</v>
      </c>
      <c r="G126" s="16">
        <v>482</v>
      </c>
      <c r="H126" s="13">
        <v>2313</v>
      </c>
      <c r="I126" s="13">
        <v>2200</v>
      </c>
      <c r="J126" s="11">
        <v>514</v>
      </c>
      <c r="K126" s="12">
        <v>1635</v>
      </c>
      <c r="L126" s="9">
        <v>1356</v>
      </c>
      <c r="M126" s="21"/>
      <c r="N126" s="23">
        <f t="shared" ref="N126:Y126" si="137" xml:space="preserve"> IF(OR(A126&gt;A131, A126&lt;A130),".",A126)</f>
        <v>1</v>
      </c>
      <c r="O126" s="23">
        <f t="shared" si="137"/>
        <v>554</v>
      </c>
      <c r="P126" s="23">
        <f t="shared" si="137"/>
        <v>61</v>
      </c>
      <c r="Q126" s="23">
        <f t="shared" si="137"/>
        <v>503</v>
      </c>
      <c r="R126" s="23">
        <f t="shared" si="137"/>
        <v>2083</v>
      </c>
      <c r="S126" s="23">
        <f t="shared" si="137"/>
        <v>1922</v>
      </c>
      <c r="T126" s="23">
        <f t="shared" si="137"/>
        <v>482</v>
      </c>
      <c r="U126" s="23">
        <f t="shared" si="137"/>
        <v>2313</v>
      </c>
      <c r="V126" s="23" t="s">
        <v>59</v>
      </c>
      <c r="W126" s="23">
        <f t="shared" si="137"/>
        <v>514</v>
      </c>
      <c r="X126" s="23">
        <f t="shared" si="137"/>
        <v>1635</v>
      </c>
      <c r="Y126" s="23">
        <f t="shared" si="137"/>
        <v>1356</v>
      </c>
      <c r="Z126" s="21"/>
    </row>
    <row r="127" spans="1:40" ht="13.2">
      <c r="A127" s="4">
        <v>2</v>
      </c>
      <c r="B127" s="11">
        <v>554</v>
      </c>
      <c r="C127" s="4">
        <v>59</v>
      </c>
      <c r="D127" s="16">
        <v>493</v>
      </c>
      <c r="E127" s="15">
        <v>1838</v>
      </c>
      <c r="F127" s="14">
        <v>2045</v>
      </c>
      <c r="G127" s="16">
        <v>475</v>
      </c>
      <c r="H127" s="14">
        <v>2189</v>
      </c>
      <c r="I127" s="7">
        <v>2020</v>
      </c>
      <c r="J127" s="11">
        <v>515</v>
      </c>
      <c r="K127" s="12">
        <v>1645</v>
      </c>
      <c r="L127" s="9">
        <v>1373</v>
      </c>
      <c r="M127" s="21"/>
      <c r="N127" s="23">
        <f t="shared" ref="N127:Y127" si="138" xml:space="preserve"> IF(OR(A127&gt;A131, A127&lt;A130),".",A127)</f>
        <v>2</v>
      </c>
      <c r="O127" s="23">
        <f t="shared" si="138"/>
        <v>554</v>
      </c>
      <c r="P127" s="23">
        <f t="shared" si="138"/>
        <v>59</v>
      </c>
      <c r="Q127" s="23">
        <f t="shared" si="138"/>
        <v>493</v>
      </c>
      <c r="R127" s="23">
        <f t="shared" si="138"/>
        <v>1838</v>
      </c>
      <c r="S127" s="23">
        <f t="shared" si="138"/>
        <v>2045</v>
      </c>
      <c r="T127" s="23">
        <f t="shared" si="138"/>
        <v>475</v>
      </c>
      <c r="U127" s="23">
        <f t="shared" si="138"/>
        <v>2189</v>
      </c>
      <c r="V127" s="23" t="s">
        <v>59</v>
      </c>
      <c r="W127" s="23">
        <f t="shared" si="138"/>
        <v>515</v>
      </c>
      <c r="X127" s="23">
        <f t="shared" si="138"/>
        <v>1645</v>
      </c>
      <c r="Y127" s="23">
        <f t="shared" si="138"/>
        <v>1373</v>
      </c>
      <c r="Z127" s="21"/>
    </row>
    <row r="128" spans="1:40" ht="13.2">
      <c r="A128" s="4">
        <v>1</v>
      </c>
      <c r="B128" s="11">
        <v>583</v>
      </c>
      <c r="C128" s="4">
        <v>60</v>
      </c>
      <c r="D128" s="17">
        <v>210</v>
      </c>
      <c r="E128" s="9">
        <v>1487</v>
      </c>
      <c r="F128" s="9">
        <v>1511</v>
      </c>
      <c r="G128" s="16">
        <v>469</v>
      </c>
      <c r="H128" s="12">
        <v>1668</v>
      </c>
      <c r="I128" s="15">
        <v>1726</v>
      </c>
      <c r="J128" s="16">
        <v>476</v>
      </c>
      <c r="K128" s="8">
        <v>1304</v>
      </c>
      <c r="L128" s="8">
        <v>1331</v>
      </c>
      <c r="M128" s="21"/>
      <c r="N128" s="23">
        <f t="shared" ref="N128:Y128" si="139" xml:space="preserve"> IF(OR(A128&gt;A131, A128&lt;A130),".",A128)</f>
        <v>1</v>
      </c>
      <c r="O128" s="23" t="str">
        <f t="shared" si="139"/>
        <v>.</v>
      </c>
      <c r="P128" s="23">
        <f t="shared" si="139"/>
        <v>60</v>
      </c>
      <c r="Q128" s="23" t="str">
        <f t="shared" si="139"/>
        <v>.</v>
      </c>
      <c r="R128" s="23">
        <f t="shared" si="139"/>
        <v>1487</v>
      </c>
      <c r="S128" s="23">
        <f t="shared" si="139"/>
        <v>1511</v>
      </c>
      <c r="T128" s="23">
        <f t="shared" si="139"/>
        <v>469</v>
      </c>
      <c r="U128" s="23">
        <f t="shared" si="139"/>
        <v>1668</v>
      </c>
      <c r="V128" s="23" t="s">
        <v>59</v>
      </c>
      <c r="W128" s="23">
        <f t="shared" si="139"/>
        <v>476</v>
      </c>
      <c r="X128" s="23">
        <f t="shared" si="139"/>
        <v>1304</v>
      </c>
      <c r="Y128" s="23">
        <f t="shared" si="139"/>
        <v>1331</v>
      </c>
      <c r="Z128" s="21"/>
    </row>
    <row r="129" spans="1:40">
      <c r="A129" s="39">
        <f>AVERAGE(A121:A128)</f>
        <v>2.25</v>
      </c>
      <c r="B129" s="39">
        <f>AVERAGE(B121:B128)</f>
        <v>561.125</v>
      </c>
      <c r="C129" s="39">
        <f t="shared" ref="C129:L129" si="140">AVERAGE(C121:C128)</f>
        <v>60.125</v>
      </c>
      <c r="D129" s="39">
        <f t="shared" si="140"/>
        <v>454.625</v>
      </c>
      <c r="E129" s="39">
        <f t="shared" si="140"/>
        <v>1817.875</v>
      </c>
      <c r="F129" s="39">
        <f t="shared" si="140"/>
        <v>1805</v>
      </c>
      <c r="G129" s="39">
        <f t="shared" si="140"/>
        <v>476.125</v>
      </c>
      <c r="H129" s="39">
        <f t="shared" si="140"/>
        <v>1974.625</v>
      </c>
      <c r="I129" s="39">
        <f t="shared" si="140"/>
        <v>2001.625</v>
      </c>
      <c r="J129" s="39">
        <f t="shared" si="140"/>
        <v>498.375</v>
      </c>
      <c r="K129" s="39">
        <f t="shared" si="140"/>
        <v>1589.375</v>
      </c>
      <c r="L129" s="39">
        <f t="shared" si="140"/>
        <v>1339.5</v>
      </c>
      <c r="M129" s="26" t="s">
        <v>60</v>
      </c>
      <c r="N129" s="39">
        <f>AVERAGE(N121:N128)</f>
        <v>2.25</v>
      </c>
      <c r="O129" s="39">
        <f>AVERAGE(O121:O128)</f>
        <v>558</v>
      </c>
      <c r="P129" s="39">
        <f t="shared" ref="P129:Y129" si="141">AVERAGE(P121:P128)</f>
        <v>60.125</v>
      </c>
      <c r="Q129" s="39">
        <f t="shared" si="141"/>
        <v>489.57142857142856</v>
      </c>
      <c r="R129" s="39">
        <f t="shared" si="141"/>
        <v>1817.875</v>
      </c>
      <c r="S129" s="39">
        <f t="shared" si="141"/>
        <v>1805</v>
      </c>
      <c r="T129" s="39">
        <f t="shared" si="141"/>
        <v>480.57142857142856</v>
      </c>
      <c r="U129" s="39">
        <f t="shared" si="141"/>
        <v>1974.625</v>
      </c>
      <c r="V129" s="39" t="e">
        <f t="shared" si="141"/>
        <v>#DIV/0!</v>
      </c>
      <c r="W129" s="39">
        <f t="shared" si="141"/>
        <v>498.375</v>
      </c>
      <c r="X129" s="39">
        <f t="shared" si="141"/>
        <v>1589.375</v>
      </c>
      <c r="Y129" s="39">
        <f t="shared" si="141"/>
        <v>1339.5</v>
      </c>
      <c r="Z129" s="26" t="s">
        <v>60</v>
      </c>
    </row>
    <row r="130" spans="1:40">
      <c r="A130" s="39">
        <f>A129-2*STDEV(A121:A128)</f>
        <v>0.17980332197293736</v>
      </c>
      <c r="B130" s="39">
        <f t="shared" ref="B130:L130" si="142">B129-2*STDEV(B121:B128)</f>
        <v>542.22866626640428</v>
      </c>
      <c r="C130" s="39">
        <f t="shared" si="142"/>
        <v>58.455954079207437</v>
      </c>
      <c r="D130" s="39">
        <f t="shared" si="142"/>
        <v>255.00840320933804</v>
      </c>
      <c r="E130" s="39">
        <f t="shared" si="142"/>
        <v>1301.4472288091558</v>
      </c>
      <c r="F130" s="39">
        <f t="shared" si="142"/>
        <v>1270.5908469560586</v>
      </c>
      <c r="G130" s="39">
        <f t="shared" si="142"/>
        <v>445.9363076987899</v>
      </c>
      <c r="H130" s="39">
        <f t="shared" si="142"/>
        <v>1350.2048689984445</v>
      </c>
      <c r="I130" s="39">
        <f t="shared" si="142"/>
        <v>1443.2212162428646</v>
      </c>
      <c r="J130" s="39">
        <f t="shared" si="142"/>
        <v>465.33930501931064</v>
      </c>
      <c r="K130" s="39">
        <f t="shared" si="142"/>
        <v>1138.0164950396968</v>
      </c>
      <c r="L130" s="39">
        <f t="shared" si="142"/>
        <v>1147.6518457589068</v>
      </c>
      <c r="M130" s="26" t="s">
        <v>61</v>
      </c>
      <c r="N130" s="39">
        <f>N129-2*STDEV(N121:N128)</f>
        <v>0.17980332197293736</v>
      </c>
      <c r="O130" s="39">
        <f t="shared" ref="O130:Y130" si="143">O129-2*STDEV(O121:O128)</f>
        <v>550.78889744907201</v>
      </c>
      <c r="P130" s="39">
        <f t="shared" si="143"/>
        <v>58.455954079207437</v>
      </c>
      <c r="Q130" s="39">
        <f t="shared" si="143"/>
        <v>459.66363376010571</v>
      </c>
      <c r="R130" s="39">
        <f t="shared" si="143"/>
        <v>1301.4472288091558</v>
      </c>
      <c r="S130" s="39">
        <f t="shared" si="143"/>
        <v>1270.5908469560586</v>
      </c>
      <c r="T130" s="39">
        <f t="shared" si="143"/>
        <v>462.53971048515467</v>
      </c>
      <c r="U130" s="39">
        <f t="shared" si="143"/>
        <v>1350.2048689984445</v>
      </c>
      <c r="V130" s="39" t="e">
        <f t="shared" si="143"/>
        <v>#DIV/0!</v>
      </c>
      <c r="W130" s="39">
        <f t="shared" si="143"/>
        <v>465.33930501931064</v>
      </c>
      <c r="X130" s="39">
        <f t="shared" si="143"/>
        <v>1138.0164950396968</v>
      </c>
      <c r="Y130" s="39">
        <f t="shared" si="143"/>
        <v>1147.6518457589068</v>
      </c>
      <c r="Z130" s="26" t="s">
        <v>61</v>
      </c>
    </row>
    <row r="131" spans="1:40" ht="12.6" thickBot="1">
      <c r="A131" s="40">
        <f>A129+2*STDEV(A121:A128)</f>
        <v>4.3201966780270631</v>
      </c>
      <c r="B131" s="40">
        <f t="shared" ref="B131:L131" si="144">B129+2*STDEV(B121:B128)</f>
        <v>580.02133373359572</v>
      </c>
      <c r="C131" s="40">
        <f t="shared" si="144"/>
        <v>61.794045920792563</v>
      </c>
      <c r="D131" s="40">
        <f t="shared" si="144"/>
        <v>654.24159679066202</v>
      </c>
      <c r="E131" s="40">
        <f t="shared" si="144"/>
        <v>2334.3027711908444</v>
      </c>
      <c r="F131" s="40">
        <f t="shared" si="144"/>
        <v>2339.4091530439414</v>
      </c>
      <c r="G131" s="40">
        <f t="shared" si="144"/>
        <v>506.3136923012101</v>
      </c>
      <c r="H131" s="40">
        <f t="shared" si="144"/>
        <v>2599.0451310015555</v>
      </c>
      <c r="I131" s="40">
        <f t="shared" si="144"/>
        <v>2560.0287837571354</v>
      </c>
      <c r="J131" s="40">
        <f t="shared" si="144"/>
        <v>531.4106949806893</v>
      </c>
      <c r="K131" s="40">
        <f t="shared" si="144"/>
        <v>2040.7335049603032</v>
      </c>
      <c r="L131" s="40">
        <f t="shared" si="144"/>
        <v>1531.3481542410932</v>
      </c>
      <c r="M131" s="41" t="s">
        <v>62</v>
      </c>
      <c r="N131" s="40">
        <f>N129+2*STDEV(N121:N128)</f>
        <v>4.3201966780270631</v>
      </c>
      <c r="O131" s="40">
        <f t="shared" ref="O131:Y131" si="145">O129+2*STDEV(O121:O128)</f>
        <v>565.21110255092799</v>
      </c>
      <c r="P131" s="40">
        <f t="shared" si="145"/>
        <v>61.794045920792563</v>
      </c>
      <c r="Q131" s="40">
        <f t="shared" si="145"/>
        <v>519.47922338275146</v>
      </c>
      <c r="R131" s="40">
        <f t="shared" si="145"/>
        <v>2334.3027711908444</v>
      </c>
      <c r="S131" s="40">
        <f t="shared" si="145"/>
        <v>2339.4091530439414</v>
      </c>
      <c r="T131" s="40">
        <f t="shared" si="145"/>
        <v>498.60314665770244</v>
      </c>
      <c r="U131" s="40">
        <f t="shared" si="145"/>
        <v>2599.0451310015555</v>
      </c>
      <c r="V131" s="40" t="e">
        <f t="shared" si="145"/>
        <v>#DIV/0!</v>
      </c>
      <c r="W131" s="40">
        <f t="shared" si="145"/>
        <v>531.4106949806893</v>
      </c>
      <c r="X131" s="40">
        <f t="shared" si="145"/>
        <v>2040.7335049603032</v>
      </c>
      <c r="Y131" s="40">
        <f t="shared" si="145"/>
        <v>1531.3481542410932</v>
      </c>
      <c r="Z131" s="41" t="s">
        <v>62</v>
      </c>
    </row>
    <row r="132" spans="1:40" ht="13.2">
      <c r="A132" s="20"/>
      <c r="B132" s="25"/>
      <c r="C132" s="20"/>
      <c r="D132" s="22">
        <f>D119+3</f>
        <v>31</v>
      </c>
      <c r="E132" s="22">
        <f t="shared" ref="E132:L132" si="146">E119+3</f>
        <v>31</v>
      </c>
      <c r="F132" s="22">
        <f t="shared" si="146"/>
        <v>31</v>
      </c>
      <c r="G132" s="22">
        <f t="shared" si="146"/>
        <v>32</v>
      </c>
      <c r="H132" s="22">
        <f t="shared" si="146"/>
        <v>32</v>
      </c>
      <c r="I132" s="22">
        <f t="shared" si="146"/>
        <v>32</v>
      </c>
      <c r="J132" s="22">
        <f t="shared" si="146"/>
        <v>33</v>
      </c>
      <c r="K132" s="22">
        <f t="shared" si="146"/>
        <v>33</v>
      </c>
      <c r="L132" s="22">
        <f t="shared" si="146"/>
        <v>33</v>
      </c>
      <c r="M132" s="26" t="s">
        <v>37</v>
      </c>
      <c r="N132" s="20"/>
      <c r="O132" s="25"/>
      <c r="P132" s="20"/>
      <c r="Q132" s="22">
        <f>Q119+3</f>
        <v>31</v>
      </c>
      <c r="R132" s="22">
        <f t="shared" ref="R132:Y132" si="147">R119+3</f>
        <v>31</v>
      </c>
      <c r="S132" s="22">
        <f t="shared" si="147"/>
        <v>31</v>
      </c>
      <c r="T132" s="22">
        <f t="shared" si="147"/>
        <v>32</v>
      </c>
      <c r="U132" s="22">
        <f t="shared" si="147"/>
        <v>32</v>
      </c>
      <c r="V132" s="22">
        <f t="shared" si="147"/>
        <v>32</v>
      </c>
      <c r="W132" s="22">
        <f t="shared" si="147"/>
        <v>33</v>
      </c>
      <c r="X132" s="22">
        <f t="shared" si="147"/>
        <v>33</v>
      </c>
      <c r="Y132" s="22">
        <f t="shared" si="147"/>
        <v>33</v>
      </c>
      <c r="Z132" s="26" t="s">
        <v>37</v>
      </c>
      <c r="AB132" s="27"/>
      <c r="AC132" s="27"/>
      <c r="AD132" s="27"/>
      <c r="AE132" s="27"/>
      <c r="AF132" s="27"/>
      <c r="AG132" s="27"/>
      <c r="AH132" s="27"/>
      <c r="AI132" s="27"/>
      <c r="AM132" s="28"/>
      <c r="AN132" s="27"/>
    </row>
    <row r="133" spans="1:40" ht="13.8" thickBot="1">
      <c r="A133" s="30">
        <v>1</v>
      </c>
      <c r="B133" s="30">
        <v>2</v>
      </c>
      <c r="C133" s="30">
        <v>3</v>
      </c>
      <c r="D133" s="30">
        <v>4</v>
      </c>
      <c r="E133" s="30">
        <v>5</v>
      </c>
      <c r="F133" s="30">
        <v>6</v>
      </c>
      <c r="G133" s="30">
        <v>7</v>
      </c>
      <c r="H133" s="30">
        <v>8</v>
      </c>
      <c r="I133" s="30">
        <v>9</v>
      </c>
      <c r="J133" s="30">
        <v>10</v>
      </c>
      <c r="K133" s="30">
        <v>11</v>
      </c>
      <c r="L133" s="30">
        <v>12</v>
      </c>
      <c r="M133" s="26" t="s">
        <v>47</v>
      </c>
      <c r="N133" s="30">
        <v>1</v>
      </c>
      <c r="O133" s="30">
        <v>2</v>
      </c>
      <c r="P133" s="30">
        <v>3</v>
      </c>
      <c r="Q133" s="30">
        <v>4</v>
      </c>
      <c r="R133" s="30">
        <v>5</v>
      </c>
      <c r="S133" s="30">
        <v>6</v>
      </c>
      <c r="T133" s="30">
        <v>7</v>
      </c>
      <c r="U133" s="30">
        <v>8</v>
      </c>
      <c r="V133" s="30">
        <v>9</v>
      </c>
      <c r="W133" s="30">
        <v>10</v>
      </c>
      <c r="X133" s="30">
        <v>11</v>
      </c>
      <c r="Y133" s="30">
        <v>12</v>
      </c>
      <c r="Z133" s="26" t="s">
        <v>47</v>
      </c>
      <c r="AB133" s="27"/>
      <c r="AC133" s="27"/>
      <c r="AD133" s="27"/>
      <c r="AE133" s="27"/>
      <c r="AF133" s="27"/>
      <c r="AG133" s="27"/>
      <c r="AH133" s="27"/>
      <c r="AI133" s="27"/>
      <c r="AM133" s="28"/>
      <c r="AN133" s="27"/>
    </row>
    <row r="134" spans="1:40" ht="13.8" thickBot="1">
      <c r="A134" s="4">
        <v>2</v>
      </c>
      <c r="B134" s="11">
        <v>563</v>
      </c>
      <c r="C134" s="4">
        <v>60</v>
      </c>
      <c r="D134" s="16">
        <v>473</v>
      </c>
      <c r="E134" s="9">
        <v>1438</v>
      </c>
      <c r="F134" s="15">
        <v>1716</v>
      </c>
      <c r="G134" s="16">
        <v>467</v>
      </c>
      <c r="H134" s="12">
        <v>1636</v>
      </c>
      <c r="I134" s="15">
        <v>1734</v>
      </c>
      <c r="J134" s="16">
        <v>488</v>
      </c>
      <c r="K134" s="15">
        <v>1848</v>
      </c>
      <c r="L134" s="12">
        <v>1655</v>
      </c>
      <c r="M134" s="21"/>
      <c r="N134" s="23">
        <f t="shared" ref="N134:Y134" si="148" xml:space="preserve"> IF(OR(A134&gt;A144, A134&lt;A143),".",A134)</f>
        <v>2</v>
      </c>
      <c r="O134" s="23">
        <f t="shared" si="148"/>
        <v>563</v>
      </c>
      <c r="P134" s="23">
        <f t="shared" si="148"/>
        <v>60</v>
      </c>
      <c r="Q134" s="23" t="str">
        <f t="shared" si="148"/>
        <v>.</v>
      </c>
      <c r="R134" s="23">
        <f t="shared" si="148"/>
        <v>1438</v>
      </c>
      <c r="S134" s="23">
        <f t="shared" si="148"/>
        <v>1716</v>
      </c>
      <c r="T134" s="23">
        <f t="shared" si="148"/>
        <v>467</v>
      </c>
      <c r="U134" s="23">
        <f t="shared" si="148"/>
        <v>1636</v>
      </c>
      <c r="V134" s="23">
        <f t="shared" si="148"/>
        <v>1734</v>
      </c>
      <c r="W134" s="23">
        <f t="shared" si="148"/>
        <v>488</v>
      </c>
      <c r="X134" s="23">
        <f t="shared" si="148"/>
        <v>1848</v>
      </c>
      <c r="Y134" s="23">
        <f t="shared" si="148"/>
        <v>1655</v>
      </c>
      <c r="Z134" s="21"/>
      <c r="AA134" s="22">
        <f>AA121+3</f>
        <v>31</v>
      </c>
      <c r="AB134" s="34">
        <f>AVERAGE($R134:$S141)</f>
        <v>1783.9375</v>
      </c>
      <c r="AC134" s="34">
        <f>AVERAGE($P134:$P141)</f>
        <v>58.625</v>
      </c>
      <c r="AD134" s="34">
        <f>AVERAGE([3]buffer!I$25:I$32)</f>
        <v>0.625</v>
      </c>
      <c r="AE134" s="34">
        <f>((AB134-AD134)/AI134)-AC134</f>
        <v>1959.5144836443508</v>
      </c>
      <c r="AF134" s="34">
        <f>AVERAGE($Q134:$Q141)</f>
        <v>491.85714285714283</v>
      </c>
      <c r="AG134" s="34">
        <f>AVERAGE($O134:$O141)</f>
        <v>556.625</v>
      </c>
      <c r="AH134" s="34">
        <f>AG134/0.5</f>
        <v>1113.25</v>
      </c>
      <c r="AI134" s="35">
        <f>AF134/AG134</f>
        <v>0.88364184658817491</v>
      </c>
      <c r="AJ134" s="56">
        <f xml:space="preserve"> 1.17*(1-COMPLETE!P35)</f>
        <v>0.9977922077922079</v>
      </c>
      <c r="AK134" s="37">
        <v>0.73611111111111116</v>
      </c>
      <c r="AL134" s="37">
        <v>0.92222222222222217</v>
      </c>
      <c r="AM134" s="38">
        <f>24*(AL134-AK134)</f>
        <v>4.4666666666666641</v>
      </c>
      <c r="AN134" s="34">
        <f>(AE134*120)/(AH134*0.2*AM134*AJ134)</f>
        <v>236.96454595359197</v>
      </c>
    </row>
    <row r="135" spans="1:40" ht="13.8" thickBot="1">
      <c r="A135" s="4">
        <v>2</v>
      </c>
      <c r="B135" s="11">
        <v>557</v>
      </c>
      <c r="C135" s="4">
        <v>59</v>
      </c>
      <c r="D135" s="16">
        <v>497</v>
      </c>
      <c r="E135" s="15">
        <v>1766</v>
      </c>
      <c r="F135" s="9">
        <v>1473</v>
      </c>
      <c r="G135" s="16">
        <v>490</v>
      </c>
      <c r="H135" s="7">
        <v>1935</v>
      </c>
      <c r="I135" s="12">
        <v>1631</v>
      </c>
      <c r="J135" s="16">
        <v>499</v>
      </c>
      <c r="K135" s="12">
        <v>1624</v>
      </c>
      <c r="L135" s="9">
        <v>1500</v>
      </c>
      <c r="M135" s="21"/>
      <c r="N135" s="23">
        <f t="shared" ref="N135:Y135" si="149" xml:space="preserve"> IF(OR(A135&gt;A144, A135&lt;A143),".",A135)</f>
        <v>2</v>
      </c>
      <c r="O135" s="23">
        <f t="shared" si="149"/>
        <v>557</v>
      </c>
      <c r="P135" s="23">
        <f t="shared" si="149"/>
        <v>59</v>
      </c>
      <c r="Q135" s="23">
        <f t="shared" si="149"/>
        <v>497</v>
      </c>
      <c r="R135" s="23">
        <f t="shared" si="149"/>
        <v>1766</v>
      </c>
      <c r="S135" s="23">
        <f t="shared" si="149"/>
        <v>1473</v>
      </c>
      <c r="T135" s="23">
        <f t="shared" si="149"/>
        <v>490</v>
      </c>
      <c r="U135" s="23">
        <f t="shared" si="149"/>
        <v>1935</v>
      </c>
      <c r="V135" s="23">
        <f t="shared" si="149"/>
        <v>1631</v>
      </c>
      <c r="W135" s="23">
        <f t="shared" si="149"/>
        <v>499</v>
      </c>
      <c r="X135" s="23">
        <f t="shared" si="149"/>
        <v>1624</v>
      </c>
      <c r="Y135" s="23">
        <f t="shared" si="149"/>
        <v>1500</v>
      </c>
      <c r="Z135" s="21"/>
      <c r="AA135" s="22">
        <f>AA122+3</f>
        <v>32</v>
      </c>
      <c r="AB135" s="34">
        <f>AVERAGE($U134:$V141)</f>
        <v>2020.6875</v>
      </c>
      <c r="AC135" s="34">
        <f>AVERAGE($P134:$P141)</f>
        <v>58.625</v>
      </c>
      <c r="AD135" s="34">
        <f>AVERAGE([3]buffer!J$25:J$32)</f>
        <v>1</v>
      </c>
      <c r="AE135" s="34">
        <f>((AB135-AD135)/AI135)-AC135</f>
        <v>2304.3987618234369</v>
      </c>
      <c r="AF135" s="34">
        <f>AVERAGE($T134:$T141)</f>
        <v>475.75</v>
      </c>
      <c r="AG135" s="34">
        <f>AVERAGE($O134:$O141)</f>
        <v>556.625</v>
      </c>
      <c r="AH135" s="34">
        <f>AG135/0.5</f>
        <v>1113.25</v>
      </c>
      <c r="AI135" s="35">
        <f>AF135/AG135</f>
        <v>0.85470469346507971</v>
      </c>
      <c r="AJ135" s="57">
        <f xml:space="preserve"> 1.16*(1-COMPLETE!P37)</f>
        <v>1.0413524936601859</v>
      </c>
      <c r="AK135" s="37">
        <v>0.73611111111111116</v>
      </c>
      <c r="AL135" s="37">
        <v>0.92222222222222217</v>
      </c>
      <c r="AM135" s="38">
        <f>24*(AL135-AK135)</f>
        <v>4.4666666666666641</v>
      </c>
      <c r="AN135" s="34">
        <f>(AE135*120)/(AH135*0.2*AM135*AJ135)</f>
        <v>267.01451770049232</v>
      </c>
    </row>
    <row r="136" spans="1:40" ht="13.8" thickBot="1">
      <c r="A136" s="4">
        <v>2</v>
      </c>
      <c r="B136" s="11">
        <v>546</v>
      </c>
      <c r="C136" s="4">
        <v>59</v>
      </c>
      <c r="D136" s="16">
        <v>494</v>
      </c>
      <c r="E136" s="15">
        <v>1806</v>
      </c>
      <c r="F136" s="15">
        <v>1857</v>
      </c>
      <c r="G136" s="16">
        <v>484</v>
      </c>
      <c r="H136" s="7">
        <v>1993</v>
      </c>
      <c r="I136" s="14">
        <v>2121</v>
      </c>
      <c r="J136" s="16">
        <v>506</v>
      </c>
      <c r="K136" s="7">
        <v>1899</v>
      </c>
      <c r="L136" s="9">
        <v>1451</v>
      </c>
      <c r="M136" s="21"/>
      <c r="N136" s="23">
        <f t="shared" ref="N136:Y136" si="150" xml:space="preserve"> IF(OR(A136&gt;A144, A136&lt;A143),".",A136)</f>
        <v>2</v>
      </c>
      <c r="O136" s="23">
        <f t="shared" si="150"/>
        <v>546</v>
      </c>
      <c r="P136" s="23">
        <f t="shared" si="150"/>
        <v>59</v>
      </c>
      <c r="Q136" s="23">
        <f t="shared" si="150"/>
        <v>494</v>
      </c>
      <c r="R136" s="23">
        <f t="shared" si="150"/>
        <v>1806</v>
      </c>
      <c r="S136" s="23">
        <f t="shared" si="150"/>
        <v>1857</v>
      </c>
      <c r="T136" s="23">
        <f t="shared" si="150"/>
        <v>484</v>
      </c>
      <c r="U136" s="23">
        <f t="shared" si="150"/>
        <v>1993</v>
      </c>
      <c r="V136" s="23">
        <f t="shared" si="150"/>
        <v>2121</v>
      </c>
      <c r="W136" s="23">
        <f t="shared" si="150"/>
        <v>506</v>
      </c>
      <c r="X136" s="23">
        <f t="shared" si="150"/>
        <v>1899</v>
      </c>
      <c r="Y136" s="23">
        <f t="shared" si="150"/>
        <v>1451</v>
      </c>
      <c r="Z136" s="21"/>
      <c r="AA136" s="22">
        <f>AA123+3</f>
        <v>33</v>
      </c>
      <c r="AB136" s="34">
        <f>AVERAGE($X134:$Y141)</f>
        <v>1721.875</v>
      </c>
      <c r="AC136" s="34">
        <f>AVERAGE($P134:$P141)</f>
        <v>58.625</v>
      </c>
      <c r="AD136" s="34">
        <f>AVERAGE([3]buffer!K$25:K$32)</f>
        <v>0.75</v>
      </c>
      <c r="AE136" s="34">
        <f>((AB136-AD136)/AI136)-AC136</f>
        <v>1867.3222779652497</v>
      </c>
      <c r="AF136" s="34">
        <f>AVERAGE($W134:$W141)</f>
        <v>497.42857142857144</v>
      </c>
      <c r="AG136" s="34">
        <f>AVERAGE($O134:$O141)</f>
        <v>556.625</v>
      </c>
      <c r="AH136" s="34">
        <f>AG136/0.5</f>
        <v>1113.25</v>
      </c>
      <c r="AI136" s="35">
        <f>AF136/AG136</f>
        <v>0.89365115010747176</v>
      </c>
      <c r="AJ136" s="57">
        <f xml:space="preserve"> 1.16*(1-COMPLETE!P39)</f>
        <v>1.0173320719016083</v>
      </c>
      <c r="AK136" s="37">
        <v>0.73611111111111116</v>
      </c>
      <c r="AL136" s="37">
        <v>0.92222222222222217</v>
      </c>
      <c r="AM136" s="38">
        <f>24*(AL136-AK136)</f>
        <v>4.4666666666666641</v>
      </c>
      <c r="AN136" s="34">
        <f>(AE136*120)/(AH136*0.2*AM136*AJ136)</f>
        <v>221.47848567712788</v>
      </c>
    </row>
    <row r="137" spans="1:40" ht="13.2">
      <c r="A137" s="4">
        <v>1</v>
      </c>
      <c r="B137" s="11">
        <v>556</v>
      </c>
      <c r="C137" s="4">
        <v>59</v>
      </c>
      <c r="D137" s="16">
        <v>498</v>
      </c>
      <c r="E137" s="14">
        <v>2088</v>
      </c>
      <c r="F137" s="15">
        <v>1842</v>
      </c>
      <c r="G137" s="16">
        <v>479</v>
      </c>
      <c r="H137" s="14">
        <v>2088</v>
      </c>
      <c r="I137" s="13">
        <v>2313</v>
      </c>
      <c r="J137" s="16">
        <v>505</v>
      </c>
      <c r="K137" s="14">
        <v>2154</v>
      </c>
      <c r="L137" s="9">
        <v>1515</v>
      </c>
      <c r="M137" s="21"/>
      <c r="N137" s="23">
        <f t="shared" ref="N137:Y137" si="151" xml:space="preserve"> IF(OR(A137&gt;A144, A137&lt;A143),".",A137)</f>
        <v>1</v>
      </c>
      <c r="O137" s="23">
        <f t="shared" si="151"/>
        <v>556</v>
      </c>
      <c r="P137" s="23">
        <f t="shared" si="151"/>
        <v>59</v>
      </c>
      <c r="Q137" s="23">
        <f t="shared" si="151"/>
        <v>498</v>
      </c>
      <c r="R137" s="23">
        <f t="shared" si="151"/>
        <v>2088</v>
      </c>
      <c r="S137" s="23">
        <f t="shared" si="151"/>
        <v>1842</v>
      </c>
      <c r="T137" s="23">
        <f t="shared" si="151"/>
        <v>479</v>
      </c>
      <c r="U137" s="23">
        <f t="shared" si="151"/>
        <v>2088</v>
      </c>
      <c r="V137" s="23">
        <f t="shared" si="151"/>
        <v>2313</v>
      </c>
      <c r="W137" s="23">
        <f t="shared" si="151"/>
        <v>505</v>
      </c>
      <c r="X137" s="23">
        <f t="shared" si="151"/>
        <v>2154</v>
      </c>
      <c r="Y137" s="23">
        <f t="shared" si="151"/>
        <v>1515</v>
      </c>
      <c r="Z137" s="21"/>
      <c r="AJ137" s="24"/>
    </row>
    <row r="138" spans="1:40" ht="13.2">
      <c r="A138" s="4">
        <v>2</v>
      </c>
      <c r="B138" s="11">
        <v>555</v>
      </c>
      <c r="C138" s="4">
        <v>57</v>
      </c>
      <c r="D138" s="16">
        <v>485</v>
      </c>
      <c r="E138" s="13">
        <v>2232</v>
      </c>
      <c r="F138" s="7">
        <v>1962</v>
      </c>
      <c r="G138" s="16">
        <v>472</v>
      </c>
      <c r="H138" s="13">
        <v>2245</v>
      </c>
      <c r="I138" s="13">
        <v>2216</v>
      </c>
      <c r="J138" s="16">
        <v>502</v>
      </c>
      <c r="K138" s="7">
        <v>1985</v>
      </c>
      <c r="L138" s="12">
        <v>1560</v>
      </c>
      <c r="M138" s="21"/>
      <c r="N138" s="23">
        <f t="shared" ref="N138:Y138" si="152" xml:space="preserve"> IF(OR(A138&gt;A144, A138&lt;A143),".",A138)</f>
        <v>2</v>
      </c>
      <c r="O138" s="23">
        <f t="shared" si="152"/>
        <v>555</v>
      </c>
      <c r="P138" s="23">
        <f t="shared" si="152"/>
        <v>57</v>
      </c>
      <c r="Q138" s="23">
        <f t="shared" si="152"/>
        <v>485</v>
      </c>
      <c r="R138" s="23">
        <f t="shared" si="152"/>
        <v>2232</v>
      </c>
      <c r="S138" s="23">
        <f t="shared" si="152"/>
        <v>1962</v>
      </c>
      <c r="T138" s="23">
        <f t="shared" si="152"/>
        <v>472</v>
      </c>
      <c r="U138" s="23">
        <f t="shared" si="152"/>
        <v>2245</v>
      </c>
      <c r="V138" s="23">
        <f t="shared" si="152"/>
        <v>2216</v>
      </c>
      <c r="W138" s="23">
        <f t="shared" si="152"/>
        <v>502</v>
      </c>
      <c r="X138" s="23">
        <f t="shared" si="152"/>
        <v>1985</v>
      </c>
      <c r="Y138" s="23">
        <f t="shared" si="152"/>
        <v>1560</v>
      </c>
      <c r="Z138" s="21"/>
      <c r="AJ138" s="24"/>
    </row>
    <row r="139" spans="1:40" ht="13.2">
      <c r="A139" s="4">
        <v>0</v>
      </c>
      <c r="B139" s="11">
        <v>558</v>
      </c>
      <c r="C139" s="4">
        <v>59</v>
      </c>
      <c r="D139" s="16">
        <v>492</v>
      </c>
      <c r="E139" s="7">
        <v>1990</v>
      </c>
      <c r="F139" s="15">
        <v>1748</v>
      </c>
      <c r="G139" s="16">
        <v>478</v>
      </c>
      <c r="H139" s="13">
        <v>2344</v>
      </c>
      <c r="I139" s="13">
        <v>2381</v>
      </c>
      <c r="J139" s="16">
        <v>478</v>
      </c>
      <c r="K139" s="7">
        <v>1894</v>
      </c>
      <c r="L139" s="12">
        <v>1534</v>
      </c>
      <c r="M139" s="21"/>
      <c r="N139" s="23">
        <f t="shared" ref="N139:Y139" si="153" xml:space="preserve"> IF(OR(A139&gt;A144, A139&lt;A143),".",A139)</f>
        <v>0</v>
      </c>
      <c r="O139" s="23">
        <f t="shared" si="153"/>
        <v>558</v>
      </c>
      <c r="P139" s="23">
        <f t="shared" si="153"/>
        <v>59</v>
      </c>
      <c r="Q139" s="23">
        <f t="shared" si="153"/>
        <v>492</v>
      </c>
      <c r="R139" s="23">
        <f t="shared" si="153"/>
        <v>1990</v>
      </c>
      <c r="S139" s="23">
        <f t="shared" si="153"/>
        <v>1748</v>
      </c>
      <c r="T139" s="23">
        <f t="shared" si="153"/>
        <v>478</v>
      </c>
      <c r="U139" s="23">
        <f t="shared" si="153"/>
        <v>2344</v>
      </c>
      <c r="V139" s="23">
        <f t="shared" si="153"/>
        <v>2381</v>
      </c>
      <c r="W139" s="23">
        <f t="shared" si="153"/>
        <v>478</v>
      </c>
      <c r="X139" s="23">
        <f t="shared" si="153"/>
        <v>1894</v>
      </c>
      <c r="Y139" s="23">
        <f t="shared" si="153"/>
        <v>1534</v>
      </c>
      <c r="Z139" s="21"/>
      <c r="AJ139" s="24"/>
    </row>
    <row r="140" spans="1:40" ht="13.2">
      <c r="A140" s="4">
        <v>4</v>
      </c>
      <c r="B140" s="11">
        <v>552</v>
      </c>
      <c r="C140" s="4">
        <v>58</v>
      </c>
      <c r="D140" s="16">
        <v>491</v>
      </c>
      <c r="E140" s="7">
        <v>2017</v>
      </c>
      <c r="F140" s="15">
        <v>1860</v>
      </c>
      <c r="G140" s="16">
        <v>481</v>
      </c>
      <c r="H140" s="14">
        <v>2094</v>
      </c>
      <c r="I140" s="14">
        <v>2101</v>
      </c>
      <c r="J140" s="16">
        <v>504</v>
      </c>
      <c r="K140" s="7">
        <v>1930</v>
      </c>
      <c r="L140" s="15">
        <v>1707</v>
      </c>
      <c r="M140" s="21"/>
      <c r="N140" s="23">
        <f t="shared" ref="N140:Y140" si="154" xml:space="preserve"> IF(OR(A140&gt;A144, A140&lt;A143),".",A140)</f>
        <v>4</v>
      </c>
      <c r="O140" s="23">
        <f t="shared" si="154"/>
        <v>552</v>
      </c>
      <c r="P140" s="23">
        <f t="shared" si="154"/>
        <v>58</v>
      </c>
      <c r="Q140" s="23">
        <f t="shared" si="154"/>
        <v>491</v>
      </c>
      <c r="R140" s="23">
        <f t="shared" si="154"/>
        <v>2017</v>
      </c>
      <c r="S140" s="23">
        <f t="shared" si="154"/>
        <v>1860</v>
      </c>
      <c r="T140" s="23">
        <f t="shared" si="154"/>
        <v>481</v>
      </c>
      <c r="U140" s="23">
        <f t="shared" si="154"/>
        <v>2094</v>
      </c>
      <c r="V140" s="23">
        <f t="shared" si="154"/>
        <v>2101</v>
      </c>
      <c r="W140" s="23">
        <f t="shared" si="154"/>
        <v>504</v>
      </c>
      <c r="X140" s="23">
        <f t="shared" si="154"/>
        <v>1930</v>
      </c>
      <c r="Y140" s="23">
        <f t="shared" si="154"/>
        <v>1707</v>
      </c>
      <c r="Z140" s="21"/>
      <c r="AJ140" s="24"/>
    </row>
    <row r="141" spans="1:40" ht="13.2">
      <c r="A141" s="4">
        <v>2</v>
      </c>
      <c r="B141" s="11">
        <v>566</v>
      </c>
      <c r="C141" s="4">
        <v>58</v>
      </c>
      <c r="D141" s="16">
        <v>486</v>
      </c>
      <c r="E141" s="9">
        <v>1400</v>
      </c>
      <c r="F141" s="8">
        <v>1348</v>
      </c>
      <c r="G141" s="16">
        <v>455</v>
      </c>
      <c r="H141" s="15">
        <v>1859</v>
      </c>
      <c r="I141" s="12">
        <v>1640</v>
      </c>
      <c r="J141" s="16">
        <v>408</v>
      </c>
      <c r="K141" s="12">
        <v>1690</v>
      </c>
      <c r="L141" s="12">
        <v>1604</v>
      </c>
      <c r="M141" s="21"/>
      <c r="N141" s="23">
        <f t="shared" ref="N141:Y141" si="155" xml:space="preserve"> IF(OR(A141&gt;A144, A141&lt;A143),".",A141)</f>
        <v>2</v>
      </c>
      <c r="O141" s="23">
        <f t="shared" si="155"/>
        <v>566</v>
      </c>
      <c r="P141" s="23">
        <f t="shared" si="155"/>
        <v>58</v>
      </c>
      <c r="Q141" s="23">
        <f t="shared" si="155"/>
        <v>486</v>
      </c>
      <c r="R141" s="23">
        <f t="shared" si="155"/>
        <v>1400</v>
      </c>
      <c r="S141" s="23">
        <f t="shared" si="155"/>
        <v>1348</v>
      </c>
      <c r="T141" s="23">
        <f t="shared" si="155"/>
        <v>455</v>
      </c>
      <c r="U141" s="23">
        <f t="shared" si="155"/>
        <v>1859</v>
      </c>
      <c r="V141" s="23">
        <f t="shared" si="155"/>
        <v>1640</v>
      </c>
      <c r="W141" s="23" t="str">
        <f t="shared" si="155"/>
        <v>.</v>
      </c>
      <c r="X141" s="23">
        <f t="shared" si="155"/>
        <v>1690</v>
      </c>
      <c r="Y141" s="23">
        <f t="shared" si="155"/>
        <v>1604</v>
      </c>
      <c r="Z141" s="21"/>
      <c r="AJ141" s="24"/>
    </row>
    <row r="142" spans="1:40">
      <c r="A142" s="39">
        <f>AVERAGE(A134:A141)</f>
        <v>1.875</v>
      </c>
      <c r="B142" s="39">
        <f>AVERAGE(B134:B141)</f>
        <v>556.625</v>
      </c>
      <c r="C142" s="39">
        <f t="shared" ref="C142:L142" si="156">AVERAGE(C134:C141)</f>
        <v>58.625</v>
      </c>
      <c r="D142" s="39">
        <f t="shared" si="156"/>
        <v>489.5</v>
      </c>
      <c r="E142" s="39">
        <f t="shared" si="156"/>
        <v>1842.125</v>
      </c>
      <c r="F142" s="39">
        <f t="shared" si="156"/>
        <v>1725.75</v>
      </c>
      <c r="G142" s="39">
        <f t="shared" si="156"/>
        <v>475.75</v>
      </c>
      <c r="H142" s="39">
        <f t="shared" si="156"/>
        <v>2024.25</v>
      </c>
      <c r="I142" s="39">
        <f t="shared" si="156"/>
        <v>2017.125</v>
      </c>
      <c r="J142" s="39">
        <f t="shared" si="156"/>
        <v>486.25</v>
      </c>
      <c r="K142" s="39">
        <f t="shared" si="156"/>
        <v>1878</v>
      </c>
      <c r="L142" s="39">
        <f t="shared" si="156"/>
        <v>1565.75</v>
      </c>
      <c r="M142" s="26" t="s">
        <v>60</v>
      </c>
      <c r="N142" s="39">
        <f>AVERAGE(N134:N141)</f>
        <v>1.875</v>
      </c>
      <c r="O142" s="39">
        <f>AVERAGE(O134:O141)</f>
        <v>556.625</v>
      </c>
      <c r="P142" s="39">
        <f t="shared" ref="P142:Y142" si="157">AVERAGE(P134:P141)</f>
        <v>58.625</v>
      </c>
      <c r="Q142" s="39">
        <f t="shared" si="157"/>
        <v>491.85714285714283</v>
      </c>
      <c r="R142" s="39">
        <f t="shared" si="157"/>
        <v>1842.125</v>
      </c>
      <c r="S142" s="39">
        <f t="shared" si="157"/>
        <v>1725.75</v>
      </c>
      <c r="T142" s="39">
        <f t="shared" si="157"/>
        <v>475.75</v>
      </c>
      <c r="U142" s="39">
        <f t="shared" si="157"/>
        <v>2024.25</v>
      </c>
      <c r="V142" s="39">
        <f t="shared" si="157"/>
        <v>2017.125</v>
      </c>
      <c r="W142" s="39">
        <f t="shared" si="157"/>
        <v>497.42857142857144</v>
      </c>
      <c r="X142" s="39">
        <f t="shared" si="157"/>
        <v>1878</v>
      </c>
      <c r="Y142" s="39">
        <f t="shared" si="157"/>
        <v>1565.75</v>
      </c>
      <c r="Z142" s="26" t="s">
        <v>60</v>
      </c>
      <c r="AJ142" s="24"/>
    </row>
    <row r="143" spans="1:40">
      <c r="A143" s="39">
        <f>A142-2*STDEV(A134:A141)</f>
        <v>-0.37698325291920654</v>
      </c>
      <c r="B143" s="39">
        <f t="shared" ref="B143:L143" si="158">B142-2*STDEV(B134:B141)</f>
        <v>544.25279613118869</v>
      </c>
      <c r="C143" s="39">
        <f t="shared" si="158"/>
        <v>56.792749237374188</v>
      </c>
      <c r="D143" s="39">
        <f t="shared" si="158"/>
        <v>473.25192319072806</v>
      </c>
      <c r="E143" s="39">
        <f t="shared" si="158"/>
        <v>1241.7456556327431</v>
      </c>
      <c r="F143" s="39">
        <f t="shared" si="158"/>
        <v>1303.6833160337271</v>
      </c>
      <c r="G143" s="39">
        <f t="shared" si="158"/>
        <v>453.89986106614947</v>
      </c>
      <c r="H143" s="39">
        <f t="shared" si="158"/>
        <v>1579.0293484445847</v>
      </c>
      <c r="I143" s="39">
        <f t="shared" si="158"/>
        <v>1408.2389562399921</v>
      </c>
      <c r="J143" s="39">
        <f t="shared" si="158"/>
        <v>420.08354324130693</v>
      </c>
      <c r="K143" s="39">
        <f t="shared" si="158"/>
        <v>1546.9531755174203</v>
      </c>
      <c r="L143" s="39">
        <f t="shared" si="158"/>
        <v>1395.8971224853697</v>
      </c>
      <c r="M143" s="26" t="s">
        <v>61</v>
      </c>
      <c r="N143" s="39">
        <f>N142-2*STDEV(N134:N141)</f>
        <v>-0.37698325291920654</v>
      </c>
      <c r="O143" s="39">
        <f t="shared" ref="O143:Y143" si="159">O142-2*STDEV(O134:O141)</f>
        <v>544.25279613118869</v>
      </c>
      <c r="P143" s="39">
        <f t="shared" si="159"/>
        <v>56.792749237374188</v>
      </c>
      <c r="Q143" s="39">
        <f t="shared" si="159"/>
        <v>481.82861212869472</v>
      </c>
      <c r="R143" s="39">
        <f t="shared" si="159"/>
        <v>1241.7456556327431</v>
      </c>
      <c r="S143" s="39">
        <f t="shared" si="159"/>
        <v>1303.6833160337271</v>
      </c>
      <c r="T143" s="39">
        <f t="shared" si="159"/>
        <v>453.89986106614947</v>
      </c>
      <c r="U143" s="39">
        <f t="shared" si="159"/>
        <v>1579.0293484445847</v>
      </c>
      <c r="V143" s="39">
        <f t="shared" si="159"/>
        <v>1408.2389562399921</v>
      </c>
      <c r="W143" s="39">
        <f t="shared" si="159"/>
        <v>476.39345339999386</v>
      </c>
      <c r="X143" s="39">
        <f t="shared" si="159"/>
        <v>1546.9531755174203</v>
      </c>
      <c r="Y143" s="39">
        <f t="shared" si="159"/>
        <v>1395.8971224853697</v>
      </c>
      <c r="Z143" s="26" t="s">
        <v>61</v>
      </c>
      <c r="AJ143" s="24"/>
    </row>
    <row r="144" spans="1:40" ht="12.6" thickBot="1">
      <c r="A144" s="40">
        <f>A142+2*STDEV(A134:A141)</f>
        <v>4.1269832529192065</v>
      </c>
      <c r="B144" s="40">
        <f t="shared" ref="B144:L144" si="160">B142+2*STDEV(B134:B141)</f>
        <v>568.99720386881131</v>
      </c>
      <c r="C144" s="40">
        <f t="shared" si="160"/>
        <v>60.457250762625812</v>
      </c>
      <c r="D144" s="40">
        <f t="shared" si="160"/>
        <v>505.74807680927194</v>
      </c>
      <c r="E144" s="40">
        <f t="shared" si="160"/>
        <v>2442.5043443672566</v>
      </c>
      <c r="F144" s="40">
        <f t="shared" si="160"/>
        <v>2147.8166839662731</v>
      </c>
      <c r="G144" s="40">
        <f t="shared" si="160"/>
        <v>497.60013893385053</v>
      </c>
      <c r="H144" s="40">
        <f t="shared" si="160"/>
        <v>2469.4706515554153</v>
      </c>
      <c r="I144" s="40">
        <f t="shared" si="160"/>
        <v>2626.0110437600079</v>
      </c>
      <c r="J144" s="40">
        <f t="shared" si="160"/>
        <v>552.41645675869313</v>
      </c>
      <c r="K144" s="40">
        <f t="shared" si="160"/>
        <v>2209.0468244825797</v>
      </c>
      <c r="L144" s="40">
        <f t="shared" si="160"/>
        <v>1735.6028775146303</v>
      </c>
      <c r="M144" s="41" t="s">
        <v>62</v>
      </c>
      <c r="N144" s="40">
        <f>N142+2*STDEV(N134:N141)</f>
        <v>4.1269832529192065</v>
      </c>
      <c r="O144" s="40">
        <f t="shared" ref="O144:Y144" si="161">O142+2*STDEV(O134:O141)</f>
        <v>568.99720386881131</v>
      </c>
      <c r="P144" s="40">
        <f t="shared" si="161"/>
        <v>60.457250762625812</v>
      </c>
      <c r="Q144" s="40">
        <f t="shared" si="161"/>
        <v>501.88567358559095</v>
      </c>
      <c r="R144" s="40">
        <f t="shared" si="161"/>
        <v>2442.5043443672566</v>
      </c>
      <c r="S144" s="40">
        <f t="shared" si="161"/>
        <v>2147.8166839662731</v>
      </c>
      <c r="T144" s="40">
        <f t="shared" si="161"/>
        <v>497.60013893385053</v>
      </c>
      <c r="U144" s="40">
        <f t="shared" si="161"/>
        <v>2469.4706515554153</v>
      </c>
      <c r="V144" s="40">
        <f t="shared" si="161"/>
        <v>2626.0110437600079</v>
      </c>
      <c r="W144" s="40">
        <f t="shared" si="161"/>
        <v>518.46368945714903</v>
      </c>
      <c r="X144" s="40">
        <f t="shared" si="161"/>
        <v>2209.0468244825797</v>
      </c>
      <c r="Y144" s="40">
        <f t="shared" si="161"/>
        <v>1735.6028775146303</v>
      </c>
      <c r="Z144" s="41" t="s">
        <v>62</v>
      </c>
      <c r="AJ144" s="24"/>
    </row>
    <row r="145" spans="1:40" ht="13.2">
      <c r="A145" s="20"/>
      <c r="B145" s="25"/>
      <c r="C145" s="20"/>
      <c r="D145" s="22">
        <f>D132+3</f>
        <v>34</v>
      </c>
      <c r="E145" s="22">
        <f t="shared" ref="E145:L145" si="162">E132+3</f>
        <v>34</v>
      </c>
      <c r="F145" s="22">
        <f t="shared" si="162"/>
        <v>34</v>
      </c>
      <c r="G145" s="22">
        <f t="shared" si="162"/>
        <v>35</v>
      </c>
      <c r="H145" s="22">
        <f t="shared" si="162"/>
        <v>35</v>
      </c>
      <c r="I145" s="22">
        <f t="shared" si="162"/>
        <v>35</v>
      </c>
      <c r="J145" s="22">
        <f t="shared" si="162"/>
        <v>36</v>
      </c>
      <c r="K145" s="22">
        <f t="shared" si="162"/>
        <v>36</v>
      </c>
      <c r="L145" s="22">
        <f t="shared" si="162"/>
        <v>36</v>
      </c>
      <c r="M145" s="26" t="s">
        <v>37</v>
      </c>
      <c r="N145" s="20"/>
      <c r="O145" s="25"/>
      <c r="P145" s="20"/>
      <c r="Q145" s="22">
        <f>Q132+3</f>
        <v>34</v>
      </c>
      <c r="R145" s="22">
        <f t="shared" ref="R145:Y145" si="163">R132+3</f>
        <v>34</v>
      </c>
      <c r="S145" s="22">
        <f t="shared" si="163"/>
        <v>34</v>
      </c>
      <c r="T145" s="22">
        <f t="shared" si="163"/>
        <v>35</v>
      </c>
      <c r="U145" s="22">
        <f t="shared" si="163"/>
        <v>35</v>
      </c>
      <c r="V145" s="22">
        <f t="shared" si="163"/>
        <v>35</v>
      </c>
      <c r="W145" s="22">
        <f t="shared" si="163"/>
        <v>36</v>
      </c>
      <c r="X145" s="22">
        <f t="shared" si="163"/>
        <v>36</v>
      </c>
      <c r="Y145" s="22">
        <f t="shared" si="163"/>
        <v>36</v>
      </c>
      <c r="Z145" s="26" t="s">
        <v>37</v>
      </c>
      <c r="AB145" s="27"/>
      <c r="AC145" s="27"/>
      <c r="AD145" s="27"/>
      <c r="AE145" s="27"/>
      <c r="AF145" s="27"/>
      <c r="AG145" s="27"/>
      <c r="AH145" s="27"/>
      <c r="AI145" s="27"/>
      <c r="AJ145" s="28"/>
      <c r="AN145" s="27"/>
    </row>
    <row r="146" spans="1:40" ht="13.8" thickBot="1">
      <c r="A146" s="30">
        <v>1</v>
      </c>
      <c r="B146" s="30">
        <v>2</v>
      </c>
      <c r="C146" s="30">
        <v>3</v>
      </c>
      <c r="D146" s="30">
        <v>4</v>
      </c>
      <c r="E146" s="30">
        <v>5</v>
      </c>
      <c r="F146" s="30">
        <v>6</v>
      </c>
      <c r="G146" s="30">
        <v>7</v>
      </c>
      <c r="H146" s="30">
        <v>8</v>
      </c>
      <c r="I146" s="30">
        <v>9</v>
      </c>
      <c r="J146" s="30">
        <v>10</v>
      </c>
      <c r="K146" s="30">
        <v>11</v>
      </c>
      <c r="L146" s="30">
        <v>12</v>
      </c>
      <c r="M146" s="26" t="s">
        <v>47</v>
      </c>
      <c r="N146" s="30">
        <v>1</v>
      </c>
      <c r="O146" s="30">
        <v>2</v>
      </c>
      <c r="P146" s="30">
        <v>3</v>
      </c>
      <c r="Q146" s="30">
        <v>4</v>
      </c>
      <c r="R146" s="30">
        <v>5</v>
      </c>
      <c r="S146" s="30">
        <v>6</v>
      </c>
      <c r="T146" s="30">
        <v>7</v>
      </c>
      <c r="U146" s="30">
        <v>8</v>
      </c>
      <c r="V146" s="30">
        <v>9</v>
      </c>
      <c r="W146" s="30">
        <v>10</v>
      </c>
      <c r="X146" s="30">
        <v>11</v>
      </c>
      <c r="Y146" s="30">
        <v>12</v>
      </c>
      <c r="Z146" s="26" t="s">
        <v>47</v>
      </c>
      <c r="AB146" s="27"/>
      <c r="AC146" s="27"/>
      <c r="AD146" s="27"/>
      <c r="AE146" s="27"/>
      <c r="AF146" s="27"/>
      <c r="AG146" s="27"/>
      <c r="AH146" s="27"/>
      <c r="AI146" s="27"/>
      <c r="AJ146" s="28"/>
      <c r="AN146" s="27"/>
    </row>
    <row r="147" spans="1:40" ht="13.8" thickBot="1">
      <c r="A147" s="4">
        <v>1</v>
      </c>
      <c r="B147" s="11">
        <v>650</v>
      </c>
      <c r="C147" s="4">
        <v>32</v>
      </c>
      <c r="D147" s="16">
        <v>482</v>
      </c>
      <c r="E147" s="9">
        <v>1690</v>
      </c>
      <c r="F147" s="9">
        <v>1666</v>
      </c>
      <c r="G147" s="16">
        <v>469</v>
      </c>
      <c r="H147" s="9">
        <v>1696</v>
      </c>
      <c r="I147" s="12">
        <v>1760</v>
      </c>
      <c r="J147" s="16">
        <v>468</v>
      </c>
      <c r="K147" s="12">
        <v>1789</v>
      </c>
      <c r="L147" s="9">
        <v>1702</v>
      </c>
      <c r="M147" s="21"/>
      <c r="N147" s="23">
        <f t="shared" ref="N147:Y147" si="164" xml:space="preserve"> IF(OR(A147&gt;A157, A147&lt;A156),".",A147)</f>
        <v>1</v>
      </c>
      <c r="O147" s="23">
        <f t="shared" si="164"/>
        <v>650</v>
      </c>
      <c r="P147" s="23">
        <f t="shared" si="164"/>
        <v>32</v>
      </c>
      <c r="Q147" s="23">
        <f t="shared" si="164"/>
        <v>482</v>
      </c>
      <c r="R147" s="23">
        <f t="shared" si="164"/>
        <v>1690</v>
      </c>
      <c r="S147" s="23">
        <f t="shared" si="164"/>
        <v>1666</v>
      </c>
      <c r="T147" s="23">
        <f t="shared" si="164"/>
        <v>469</v>
      </c>
      <c r="U147" s="23">
        <f t="shared" si="164"/>
        <v>1696</v>
      </c>
      <c r="V147" s="23">
        <f t="shared" si="164"/>
        <v>1760</v>
      </c>
      <c r="W147" s="23">
        <f t="shared" si="164"/>
        <v>468</v>
      </c>
      <c r="X147" s="23">
        <f t="shared" si="164"/>
        <v>1789</v>
      </c>
      <c r="Y147" s="23">
        <f t="shared" si="164"/>
        <v>1702</v>
      </c>
      <c r="Z147" s="21"/>
      <c r="AA147" s="22">
        <f>AA134+3</f>
        <v>34</v>
      </c>
      <c r="AB147" s="34">
        <f>AVERAGE($R147:$S154)</f>
        <v>1940.5625</v>
      </c>
      <c r="AC147" s="34">
        <f>AVERAGE($P147:$P154)</f>
        <v>28</v>
      </c>
      <c r="AD147" s="34">
        <f>AVERAGE([3]buffer!L$25:L$32)</f>
        <v>1.375</v>
      </c>
      <c r="AE147" s="34">
        <f>((AB147-AD147)/AI147)-AC147</f>
        <v>1806.8925469634585</v>
      </c>
      <c r="AF147" s="34">
        <f>AVERAGE($Q147:$Q154)</f>
        <v>485.75</v>
      </c>
      <c r="AG147" s="34">
        <f>AVERAGE($O147:$O154)</f>
        <v>459.625</v>
      </c>
      <c r="AH147" s="34">
        <f>AG147/0.5</f>
        <v>919.25</v>
      </c>
      <c r="AI147" s="35">
        <f>AF147/AG147</f>
        <v>1.0568398150666305</v>
      </c>
      <c r="AJ147" s="56">
        <f xml:space="preserve"> 1.17*(1-COMPLETE!P41)</f>
        <v>1.0297219808861859</v>
      </c>
      <c r="AK147" s="37">
        <v>0.73611111111111116</v>
      </c>
      <c r="AL147" s="37">
        <v>0.92361111111111116</v>
      </c>
      <c r="AM147" s="38">
        <f>24*(AL147-AK147)</f>
        <v>4.5</v>
      </c>
      <c r="AN147" s="34">
        <f>(AE147*120)/(AH147*0.2*AM147*AJ147)</f>
        <v>254.51737833086639</v>
      </c>
    </row>
    <row r="148" spans="1:40" ht="13.8" thickBot="1">
      <c r="A148" s="4">
        <v>0</v>
      </c>
      <c r="B148" s="16">
        <v>397</v>
      </c>
      <c r="C148" s="4">
        <v>24</v>
      </c>
      <c r="D148" s="16">
        <v>485</v>
      </c>
      <c r="E148" s="9">
        <v>1667</v>
      </c>
      <c r="F148" s="9">
        <v>1676</v>
      </c>
      <c r="G148" s="16">
        <v>471</v>
      </c>
      <c r="H148" s="12">
        <v>1839</v>
      </c>
      <c r="I148" s="9">
        <v>1551</v>
      </c>
      <c r="J148" s="16">
        <v>484</v>
      </c>
      <c r="K148" s="9">
        <v>1728</v>
      </c>
      <c r="L148" s="12">
        <v>1807</v>
      </c>
      <c r="M148" s="21"/>
      <c r="N148" s="23">
        <f t="shared" ref="N148:Y148" si="165" xml:space="preserve"> IF(OR(A148&gt;A157, A148&lt;A156),".",A148)</f>
        <v>0</v>
      </c>
      <c r="O148" s="23">
        <f t="shared" si="165"/>
        <v>397</v>
      </c>
      <c r="P148" s="23">
        <f t="shared" si="165"/>
        <v>24</v>
      </c>
      <c r="Q148" s="23">
        <f t="shared" si="165"/>
        <v>485</v>
      </c>
      <c r="R148" s="23">
        <f t="shared" si="165"/>
        <v>1667</v>
      </c>
      <c r="S148" s="23">
        <f t="shared" si="165"/>
        <v>1676</v>
      </c>
      <c r="T148" s="23">
        <f t="shared" si="165"/>
        <v>471</v>
      </c>
      <c r="U148" s="23">
        <f t="shared" si="165"/>
        <v>1839</v>
      </c>
      <c r="V148" s="23">
        <f t="shared" si="165"/>
        <v>1551</v>
      </c>
      <c r="W148" s="23">
        <f t="shared" si="165"/>
        <v>484</v>
      </c>
      <c r="X148" s="23">
        <f t="shared" si="165"/>
        <v>1728</v>
      </c>
      <c r="Y148" s="23">
        <f t="shared" si="165"/>
        <v>1807</v>
      </c>
      <c r="Z148" s="21"/>
      <c r="AA148" s="22">
        <f>AA135+3</f>
        <v>35</v>
      </c>
      <c r="AB148" s="34">
        <f>AVERAGE($U147:$V154)</f>
        <v>1851.375</v>
      </c>
      <c r="AC148" s="34">
        <f>AVERAGE($P147:$P154)</f>
        <v>28</v>
      </c>
      <c r="AD148" s="34">
        <f>AVERAGE([3]buffer!M$25:M$32)</f>
        <v>1.125</v>
      </c>
      <c r="AE148" s="34">
        <f>((AB148-AD148)/AI148)-AC148</f>
        <v>1756.2562942564909</v>
      </c>
      <c r="AF148" s="34">
        <f>AVERAGE($T147:$T154)</f>
        <v>476.625</v>
      </c>
      <c r="AG148" s="34">
        <f>AVERAGE($O147:$O154)</f>
        <v>459.625</v>
      </c>
      <c r="AH148" s="34">
        <f>AG148/0.5</f>
        <v>919.25</v>
      </c>
      <c r="AI148" s="35">
        <f>AF148/AG148</f>
        <v>1.0369866739189557</v>
      </c>
      <c r="AJ148" s="57">
        <f xml:space="preserve"> 1.17*(1-COMPLETE!P43)</f>
        <v>1.0009066427289046</v>
      </c>
      <c r="AK148" s="37">
        <v>0.73611111111111116</v>
      </c>
      <c r="AL148" s="37">
        <v>0.92361111111111116</v>
      </c>
      <c r="AM148" s="38">
        <f>24*(AL148-AK148)</f>
        <v>4.5</v>
      </c>
      <c r="AN148" s="34">
        <f>(AE148*120)/(AH148*0.2*AM148*AJ148)</f>
        <v>254.50681745539265</v>
      </c>
    </row>
    <row r="149" spans="1:40" ht="13.8" thickBot="1">
      <c r="A149" s="4">
        <v>2</v>
      </c>
      <c r="B149" s="17">
        <v>359</v>
      </c>
      <c r="C149" s="4">
        <v>33</v>
      </c>
      <c r="D149" s="16">
        <v>481</v>
      </c>
      <c r="E149" s="12">
        <v>1800</v>
      </c>
      <c r="F149" s="12">
        <v>1823</v>
      </c>
      <c r="G149" s="16">
        <v>481</v>
      </c>
      <c r="H149" s="9">
        <v>1694</v>
      </c>
      <c r="I149" s="8">
        <v>1425</v>
      </c>
      <c r="J149" s="16">
        <v>495</v>
      </c>
      <c r="K149" s="9">
        <v>1736</v>
      </c>
      <c r="L149" s="9">
        <v>1709</v>
      </c>
      <c r="M149" s="21"/>
      <c r="N149" s="23">
        <f t="shared" ref="N149:Y149" si="166" xml:space="preserve"> IF(OR(A149&gt;A157, A149&lt;A156),".",A149)</f>
        <v>2</v>
      </c>
      <c r="O149" s="23">
        <f t="shared" si="166"/>
        <v>359</v>
      </c>
      <c r="P149" s="23">
        <f t="shared" si="166"/>
        <v>33</v>
      </c>
      <c r="Q149" s="23">
        <f t="shared" si="166"/>
        <v>481</v>
      </c>
      <c r="R149" s="23">
        <f t="shared" si="166"/>
        <v>1800</v>
      </c>
      <c r="S149" s="23">
        <f t="shared" si="166"/>
        <v>1823</v>
      </c>
      <c r="T149" s="23">
        <f t="shared" si="166"/>
        <v>481</v>
      </c>
      <c r="U149" s="23">
        <f t="shared" si="166"/>
        <v>1694</v>
      </c>
      <c r="V149" s="23">
        <f t="shared" si="166"/>
        <v>1425</v>
      </c>
      <c r="W149" s="23">
        <f t="shared" si="166"/>
        <v>495</v>
      </c>
      <c r="X149" s="23">
        <f t="shared" si="166"/>
        <v>1736</v>
      </c>
      <c r="Y149" s="23">
        <f t="shared" si="166"/>
        <v>1709</v>
      </c>
      <c r="Z149" s="21"/>
      <c r="AA149" s="22">
        <f>AA136+3</f>
        <v>36</v>
      </c>
      <c r="AB149" s="34">
        <f>AVERAGE($X147:$Y154)</f>
        <v>1963.7333333333333</v>
      </c>
      <c r="AC149" s="34">
        <f>AVERAGE($P147:$P154)</f>
        <v>28</v>
      </c>
      <c r="AD149" s="34">
        <f>AVERAGE([3]buffer!N$25:N$32)</f>
        <v>1.75</v>
      </c>
      <c r="AE149" s="34">
        <f>((AB149-AD149)/AI149)-AC149</f>
        <v>1832.4291562285098</v>
      </c>
      <c r="AF149" s="34">
        <f>AVERAGE($W147:$W154)</f>
        <v>484.71428571428572</v>
      </c>
      <c r="AG149" s="34">
        <f>AVERAGE($O147:$O154)</f>
        <v>459.625</v>
      </c>
      <c r="AH149" s="34">
        <f>AG149/0.5</f>
        <v>919.25</v>
      </c>
      <c r="AI149" s="35">
        <f>AF149/AG149</f>
        <v>1.0545864252690469</v>
      </c>
      <c r="AJ149" s="57">
        <f xml:space="preserve"> 1.17*(1-COMPLETE!P45)</f>
        <v>1.0284300000000002</v>
      </c>
      <c r="AK149" s="37">
        <v>0.73611111111111116</v>
      </c>
      <c r="AL149" s="37">
        <v>0.92361111111111116</v>
      </c>
      <c r="AM149" s="38">
        <f>24*(AL149-AK149)</f>
        <v>4.5</v>
      </c>
      <c r="AN149" s="34">
        <f>(AE149*120)/(AH149*0.2*AM149*AJ149)</f>
        <v>258.43870404025688</v>
      </c>
    </row>
    <row r="150" spans="1:40" ht="13.2">
      <c r="A150" s="4">
        <v>2</v>
      </c>
      <c r="B150" s="16">
        <v>556</v>
      </c>
      <c r="C150" s="4">
        <v>29</v>
      </c>
      <c r="D150" s="16">
        <v>493</v>
      </c>
      <c r="E150" s="7">
        <v>2165</v>
      </c>
      <c r="F150" s="15">
        <v>2012</v>
      </c>
      <c r="G150" s="16">
        <v>485</v>
      </c>
      <c r="H150" s="12">
        <v>1861</v>
      </c>
      <c r="I150" s="15">
        <v>1951</v>
      </c>
      <c r="J150" s="16">
        <v>488</v>
      </c>
      <c r="K150" s="12">
        <v>1870</v>
      </c>
      <c r="L150" s="6">
        <v>1134</v>
      </c>
      <c r="M150" s="21"/>
      <c r="N150" s="23">
        <f t="shared" ref="N150:Y150" si="167" xml:space="preserve"> IF(OR(A150&gt;A157, A150&lt;A156),".",A150)</f>
        <v>2</v>
      </c>
      <c r="O150" s="23">
        <f t="shared" si="167"/>
        <v>556</v>
      </c>
      <c r="P150" s="23">
        <f t="shared" si="167"/>
        <v>29</v>
      </c>
      <c r="Q150" s="23">
        <f t="shared" si="167"/>
        <v>493</v>
      </c>
      <c r="R150" s="23">
        <f t="shared" si="167"/>
        <v>2165</v>
      </c>
      <c r="S150" s="23">
        <f t="shared" si="167"/>
        <v>2012</v>
      </c>
      <c r="T150" s="23">
        <f t="shared" si="167"/>
        <v>485</v>
      </c>
      <c r="U150" s="23">
        <f t="shared" si="167"/>
        <v>1861</v>
      </c>
      <c r="V150" s="23">
        <f t="shared" si="167"/>
        <v>1951</v>
      </c>
      <c r="W150" s="23">
        <f t="shared" si="167"/>
        <v>488</v>
      </c>
      <c r="X150" s="23">
        <f t="shared" si="167"/>
        <v>1870</v>
      </c>
      <c r="Y150" s="23" t="str">
        <f t="shared" si="167"/>
        <v>.</v>
      </c>
      <c r="Z150" s="21"/>
      <c r="AJ150" s="24"/>
    </row>
    <row r="151" spans="1:40" ht="13.2">
      <c r="A151" s="4">
        <v>0</v>
      </c>
      <c r="B151" s="16">
        <v>444</v>
      </c>
      <c r="C151" s="4">
        <v>31</v>
      </c>
      <c r="D151" s="16">
        <v>504</v>
      </c>
      <c r="E151" s="14">
        <v>2433</v>
      </c>
      <c r="F151" s="12">
        <v>1774</v>
      </c>
      <c r="G151" s="16">
        <v>472</v>
      </c>
      <c r="H151" s="7">
        <v>2287</v>
      </c>
      <c r="I151" s="15">
        <v>2112</v>
      </c>
      <c r="J151" s="16">
        <v>478</v>
      </c>
      <c r="K151" s="13">
        <v>2595</v>
      </c>
      <c r="L151" s="15">
        <v>1942</v>
      </c>
      <c r="M151" s="21"/>
      <c r="N151" s="23">
        <f t="shared" ref="N151:Y151" si="168" xml:space="preserve"> IF(OR(A151&gt;A157, A151&lt;A156),".",A151)</f>
        <v>0</v>
      </c>
      <c r="O151" s="23">
        <f t="shared" si="168"/>
        <v>444</v>
      </c>
      <c r="P151" s="23">
        <f t="shared" si="168"/>
        <v>31</v>
      </c>
      <c r="Q151" s="23">
        <f t="shared" si="168"/>
        <v>504</v>
      </c>
      <c r="R151" s="23">
        <f t="shared" si="168"/>
        <v>2433</v>
      </c>
      <c r="S151" s="23">
        <f t="shared" si="168"/>
        <v>1774</v>
      </c>
      <c r="T151" s="23">
        <f t="shared" si="168"/>
        <v>472</v>
      </c>
      <c r="U151" s="23">
        <f t="shared" si="168"/>
        <v>2287</v>
      </c>
      <c r="V151" s="23">
        <f t="shared" si="168"/>
        <v>2112</v>
      </c>
      <c r="W151" s="23">
        <f t="shared" si="168"/>
        <v>478</v>
      </c>
      <c r="X151" s="23">
        <f t="shared" si="168"/>
        <v>2595</v>
      </c>
      <c r="Y151" s="23">
        <f t="shared" si="168"/>
        <v>1942</v>
      </c>
      <c r="Z151" s="21"/>
      <c r="AJ151" s="24"/>
    </row>
    <row r="152" spans="1:40" ht="13.2">
      <c r="A152" s="4">
        <v>1</v>
      </c>
      <c r="B152" s="16">
        <v>444</v>
      </c>
      <c r="C152" s="4">
        <v>24</v>
      </c>
      <c r="D152" s="16">
        <v>487</v>
      </c>
      <c r="E152" s="7">
        <v>2284</v>
      </c>
      <c r="F152" s="7">
        <v>2257</v>
      </c>
      <c r="G152" s="16">
        <v>478</v>
      </c>
      <c r="H152" s="7">
        <v>2204</v>
      </c>
      <c r="I152" s="15">
        <v>2082</v>
      </c>
      <c r="J152" s="16">
        <v>423</v>
      </c>
      <c r="K152" s="13">
        <v>2704</v>
      </c>
      <c r="L152" s="15">
        <v>1951</v>
      </c>
      <c r="M152" s="21"/>
      <c r="N152" s="23">
        <f t="shared" ref="N152:Y152" si="169" xml:space="preserve"> IF(OR(A152&gt;A157, A152&lt;A156),".",A152)</f>
        <v>1</v>
      </c>
      <c r="O152" s="23">
        <f t="shared" si="169"/>
        <v>444</v>
      </c>
      <c r="P152" s="23">
        <f t="shared" si="169"/>
        <v>24</v>
      </c>
      <c r="Q152" s="23">
        <f t="shared" si="169"/>
        <v>487</v>
      </c>
      <c r="R152" s="23">
        <f t="shared" si="169"/>
        <v>2284</v>
      </c>
      <c r="S152" s="23">
        <f t="shared" si="169"/>
        <v>2257</v>
      </c>
      <c r="T152" s="23">
        <f t="shared" si="169"/>
        <v>478</v>
      </c>
      <c r="U152" s="23">
        <f t="shared" si="169"/>
        <v>2204</v>
      </c>
      <c r="V152" s="23">
        <f t="shared" si="169"/>
        <v>2082</v>
      </c>
      <c r="W152" s="23" t="str">
        <f t="shared" si="169"/>
        <v>.</v>
      </c>
      <c r="X152" s="23">
        <f t="shared" si="169"/>
        <v>2704</v>
      </c>
      <c r="Y152" s="23">
        <f t="shared" si="169"/>
        <v>1951</v>
      </c>
      <c r="Z152" s="21"/>
      <c r="AJ152" s="24"/>
    </row>
    <row r="153" spans="1:40" ht="13.2">
      <c r="A153" s="4">
        <v>1</v>
      </c>
      <c r="B153" s="16">
        <v>502</v>
      </c>
      <c r="C153" s="4">
        <v>27</v>
      </c>
      <c r="D153" s="16">
        <v>472</v>
      </c>
      <c r="E153" s="15">
        <v>2077</v>
      </c>
      <c r="F153" s="7">
        <v>2219</v>
      </c>
      <c r="G153" s="16">
        <v>486</v>
      </c>
      <c r="H153" s="15">
        <v>1981</v>
      </c>
      <c r="I153" s="15">
        <v>2003</v>
      </c>
      <c r="J153" s="16">
        <v>497</v>
      </c>
      <c r="K153" s="14">
        <v>2361</v>
      </c>
      <c r="L153" s="12">
        <v>1903</v>
      </c>
      <c r="M153" s="21"/>
      <c r="N153" s="23">
        <f t="shared" ref="N153:Y153" si="170" xml:space="preserve"> IF(OR(A153&gt;A157, A153&lt;A156),".",A153)</f>
        <v>1</v>
      </c>
      <c r="O153" s="23">
        <f t="shared" si="170"/>
        <v>502</v>
      </c>
      <c r="P153" s="23">
        <f t="shared" si="170"/>
        <v>27</v>
      </c>
      <c r="Q153" s="23">
        <f t="shared" si="170"/>
        <v>472</v>
      </c>
      <c r="R153" s="23">
        <f t="shared" si="170"/>
        <v>2077</v>
      </c>
      <c r="S153" s="23">
        <f t="shared" si="170"/>
        <v>2219</v>
      </c>
      <c r="T153" s="23">
        <f t="shared" si="170"/>
        <v>486</v>
      </c>
      <c r="U153" s="23">
        <f t="shared" si="170"/>
        <v>1981</v>
      </c>
      <c r="V153" s="23">
        <f t="shared" si="170"/>
        <v>2003</v>
      </c>
      <c r="W153" s="23">
        <f t="shared" si="170"/>
        <v>497</v>
      </c>
      <c r="X153" s="23">
        <f t="shared" si="170"/>
        <v>2361</v>
      </c>
      <c r="Y153" s="23">
        <f t="shared" si="170"/>
        <v>1903</v>
      </c>
      <c r="Z153" s="21"/>
      <c r="AJ153" s="24"/>
    </row>
    <row r="154" spans="1:40" ht="13.2">
      <c r="A154" s="4">
        <v>1</v>
      </c>
      <c r="B154" s="17">
        <v>325</v>
      </c>
      <c r="C154" s="4">
        <v>24</v>
      </c>
      <c r="D154" s="16">
        <v>482</v>
      </c>
      <c r="E154" s="12">
        <v>1759</v>
      </c>
      <c r="F154" s="12">
        <v>1747</v>
      </c>
      <c r="G154" s="16">
        <v>471</v>
      </c>
      <c r="H154" s="9">
        <v>1694</v>
      </c>
      <c r="I154" s="8">
        <v>1482</v>
      </c>
      <c r="J154" s="16">
        <v>483</v>
      </c>
      <c r="K154" s="9">
        <v>1676</v>
      </c>
      <c r="L154" s="15">
        <v>1983</v>
      </c>
      <c r="M154" s="21"/>
      <c r="N154" s="23">
        <f t="shared" ref="N154:Y154" si="171" xml:space="preserve"> IF(OR(A154&gt;A157, A154&lt;A156),".",A154)</f>
        <v>1</v>
      </c>
      <c r="O154" s="23">
        <f t="shared" si="171"/>
        <v>325</v>
      </c>
      <c r="P154" s="23">
        <f t="shared" si="171"/>
        <v>24</v>
      </c>
      <c r="Q154" s="23">
        <f t="shared" si="171"/>
        <v>482</v>
      </c>
      <c r="R154" s="23">
        <f t="shared" si="171"/>
        <v>1759</v>
      </c>
      <c r="S154" s="23">
        <f t="shared" si="171"/>
        <v>1747</v>
      </c>
      <c r="T154" s="23">
        <f t="shared" si="171"/>
        <v>471</v>
      </c>
      <c r="U154" s="23">
        <f t="shared" si="171"/>
        <v>1694</v>
      </c>
      <c r="V154" s="23">
        <f t="shared" si="171"/>
        <v>1482</v>
      </c>
      <c r="W154" s="23">
        <f t="shared" si="171"/>
        <v>483</v>
      </c>
      <c r="X154" s="23">
        <f t="shared" si="171"/>
        <v>1676</v>
      </c>
      <c r="Y154" s="23">
        <f t="shared" si="171"/>
        <v>1983</v>
      </c>
      <c r="Z154" s="21"/>
      <c r="AJ154" s="24"/>
    </row>
    <row r="155" spans="1:40">
      <c r="A155" s="39">
        <f>AVERAGE(A147:A154)</f>
        <v>1</v>
      </c>
      <c r="B155" s="39">
        <f>AVERAGE(B147:B154)</f>
        <v>459.625</v>
      </c>
      <c r="C155" s="39">
        <f t="shared" ref="C155:L155" si="172">AVERAGE(C147:C154)</f>
        <v>28</v>
      </c>
      <c r="D155" s="39">
        <f t="shared" si="172"/>
        <v>485.75</v>
      </c>
      <c r="E155" s="39">
        <f t="shared" si="172"/>
        <v>1984.375</v>
      </c>
      <c r="F155" s="39">
        <f t="shared" si="172"/>
        <v>1896.75</v>
      </c>
      <c r="G155" s="39">
        <f t="shared" si="172"/>
        <v>476.625</v>
      </c>
      <c r="H155" s="39">
        <f t="shared" si="172"/>
        <v>1907</v>
      </c>
      <c r="I155" s="39">
        <f t="shared" si="172"/>
        <v>1795.75</v>
      </c>
      <c r="J155" s="39">
        <f t="shared" si="172"/>
        <v>477</v>
      </c>
      <c r="K155" s="39">
        <f t="shared" si="172"/>
        <v>2057.375</v>
      </c>
      <c r="L155" s="39">
        <f t="shared" si="172"/>
        <v>1766.375</v>
      </c>
      <c r="M155" s="26" t="s">
        <v>60</v>
      </c>
      <c r="N155" s="39">
        <f>AVERAGE(N147:N154)</f>
        <v>1</v>
      </c>
      <c r="O155" s="39">
        <f>AVERAGE(O147:O154)</f>
        <v>459.625</v>
      </c>
      <c r="P155" s="39">
        <f t="shared" ref="P155:Y155" si="173">AVERAGE(P147:P154)</f>
        <v>28</v>
      </c>
      <c r="Q155" s="39">
        <f t="shared" si="173"/>
        <v>485.75</v>
      </c>
      <c r="R155" s="39">
        <f t="shared" si="173"/>
        <v>1984.375</v>
      </c>
      <c r="S155" s="39">
        <f t="shared" si="173"/>
        <v>1896.75</v>
      </c>
      <c r="T155" s="39">
        <f t="shared" si="173"/>
        <v>476.625</v>
      </c>
      <c r="U155" s="39">
        <f t="shared" si="173"/>
        <v>1907</v>
      </c>
      <c r="V155" s="39">
        <f t="shared" si="173"/>
        <v>1795.75</v>
      </c>
      <c r="W155" s="39">
        <f t="shared" si="173"/>
        <v>484.71428571428572</v>
      </c>
      <c r="X155" s="39">
        <f t="shared" si="173"/>
        <v>2057.375</v>
      </c>
      <c r="Y155" s="39">
        <f t="shared" si="173"/>
        <v>1856.7142857142858</v>
      </c>
      <c r="Z155" s="26" t="s">
        <v>60</v>
      </c>
      <c r="AJ155" s="24"/>
    </row>
    <row r="156" spans="1:40">
      <c r="A156" s="39">
        <f>A155-2*STDEV(A147:A154)</f>
        <v>-0.51185789203690879</v>
      </c>
      <c r="B156" s="39">
        <f t="shared" ref="B156:L156" si="174">B155-2*STDEV(B147:B154)</f>
        <v>245.83488262851279</v>
      </c>
      <c r="C156" s="39">
        <f t="shared" si="174"/>
        <v>20.440710539815456</v>
      </c>
      <c r="D156" s="39">
        <f t="shared" si="174"/>
        <v>466.81401762328056</v>
      </c>
      <c r="E156" s="39">
        <f t="shared" si="174"/>
        <v>1396.6841799253625</v>
      </c>
      <c r="F156" s="39">
        <f t="shared" si="174"/>
        <v>1423.5750097177879</v>
      </c>
      <c r="G156" s="39">
        <f t="shared" si="174"/>
        <v>463.06297318139463</v>
      </c>
      <c r="H156" s="39">
        <f t="shared" si="174"/>
        <v>1440.9626011328521</v>
      </c>
      <c r="I156" s="39">
        <f t="shared" si="174"/>
        <v>1237.1376887449451</v>
      </c>
      <c r="J156" s="39">
        <f t="shared" si="174"/>
        <v>429.62309182131628</v>
      </c>
      <c r="K156" s="39">
        <f t="shared" si="174"/>
        <v>1207.600618178566</v>
      </c>
      <c r="L156" s="39">
        <f t="shared" si="174"/>
        <v>1211.1361196199296</v>
      </c>
      <c r="M156" s="26" t="s">
        <v>61</v>
      </c>
      <c r="N156" s="39">
        <f>N155-2*STDEV(N147:N154)</f>
        <v>-0.51185789203690879</v>
      </c>
      <c r="O156" s="39">
        <f t="shared" ref="O156:Y156" si="175">O155-2*STDEV(O147:O154)</f>
        <v>245.83488262851279</v>
      </c>
      <c r="P156" s="39">
        <f t="shared" si="175"/>
        <v>20.440710539815456</v>
      </c>
      <c r="Q156" s="39">
        <f t="shared" si="175"/>
        <v>466.81401762328056</v>
      </c>
      <c r="R156" s="39">
        <f t="shared" si="175"/>
        <v>1396.6841799253625</v>
      </c>
      <c r="S156" s="39">
        <f t="shared" si="175"/>
        <v>1423.5750097177879</v>
      </c>
      <c r="T156" s="39">
        <f t="shared" si="175"/>
        <v>463.06297318139463</v>
      </c>
      <c r="U156" s="39">
        <f t="shared" si="175"/>
        <v>1440.9626011328521</v>
      </c>
      <c r="V156" s="39">
        <f t="shared" si="175"/>
        <v>1237.1376887449451</v>
      </c>
      <c r="W156" s="39">
        <f t="shared" si="175"/>
        <v>464.79062187069559</v>
      </c>
      <c r="X156" s="39">
        <f t="shared" si="175"/>
        <v>1207.600618178566</v>
      </c>
      <c r="Y156" s="39">
        <f t="shared" si="175"/>
        <v>1622.2198954879543</v>
      </c>
      <c r="Z156" s="26" t="s">
        <v>61</v>
      </c>
      <c r="AJ156" s="24"/>
    </row>
    <row r="157" spans="1:40" ht="12.6" thickBot="1">
      <c r="A157" s="40">
        <f>A155+2*STDEV(A147:A154)</f>
        <v>2.5118578920369088</v>
      </c>
      <c r="B157" s="40">
        <f t="shared" ref="B157:L157" si="176">B155+2*STDEV(B147:B154)</f>
        <v>673.41511737148721</v>
      </c>
      <c r="C157" s="40">
        <f t="shared" si="176"/>
        <v>35.559289460184544</v>
      </c>
      <c r="D157" s="40">
        <f t="shared" si="176"/>
        <v>504.68598237671944</v>
      </c>
      <c r="E157" s="40">
        <f t="shared" si="176"/>
        <v>2572.0658200746375</v>
      </c>
      <c r="F157" s="40">
        <f t="shared" si="176"/>
        <v>2369.9249902822121</v>
      </c>
      <c r="G157" s="40">
        <f t="shared" si="176"/>
        <v>490.18702681860537</v>
      </c>
      <c r="H157" s="40">
        <f t="shared" si="176"/>
        <v>2373.0373988671481</v>
      </c>
      <c r="I157" s="40">
        <f t="shared" si="176"/>
        <v>2354.3623112550549</v>
      </c>
      <c r="J157" s="40">
        <f t="shared" si="176"/>
        <v>524.37690817868372</v>
      </c>
      <c r="K157" s="40">
        <f t="shared" si="176"/>
        <v>2907.149381821434</v>
      </c>
      <c r="L157" s="40">
        <f t="shared" si="176"/>
        <v>2321.6138803800704</v>
      </c>
      <c r="M157" s="41" t="s">
        <v>62</v>
      </c>
      <c r="N157" s="40">
        <f>N155+2*STDEV(N147:N154)</f>
        <v>2.5118578920369088</v>
      </c>
      <c r="O157" s="40">
        <f t="shared" ref="O157:Y157" si="177">O155+2*STDEV(O147:O154)</f>
        <v>673.41511737148721</v>
      </c>
      <c r="P157" s="40">
        <f t="shared" si="177"/>
        <v>35.559289460184544</v>
      </c>
      <c r="Q157" s="40">
        <f t="shared" si="177"/>
        <v>504.68598237671944</v>
      </c>
      <c r="R157" s="40">
        <f t="shared" si="177"/>
        <v>2572.0658200746375</v>
      </c>
      <c r="S157" s="40">
        <f t="shared" si="177"/>
        <v>2369.9249902822121</v>
      </c>
      <c r="T157" s="40">
        <f t="shared" si="177"/>
        <v>490.18702681860537</v>
      </c>
      <c r="U157" s="40">
        <f t="shared" si="177"/>
        <v>2373.0373988671481</v>
      </c>
      <c r="V157" s="40">
        <f t="shared" si="177"/>
        <v>2354.3623112550549</v>
      </c>
      <c r="W157" s="40">
        <f t="shared" si="177"/>
        <v>504.63794955787586</v>
      </c>
      <c r="X157" s="40">
        <f t="shared" si="177"/>
        <v>2907.149381821434</v>
      </c>
      <c r="Y157" s="40">
        <f t="shared" si="177"/>
        <v>2091.2086759406175</v>
      </c>
      <c r="Z157" s="41" t="s">
        <v>62</v>
      </c>
      <c r="AJ157" s="24"/>
    </row>
    <row r="158" spans="1:40" ht="13.2">
      <c r="A158" s="20"/>
      <c r="B158" s="25"/>
      <c r="C158" s="20"/>
      <c r="D158" s="22">
        <f>D145+3</f>
        <v>37</v>
      </c>
      <c r="E158" s="22">
        <f t="shared" ref="E158:L158" si="178">E145+3</f>
        <v>37</v>
      </c>
      <c r="F158" s="22">
        <f t="shared" si="178"/>
        <v>37</v>
      </c>
      <c r="G158" s="22">
        <f t="shared" si="178"/>
        <v>38</v>
      </c>
      <c r="H158" s="22">
        <f t="shared" si="178"/>
        <v>38</v>
      </c>
      <c r="I158" s="22">
        <f t="shared" si="178"/>
        <v>38</v>
      </c>
      <c r="J158" s="22">
        <f t="shared" si="178"/>
        <v>39</v>
      </c>
      <c r="K158" s="22">
        <f t="shared" si="178"/>
        <v>39</v>
      </c>
      <c r="L158" s="22">
        <f t="shared" si="178"/>
        <v>39</v>
      </c>
      <c r="M158" s="26" t="s">
        <v>37</v>
      </c>
      <c r="N158" s="20"/>
      <c r="O158" s="25"/>
      <c r="P158" s="20"/>
      <c r="Q158" s="22">
        <f>Q145+3</f>
        <v>37</v>
      </c>
      <c r="R158" s="22">
        <f t="shared" ref="R158:Y158" si="179">R145+3</f>
        <v>37</v>
      </c>
      <c r="S158" s="22">
        <f t="shared" si="179"/>
        <v>37</v>
      </c>
      <c r="T158" s="22">
        <f t="shared" si="179"/>
        <v>38</v>
      </c>
      <c r="U158" s="22">
        <f t="shared" si="179"/>
        <v>38</v>
      </c>
      <c r="V158" s="22">
        <f t="shared" si="179"/>
        <v>38</v>
      </c>
      <c r="W158" s="22">
        <f t="shared" si="179"/>
        <v>39</v>
      </c>
      <c r="X158" s="22">
        <f t="shared" si="179"/>
        <v>39</v>
      </c>
      <c r="Y158" s="22">
        <f t="shared" si="179"/>
        <v>39</v>
      </c>
      <c r="Z158" s="26" t="s">
        <v>37</v>
      </c>
      <c r="AB158" s="27"/>
      <c r="AC158" s="27"/>
      <c r="AD158" s="27"/>
      <c r="AE158" s="27"/>
      <c r="AF158" s="27"/>
      <c r="AG158" s="27"/>
      <c r="AH158" s="27"/>
      <c r="AI158" s="27"/>
      <c r="AJ158" s="28"/>
      <c r="AN158" s="27"/>
    </row>
    <row r="159" spans="1:40" ht="13.8" thickBot="1">
      <c r="A159" s="30">
        <v>1</v>
      </c>
      <c r="B159" s="30">
        <v>2</v>
      </c>
      <c r="C159" s="30">
        <v>3</v>
      </c>
      <c r="D159" s="30">
        <v>4</v>
      </c>
      <c r="E159" s="30">
        <v>5</v>
      </c>
      <c r="F159" s="30">
        <v>6</v>
      </c>
      <c r="G159" s="30">
        <v>7</v>
      </c>
      <c r="H159" s="30">
        <v>8</v>
      </c>
      <c r="I159" s="30">
        <v>9</v>
      </c>
      <c r="J159" s="30">
        <v>10</v>
      </c>
      <c r="K159" s="30">
        <v>11</v>
      </c>
      <c r="L159" s="30">
        <v>12</v>
      </c>
      <c r="M159" s="26" t="s">
        <v>47</v>
      </c>
      <c r="N159" s="30">
        <v>1</v>
      </c>
      <c r="O159" s="30">
        <v>2</v>
      </c>
      <c r="P159" s="30">
        <v>3</v>
      </c>
      <c r="Q159" s="30">
        <v>4</v>
      </c>
      <c r="R159" s="30">
        <v>5</v>
      </c>
      <c r="S159" s="30">
        <v>6</v>
      </c>
      <c r="T159" s="30">
        <v>7</v>
      </c>
      <c r="U159" s="30">
        <v>8</v>
      </c>
      <c r="V159" s="30">
        <v>9</v>
      </c>
      <c r="W159" s="30">
        <v>10</v>
      </c>
      <c r="X159" s="30">
        <v>11</v>
      </c>
      <c r="Y159" s="30">
        <v>12</v>
      </c>
      <c r="Z159" s="26" t="s">
        <v>47</v>
      </c>
      <c r="AB159" s="27"/>
      <c r="AC159" s="27"/>
      <c r="AD159" s="27"/>
      <c r="AE159" s="27"/>
      <c r="AF159" s="27"/>
      <c r="AG159" s="27"/>
      <c r="AH159" s="27"/>
      <c r="AI159" s="27"/>
      <c r="AJ159" s="28"/>
      <c r="AN159" s="27"/>
    </row>
    <row r="160" spans="1:40" ht="13.8" thickBot="1">
      <c r="A160" s="4">
        <v>0</v>
      </c>
      <c r="B160" s="17">
        <v>246</v>
      </c>
      <c r="C160" s="4">
        <v>79</v>
      </c>
      <c r="D160" s="17">
        <v>226</v>
      </c>
      <c r="E160" s="14">
        <v>2737</v>
      </c>
      <c r="F160" s="12">
        <v>1998</v>
      </c>
      <c r="G160" s="17">
        <v>225</v>
      </c>
      <c r="H160" s="9">
        <v>1840</v>
      </c>
      <c r="I160" s="12">
        <v>2049</v>
      </c>
      <c r="J160" s="17">
        <v>213</v>
      </c>
      <c r="K160" s="15">
        <v>2196</v>
      </c>
      <c r="L160" s="15">
        <v>2204</v>
      </c>
      <c r="M160" s="21"/>
      <c r="N160" s="23" t="s">
        <v>59</v>
      </c>
      <c r="O160" s="23">
        <f t="shared" ref="O160:Y160" si="180" xml:space="preserve"> IF(OR(B160&gt;B170, B160&lt;B169),".",B160)</f>
        <v>246</v>
      </c>
      <c r="P160" s="23">
        <f t="shared" si="180"/>
        <v>79</v>
      </c>
      <c r="Q160" s="23">
        <f t="shared" si="180"/>
        <v>226</v>
      </c>
      <c r="R160" s="23">
        <f t="shared" si="180"/>
        <v>2737</v>
      </c>
      <c r="S160" s="23">
        <f t="shared" si="180"/>
        <v>1998</v>
      </c>
      <c r="T160" s="23" t="str">
        <f t="shared" si="180"/>
        <v>.</v>
      </c>
      <c r="U160" s="23">
        <f t="shared" si="180"/>
        <v>1840</v>
      </c>
      <c r="V160" s="23">
        <f t="shared" si="180"/>
        <v>2049</v>
      </c>
      <c r="W160" s="23">
        <f t="shared" si="180"/>
        <v>213</v>
      </c>
      <c r="X160" s="23">
        <f t="shared" si="180"/>
        <v>2196</v>
      </c>
      <c r="Y160" s="23">
        <f t="shared" si="180"/>
        <v>2204</v>
      </c>
      <c r="Z160" s="21"/>
      <c r="AA160" s="22">
        <f>AA147+3</f>
        <v>37</v>
      </c>
      <c r="AB160" s="34">
        <f>AVERAGE($R160:$S167)</f>
        <v>2449.6</v>
      </c>
      <c r="AC160" s="34">
        <f>AVERAGE($P160:$P167)</f>
        <v>77</v>
      </c>
      <c r="AD160" s="34">
        <f>AVERAGE([3]buffer!C$36:C$43)</f>
        <v>19.375</v>
      </c>
      <c r="AE160" s="34">
        <f>((AB160-AD160)/AI160)-AC160</f>
        <v>2457.4161609131402</v>
      </c>
      <c r="AF160" s="34">
        <f>AVERAGE($Q160:$Q167)</f>
        <v>224.5</v>
      </c>
      <c r="AG160" s="34">
        <f>AVERAGE($O160:$O167)</f>
        <v>234.125</v>
      </c>
      <c r="AH160" s="34">
        <f>AG160/0.5</f>
        <v>468.25</v>
      </c>
      <c r="AI160" s="35">
        <f>AF160/AG160</f>
        <v>0.95888948211425518</v>
      </c>
      <c r="AJ160" s="56">
        <f xml:space="preserve"> 1.21*(1-COMPLETE!P47)</f>
        <v>1.0783949313621966</v>
      </c>
      <c r="AK160" s="37">
        <v>0.56874999999999998</v>
      </c>
      <c r="AL160" s="37">
        <v>0.75416666666666676</v>
      </c>
      <c r="AM160" s="38">
        <f>24*(AL160-AK160)</f>
        <v>4.4500000000000028</v>
      </c>
      <c r="AN160" s="34">
        <f>(AE160*120)/(AH160*0.2*AM160*AJ160)</f>
        <v>656.16690998578952</v>
      </c>
    </row>
    <row r="161" spans="1:40" ht="13.8" thickBot="1">
      <c r="A161" s="4">
        <v>1</v>
      </c>
      <c r="B161" s="17">
        <v>239</v>
      </c>
      <c r="C161" s="4">
        <v>77</v>
      </c>
      <c r="D161" s="17">
        <v>228</v>
      </c>
      <c r="E161" s="7">
        <v>2442</v>
      </c>
      <c r="F161" s="15">
        <v>2322</v>
      </c>
      <c r="G161" s="17">
        <v>217</v>
      </c>
      <c r="H161" s="12">
        <v>1924</v>
      </c>
      <c r="I161" s="12">
        <v>1969</v>
      </c>
      <c r="J161" s="17">
        <v>216</v>
      </c>
      <c r="K161" s="7">
        <v>2422</v>
      </c>
      <c r="L161" s="12">
        <v>2058</v>
      </c>
      <c r="M161" s="21"/>
      <c r="N161" s="23">
        <f t="shared" ref="N161:Y161" si="181" xml:space="preserve"> IF(OR(A161&gt;A170, A161&lt;A169),".",A161)</f>
        <v>1</v>
      </c>
      <c r="O161" s="23">
        <f t="shared" si="181"/>
        <v>239</v>
      </c>
      <c r="P161" s="23">
        <f t="shared" si="181"/>
        <v>77</v>
      </c>
      <c r="Q161" s="23">
        <f t="shared" si="181"/>
        <v>228</v>
      </c>
      <c r="R161" s="23">
        <f t="shared" si="181"/>
        <v>2442</v>
      </c>
      <c r="S161" s="23">
        <f t="shared" si="181"/>
        <v>2322</v>
      </c>
      <c r="T161" s="23">
        <f t="shared" si="181"/>
        <v>217</v>
      </c>
      <c r="U161" s="23">
        <f t="shared" si="181"/>
        <v>1924</v>
      </c>
      <c r="V161" s="23">
        <f t="shared" si="181"/>
        <v>1969</v>
      </c>
      <c r="W161" s="23">
        <f t="shared" si="181"/>
        <v>216</v>
      </c>
      <c r="X161" s="23">
        <f t="shared" si="181"/>
        <v>2422</v>
      </c>
      <c r="Y161" s="23">
        <f t="shared" si="181"/>
        <v>2058</v>
      </c>
      <c r="Z161" s="21"/>
      <c r="AA161" s="22">
        <f>AA148+3</f>
        <v>38</v>
      </c>
      <c r="AB161" s="34">
        <f>AVERAGE($U160:$V167)</f>
        <v>2065.3125</v>
      </c>
      <c r="AC161" s="34">
        <f>AVERAGE($P160:$P167)</f>
        <v>77</v>
      </c>
      <c r="AD161" s="34">
        <f>AVERAGE([3]buffer!D$36:D$43)</f>
        <v>16</v>
      </c>
      <c r="AE161" s="34">
        <f>((AB161-AD161)/AI161)-AC161</f>
        <v>2169.5331260451503</v>
      </c>
      <c r="AF161" s="34">
        <f>AVERAGE($T160:$T167)</f>
        <v>213.57142857142858</v>
      </c>
      <c r="AG161" s="34">
        <f>AVERAGE($O160:$O167)</f>
        <v>234.125</v>
      </c>
      <c r="AH161" s="34">
        <f>AG161/0.5</f>
        <v>468.25</v>
      </c>
      <c r="AI161" s="35">
        <f>AF161/AG161</f>
        <v>0.91221112043322405</v>
      </c>
      <c r="AJ161" s="57">
        <f xml:space="preserve"> 1.12*(1-COMPLETE!P49)</f>
        <v>1.0041043478260869</v>
      </c>
      <c r="AK161" s="37">
        <v>0.56874999999999998</v>
      </c>
      <c r="AL161" s="37">
        <v>0.75416666666666676</v>
      </c>
      <c r="AM161" s="38">
        <f>24*(AL161-AK161)</f>
        <v>4.4500000000000028</v>
      </c>
      <c r="AN161" s="34">
        <f>(AE161*120)/(AH161*0.2*AM161*AJ161)</f>
        <v>622.15828872580948</v>
      </c>
    </row>
    <row r="162" spans="1:40" ht="13.8" thickBot="1">
      <c r="A162" s="4">
        <v>1</v>
      </c>
      <c r="B162" s="17">
        <v>231</v>
      </c>
      <c r="C162" s="4">
        <v>76</v>
      </c>
      <c r="D162" s="17">
        <v>227</v>
      </c>
      <c r="E162" s="13">
        <v>2970</v>
      </c>
      <c r="F162" s="15">
        <v>2317</v>
      </c>
      <c r="G162" s="17">
        <v>213</v>
      </c>
      <c r="H162" s="12">
        <v>2052</v>
      </c>
      <c r="I162" s="12">
        <v>1957</v>
      </c>
      <c r="J162" s="4">
        <v>212</v>
      </c>
      <c r="K162" s="14">
        <v>2572</v>
      </c>
      <c r="L162" s="12">
        <v>2109</v>
      </c>
      <c r="M162" s="21"/>
      <c r="N162" s="23">
        <f t="shared" ref="N162:Y162" si="182" xml:space="preserve"> IF(OR(A162&gt;A170, A162&lt;A169),".",A162)</f>
        <v>1</v>
      </c>
      <c r="O162" s="23">
        <f t="shared" si="182"/>
        <v>231</v>
      </c>
      <c r="P162" s="23">
        <f t="shared" si="182"/>
        <v>76</v>
      </c>
      <c r="Q162" s="23">
        <f t="shared" si="182"/>
        <v>227</v>
      </c>
      <c r="R162" s="23">
        <f t="shared" si="182"/>
        <v>2970</v>
      </c>
      <c r="S162" s="23">
        <f t="shared" si="182"/>
        <v>2317</v>
      </c>
      <c r="T162" s="23">
        <f t="shared" si="182"/>
        <v>213</v>
      </c>
      <c r="U162" s="23">
        <f t="shared" si="182"/>
        <v>2052</v>
      </c>
      <c r="V162" s="23">
        <f t="shared" si="182"/>
        <v>1957</v>
      </c>
      <c r="W162" s="23">
        <f t="shared" si="182"/>
        <v>212</v>
      </c>
      <c r="X162" s="23">
        <f t="shared" si="182"/>
        <v>2572</v>
      </c>
      <c r="Y162" s="23">
        <f t="shared" si="182"/>
        <v>2109</v>
      </c>
      <c r="Z162" s="21"/>
      <c r="AA162" s="22">
        <f>AA149+3</f>
        <v>39</v>
      </c>
      <c r="AB162" s="34">
        <f>AVERAGE($X160:$Y167)</f>
        <v>2272.0625</v>
      </c>
      <c r="AC162" s="34">
        <f>AVERAGE($P160:$P167)</f>
        <v>77</v>
      </c>
      <c r="AD162" s="34">
        <f>AVERAGE([3]buffer!E$36:E$43)</f>
        <v>17.5</v>
      </c>
      <c r="AE162" s="34">
        <f>((AB162-AD162)/AI162)-AC162</f>
        <v>2378.1136991279072</v>
      </c>
      <c r="AF162" s="34">
        <f>AVERAGE($W160:$W167)</f>
        <v>215</v>
      </c>
      <c r="AG162" s="34">
        <f>AVERAGE($O160:$O167)</f>
        <v>234.125</v>
      </c>
      <c r="AH162" s="34">
        <f>AG162/0.5</f>
        <v>468.25</v>
      </c>
      <c r="AI162" s="35">
        <f>AF162/AG162</f>
        <v>0.91831286705819537</v>
      </c>
      <c r="AJ162" s="57">
        <f xml:space="preserve"> 1.16*(1-COMPLETE!P51)</f>
        <v>1.0021007502679529</v>
      </c>
      <c r="AK162" s="37">
        <v>0.56874999999999998</v>
      </c>
      <c r="AL162" s="37">
        <v>0.75416666666666676</v>
      </c>
      <c r="AM162" s="38">
        <f>24*(AL162-AK162)</f>
        <v>4.4500000000000028</v>
      </c>
      <c r="AN162" s="34">
        <f>(AE162*120)/(AH162*0.2*AM162*AJ162)</f>
        <v>683.33659728372913</v>
      </c>
    </row>
    <row r="163" spans="1:40" ht="13.2">
      <c r="A163" s="4">
        <v>1</v>
      </c>
      <c r="B163" s="17">
        <v>235</v>
      </c>
      <c r="C163" s="4">
        <v>78</v>
      </c>
      <c r="D163" s="17">
        <v>226</v>
      </c>
      <c r="E163" s="14">
        <v>2706</v>
      </c>
      <c r="F163" s="7">
        <v>2407</v>
      </c>
      <c r="G163" s="17">
        <v>217</v>
      </c>
      <c r="H163" s="15">
        <v>2235</v>
      </c>
      <c r="I163" s="7">
        <v>2394</v>
      </c>
      <c r="J163" s="4">
        <v>211</v>
      </c>
      <c r="K163" s="15">
        <v>2263</v>
      </c>
      <c r="L163" s="7">
        <v>2337</v>
      </c>
      <c r="M163" s="21"/>
      <c r="N163" s="23">
        <f t="shared" ref="N163:Y163" si="183" xml:space="preserve"> IF(OR(A163&gt;A170, A163&lt;A169),".",A163)</f>
        <v>1</v>
      </c>
      <c r="O163" s="23">
        <f t="shared" si="183"/>
        <v>235</v>
      </c>
      <c r="P163" s="23">
        <f t="shared" si="183"/>
        <v>78</v>
      </c>
      <c r="Q163" s="23">
        <f t="shared" si="183"/>
        <v>226</v>
      </c>
      <c r="R163" s="23">
        <f t="shared" si="183"/>
        <v>2706</v>
      </c>
      <c r="S163" s="23">
        <f t="shared" si="183"/>
        <v>2407</v>
      </c>
      <c r="T163" s="23">
        <f t="shared" si="183"/>
        <v>217</v>
      </c>
      <c r="U163" s="23">
        <f t="shared" si="183"/>
        <v>2235</v>
      </c>
      <c r="V163" s="23">
        <f t="shared" si="183"/>
        <v>2394</v>
      </c>
      <c r="W163" s="23">
        <f t="shared" si="183"/>
        <v>211</v>
      </c>
      <c r="X163" s="23">
        <f t="shared" si="183"/>
        <v>2263</v>
      </c>
      <c r="Y163" s="23">
        <f t="shared" si="183"/>
        <v>2337</v>
      </c>
      <c r="Z163" s="21"/>
      <c r="AJ163" s="24"/>
    </row>
    <row r="164" spans="1:40" ht="13.2">
      <c r="A164" s="4">
        <v>1</v>
      </c>
      <c r="B164" s="17">
        <v>235</v>
      </c>
      <c r="C164" s="4">
        <v>77</v>
      </c>
      <c r="D164" s="17">
        <v>219</v>
      </c>
      <c r="E164" s="14">
        <v>2575</v>
      </c>
      <c r="F164" s="7">
        <v>2447</v>
      </c>
      <c r="G164" s="17">
        <v>214</v>
      </c>
      <c r="H164" s="12">
        <v>2105</v>
      </c>
      <c r="I164" s="12">
        <v>2118</v>
      </c>
      <c r="J164" s="17">
        <v>218</v>
      </c>
      <c r="K164" s="14">
        <v>2631</v>
      </c>
      <c r="L164" s="15">
        <v>2154</v>
      </c>
      <c r="M164" s="21"/>
      <c r="N164" s="23">
        <f t="shared" ref="N164:Y164" si="184" xml:space="preserve"> IF(OR(A164&gt;A170, A164&lt;A169),".",A164)</f>
        <v>1</v>
      </c>
      <c r="O164" s="23">
        <f t="shared" si="184"/>
        <v>235</v>
      </c>
      <c r="P164" s="23">
        <f t="shared" si="184"/>
        <v>77</v>
      </c>
      <c r="Q164" s="23">
        <f t="shared" si="184"/>
        <v>219</v>
      </c>
      <c r="R164" s="23">
        <f t="shared" si="184"/>
        <v>2575</v>
      </c>
      <c r="S164" s="23">
        <f t="shared" si="184"/>
        <v>2447</v>
      </c>
      <c r="T164" s="23">
        <f t="shared" si="184"/>
        <v>214</v>
      </c>
      <c r="U164" s="23">
        <f t="shared" si="184"/>
        <v>2105</v>
      </c>
      <c r="V164" s="23">
        <f t="shared" si="184"/>
        <v>2118</v>
      </c>
      <c r="W164" s="23">
        <f t="shared" si="184"/>
        <v>218</v>
      </c>
      <c r="X164" s="23">
        <f t="shared" si="184"/>
        <v>2631</v>
      </c>
      <c r="Y164" s="23">
        <f t="shared" si="184"/>
        <v>2154</v>
      </c>
      <c r="Z164" s="21"/>
      <c r="AJ164" s="24"/>
    </row>
    <row r="165" spans="1:40" ht="13.2">
      <c r="A165" s="4">
        <v>5</v>
      </c>
      <c r="B165" s="17">
        <v>223</v>
      </c>
      <c r="C165" s="4">
        <v>76</v>
      </c>
      <c r="D165" s="17">
        <v>225</v>
      </c>
      <c r="E165" s="14">
        <v>2605</v>
      </c>
      <c r="F165" s="7">
        <v>2405</v>
      </c>
      <c r="G165" s="4">
        <v>210</v>
      </c>
      <c r="H165" s="15">
        <v>2302</v>
      </c>
      <c r="I165" s="15">
        <v>2262</v>
      </c>
      <c r="J165" s="4">
        <v>212</v>
      </c>
      <c r="K165" s="7">
        <v>2421</v>
      </c>
      <c r="L165" s="15">
        <v>2256</v>
      </c>
      <c r="M165" s="21"/>
      <c r="N165" s="23" t="str">
        <f t="shared" ref="N165:Y165" si="185" xml:space="preserve"> IF(OR(A165&gt;A170, A165&lt;A169),".",A165)</f>
        <v>.</v>
      </c>
      <c r="O165" s="23">
        <f t="shared" si="185"/>
        <v>223</v>
      </c>
      <c r="P165" s="23">
        <f t="shared" si="185"/>
        <v>76</v>
      </c>
      <c r="Q165" s="23">
        <f t="shared" si="185"/>
        <v>225</v>
      </c>
      <c r="R165" s="23">
        <f t="shared" si="185"/>
        <v>2605</v>
      </c>
      <c r="S165" s="23">
        <f t="shared" si="185"/>
        <v>2405</v>
      </c>
      <c r="T165" s="23">
        <f t="shared" si="185"/>
        <v>210</v>
      </c>
      <c r="U165" s="23">
        <f t="shared" si="185"/>
        <v>2302</v>
      </c>
      <c r="V165" s="23">
        <f t="shared" si="185"/>
        <v>2262</v>
      </c>
      <c r="W165" s="23">
        <f t="shared" si="185"/>
        <v>212</v>
      </c>
      <c r="X165" s="23">
        <f t="shared" si="185"/>
        <v>2421</v>
      </c>
      <c r="Y165" s="23">
        <f t="shared" si="185"/>
        <v>2256</v>
      </c>
      <c r="Z165" s="21"/>
      <c r="AJ165" s="24"/>
    </row>
    <row r="166" spans="1:40" ht="13.2">
      <c r="A166" s="4">
        <v>1</v>
      </c>
      <c r="B166" s="17">
        <v>235</v>
      </c>
      <c r="C166" s="4">
        <v>75</v>
      </c>
      <c r="D166" s="17">
        <v>224</v>
      </c>
      <c r="E166" s="7">
        <v>2419</v>
      </c>
      <c r="F166" s="7">
        <v>2533</v>
      </c>
      <c r="G166" s="17">
        <v>215</v>
      </c>
      <c r="H166" s="7">
        <v>2542</v>
      </c>
      <c r="I166" s="12">
        <v>2072</v>
      </c>
      <c r="J166" s="17">
        <v>220</v>
      </c>
      <c r="K166" s="7">
        <v>2524</v>
      </c>
      <c r="L166" s="15">
        <v>2174</v>
      </c>
      <c r="M166" s="21"/>
      <c r="N166" s="23">
        <f t="shared" ref="N166:Y166" si="186" xml:space="preserve"> IF(OR(A166&gt;A170, A166&lt;A169),".",A166)</f>
        <v>1</v>
      </c>
      <c r="O166" s="23">
        <f t="shared" si="186"/>
        <v>235</v>
      </c>
      <c r="P166" s="23">
        <f t="shared" si="186"/>
        <v>75</v>
      </c>
      <c r="Q166" s="23">
        <f t="shared" si="186"/>
        <v>224</v>
      </c>
      <c r="R166" s="23">
        <f t="shared" si="186"/>
        <v>2419</v>
      </c>
      <c r="S166" s="23">
        <f t="shared" si="186"/>
        <v>2533</v>
      </c>
      <c r="T166" s="23">
        <f t="shared" si="186"/>
        <v>215</v>
      </c>
      <c r="U166" s="23">
        <f t="shared" si="186"/>
        <v>2542</v>
      </c>
      <c r="V166" s="23">
        <f t="shared" si="186"/>
        <v>2072</v>
      </c>
      <c r="W166" s="23">
        <f t="shared" si="186"/>
        <v>220</v>
      </c>
      <c r="X166" s="23">
        <f t="shared" si="186"/>
        <v>2524</v>
      </c>
      <c r="Y166" s="23">
        <f t="shared" si="186"/>
        <v>2174</v>
      </c>
      <c r="Z166" s="21"/>
      <c r="AJ166" s="24"/>
    </row>
    <row r="167" spans="1:40" ht="13.2">
      <c r="A167" s="4">
        <v>1</v>
      </c>
      <c r="B167" s="17">
        <v>229</v>
      </c>
      <c r="C167" s="4">
        <v>78</v>
      </c>
      <c r="D167" s="17">
        <v>221</v>
      </c>
      <c r="E167" s="9">
        <v>1850</v>
      </c>
      <c r="F167" s="9">
        <v>1861</v>
      </c>
      <c r="G167" s="4">
        <v>209</v>
      </c>
      <c r="H167" s="8">
        <v>1590</v>
      </c>
      <c r="I167" s="8">
        <v>1634</v>
      </c>
      <c r="J167" s="17">
        <v>218</v>
      </c>
      <c r="K167" s="12">
        <v>1918</v>
      </c>
      <c r="L167" s="12">
        <v>2114</v>
      </c>
      <c r="M167" s="21"/>
      <c r="N167" s="23">
        <f t="shared" ref="N167:Y167" si="187" xml:space="preserve"> IF(OR(A167&gt;A170, A167&lt;A169),".",A167)</f>
        <v>1</v>
      </c>
      <c r="O167" s="23">
        <f t="shared" si="187"/>
        <v>229</v>
      </c>
      <c r="P167" s="23">
        <f t="shared" si="187"/>
        <v>78</v>
      </c>
      <c r="Q167" s="23">
        <f t="shared" si="187"/>
        <v>221</v>
      </c>
      <c r="R167" s="23" t="str">
        <f t="shared" si="187"/>
        <v>.</v>
      </c>
      <c r="S167" s="23">
        <f t="shared" si="187"/>
        <v>1861</v>
      </c>
      <c r="T167" s="23">
        <f t="shared" si="187"/>
        <v>209</v>
      </c>
      <c r="U167" s="23">
        <f t="shared" si="187"/>
        <v>1590</v>
      </c>
      <c r="V167" s="23">
        <f t="shared" si="187"/>
        <v>1634</v>
      </c>
      <c r="W167" s="23">
        <f t="shared" si="187"/>
        <v>218</v>
      </c>
      <c r="X167" s="23">
        <f t="shared" si="187"/>
        <v>1918</v>
      </c>
      <c r="Y167" s="23">
        <f t="shared" si="187"/>
        <v>2114</v>
      </c>
      <c r="Z167" s="21"/>
      <c r="AJ167" s="24"/>
    </row>
    <row r="168" spans="1:40">
      <c r="A168" s="39">
        <f>AVERAGE(A160:A167)</f>
        <v>1.375</v>
      </c>
      <c r="B168" s="39">
        <f>AVERAGE(B160:B167)</f>
        <v>234.125</v>
      </c>
      <c r="C168" s="39">
        <f t="shared" ref="C168:L168" si="188">AVERAGE(C160:C167)</f>
        <v>77</v>
      </c>
      <c r="D168" s="39">
        <f t="shared" si="188"/>
        <v>224.5</v>
      </c>
      <c r="E168" s="39">
        <f t="shared" si="188"/>
        <v>2538</v>
      </c>
      <c r="F168" s="39">
        <f t="shared" si="188"/>
        <v>2286.25</v>
      </c>
      <c r="G168" s="39">
        <f t="shared" si="188"/>
        <v>215</v>
      </c>
      <c r="H168" s="39">
        <f t="shared" si="188"/>
        <v>2073.75</v>
      </c>
      <c r="I168" s="39">
        <f t="shared" si="188"/>
        <v>2056.875</v>
      </c>
      <c r="J168" s="39">
        <f t="shared" si="188"/>
        <v>215</v>
      </c>
      <c r="K168" s="39">
        <f t="shared" si="188"/>
        <v>2368.375</v>
      </c>
      <c r="L168" s="39">
        <f t="shared" si="188"/>
        <v>2175.75</v>
      </c>
      <c r="M168" s="26" t="s">
        <v>60</v>
      </c>
      <c r="N168" s="39">
        <f>AVERAGE(N160:N167)</f>
        <v>1</v>
      </c>
      <c r="O168" s="39">
        <f>AVERAGE(O160:O167)</f>
        <v>234.125</v>
      </c>
      <c r="P168" s="39">
        <f t="shared" ref="P168:Y168" si="189">AVERAGE(P160:P167)</f>
        <v>77</v>
      </c>
      <c r="Q168" s="39">
        <f t="shared" si="189"/>
        <v>224.5</v>
      </c>
      <c r="R168" s="39">
        <f t="shared" si="189"/>
        <v>2636.2857142857142</v>
      </c>
      <c r="S168" s="39">
        <f t="shared" si="189"/>
        <v>2286.25</v>
      </c>
      <c r="T168" s="39">
        <f t="shared" si="189"/>
        <v>213.57142857142858</v>
      </c>
      <c r="U168" s="39">
        <f t="shared" si="189"/>
        <v>2073.75</v>
      </c>
      <c r="V168" s="39">
        <f t="shared" si="189"/>
        <v>2056.875</v>
      </c>
      <c r="W168" s="39">
        <f t="shared" si="189"/>
        <v>215</v>
      </c>
      <c r="X168" s="39">
        <f t="shared" si="189"/>
        <v>2368.375</v>
      </c>
      <c r="Y168" s="39">
        <f t="shared" si="189"/>
        <v>2175.75</v>
      </c>
      <c r="Z168" s="26" t="s">
        <v>60</v>
      </c>
      <c r="AJ168" s="24"/>
    </row>
    <row r="169" spans="1:40">
      <c r="A169" s="39">
        <f>A168-2*STDEV(A160:A167)</f>
        <v>-1.6368812346154309</v>
      </c>
      <c r="B169" s="39">
        <f t="shared" ref="B169:L169" si="190">B168-2*STDEV(B160:B167)</f>
        <v>220.45804297637127</v>
      </c>
      <c r="C169" s="39">
        <f t="shared" si="190"/>
        <v>74.381385317168096</v>
      </c>
      <c r="D169" s="39">
        <f t="shared" si="190"/>
        <v>218.35880421137009</v>
      </c>
      <c r="E169" s="39">
        <f t="shared" si="190"/>
        <v>1880.2862107486048</v>
      </c>
      <c r="F169" s="39">
        <f t="shared" si="190"/>
        <v>1819.3101139944702</v>
      </c>
      <c r="G169" s="39">
        <f t="shared" si="190"/>
        <v>205.02861236193419</v>
      </c>
      <c r="H169" s="39">
        <f t="shared" si="190"/>
        <v>1483.4060324692055</v>
      </c>
      <c r="I169" s="39">
        <f t="shared" si="190"/>
        <v>1605.6690761533757</v>
      </c>
      <c r="J169" s="39">
        <f t="shared" si="190"/>
        <v>208.15477225673661</v>
      </c>
      <c r="K169" s="39">
        <f t="shared" si="190"/>
        <v>1899.9710991988707</v>
      </c>
      <c r="L169" s="39">
        <f t="shared" si="190"/>
        <v>1997.1051008284871</v>
      </c>
      <c r="M169" s="26" t="s">
        <v>61</v>
      </c>
      <c r="N169" s="39">
        <f>N168-2*STDEV(N160:N167)</f>
        <v>1</v>
      </c>
      <c r="O169" s="39">
        <f t="shared" ref="O169:Y169" si="191">O168-2*STDEV(O160:O167)</f>
        <v>220.45804297637127</v>
      </c>
      <c r="P169" s="39">
        <f t="shared" si="191"/>
        <v>74.381385317168096</v>
      </c>
      <c r="Q169" s="39">
        <f t="shared" si="191"/>
        <v>218.35880421137009</v>
      </c>
      <c r="R169" s="39">
        <f t="shared" si="191"/>
        <v>2256.7566828345143</v>
      </c>
      <c r="S169" s="39">
        <f t="shared" si="191"/>
        <v>1819.3101139944702</v>
      </c>
      <c r="T169" s="39">
        <f t="shared" si="191"/>
        <v>207.26194968569453</v>
      </c>
      <c r="U169" s="39">
        <f t="shared" si="191"/>
        <v>1483.4060324692055</v>
      </c>
      <c r="V169" s="39">
        <f t="shared" si="191"/>
        <v>1605.6690761533757</v>
      </c>
      <c r="W169" s="39">
        <f t="shared" si="191"/>
        <v>208.15477225673661</v>
      </c>
      <c r="X169" s="39">
        <f t="shared" si="191"/>
        <v>1899.9710991988707</v>
      </c>
      <c r="Y169" s="39">
        <f t="shared" si="191"/>
        <v>1997.1051008284871</v>
      </c>
      <c r="Z169" s="26" t="s">
        <v>61</v>
      </c>
      <c r="AJ169" s="24"/>
    </row>
    <row r="170" spans="1:40" ht="12.6" thickBot="1">
      <c r="A170" s="40">
        <f>A168+2*STDEV(A160:A167)</f>
        <v>4.3868812346154309</v>
      </c>
      <c r="B170" s="40">
        <f t="shared" ref="B170:L170" si="192">B168+2*STDEV(B160:B167)</f>
        <v>247.79195702362873</v>
      </c>
      <c r="C170" s="40">
        <f t="shared" si="192"/>
        <v>79.618614682831904</v>
      </c>
      <c r="D170" s="40">
        <f t="shared" si="192"/>
        <v>230.64119578862991</v>
      </c>
      <c r="E170" s="40">
        <f t="shared" si="192"/>
        <v>3195.7137892513952</v>
      </c>
      <c r="F170" s="40">
        <f t="shared" si="192"/>
        <v>2753.1898860055298</v>
      </c>
      <c r="G170" s="40">
        <f t="shared" si="192"/>
        <v>224.97138763806581</v>
      </c>
      <c r="H170" s="40">
        <f t="shared" si="192"/>
        <v>2664.0939675307945</v>
      </c>
      <c r="I170" s="40">
        <f t="shared" si="192"/>
        <v>2508.0809238466245</v>
      </c>
      <c r="J170" s="40">
        <f t="shared" si="192"/>
        <v>221.84522774326339</v>
      </c>
      <c r="K170" s="40">
        <f t="shared" si="192"/>
        <v>2836.7789008011296</v>
      </c>
      <c r="L170" s="40">
        <f t="shared" si="192"/>
        <v>2354.3948991715129</v>
      </c>
      <c r="M170" s="41" t="s">
        <v>62</v>
      </c>
      <c r="N170" s="40">
        <f>N168+2*STDEV(N160:N167)</f>
        <v>1</v>
      </c>
      <c r="O170" s="40">
        <f t="shared" ref="O170:Y170" si="193">O168+2*STDEV(O160:O167)</f>
        <v>247.79195702362873</v>
      </c>
      <c r="P170" s="40">
        <f t="shared" si="193"/>
        <v>79.618614682831904</v>
      </c>
      <c r="Q170" s="40">
        <f t="shared" si="193"/>
        <v>230.64119578862991</v>
      </c>
      <c r="R170" s="40">
        <f t="shared" si="193"/>
        <v>3015.8147457369141</v>
      </c>
      <c r="S170" s="40">
        <f t="shared" si="193"/>
        <v>2753.1898860055298</v>
      </c>
      <c r="T170" s="40">
        <f t="shared" si="193"/>
        <v>219.88090745716264</v>
      </c>
      <c r="U170" s="40">
        <f t="shared" si="193"/>
        <v>2664.0939675307945</v>
      </c>
      <c r="V170" s="40">
        <f t="shared" si="193"/>
        <v>2508.0809238466245</v>
      </c>
      <c r="W170" s="40">
        <f t="shared" si="193"/>
        <v>221.84522774326339</v>
      </c>
      <c r="X170" s="40">
        <f t="shared" si="193"/>
        <v>2836.7789008011296</v>
      </c>
      <c r="Y170" s="40">
        <f t="shared" si="193"/>
        <v>2354.3948991715129</v>
      </c>
      <c r="Z170" s="41" t="s">
        <v>62</v>
      </c>
      <c r="AJ170" s="24"/>
    </row>
    <row r="171" spans="1:40" ht="13.2">
      <c r="A171" s="20"/>
      <c r="B171" s="25"/>
      <c r="C171" s="20"/>
      <c r="D171" s="22">
        <f>D158+3</f>
        <v>40</v>
      </c>
      <c r="E171" s="22">
        <f t="shared" ref="E171:L171" si="194">E158+3</f>
        <v>40</v>
      </c>
      <c r="F171" s="22">
        <f t="shared" si="194"/>
        <v>40</v>
      </c>
      <c r="G171" s="22">
        <f t="shared" si="194"/>
        <v>41</v>
      </c>
      <c r="H171" s="22">
        <f t="shared" si="194"/>
        <v>41</v>
      </c>
      <c r="I171" s="22">
        <f t="shared" si="194"/>
        <v>41</v>
      </c>
      <c r="J171" s="22">
        <f t="shared" si="194"/>
        <v>42</v>
      </c>
      <c r="K171" s="22">
        <f t="shared" si="194"/>
        <v>42</v>
      </c>
      <c r="L171" s="22">
        <f t="shared" si="194"/>
        <v>42</v>
      </c>
      <c r="M171" s="26" t="s">
        <v>37</v>
      </c>
      <c r="N171" s="20"/>
      <c r="O171" s="25"/>
      <c r="P171" s="20"/>
      <c r="Q171" s="22">
        <f>Q158+3</f>
        <v>40</v>
      </c>
      <c r="R171" s="22">
        <f t="shared" ref="R171:Y171" si="195">R158+3</f>
        <v>40</v>
      </c>
      <c r="S171" s="22">
        <f t="shared" si="195"/>
        <v>40</v>
      </c>
      <c r="T171" s="22">
        <f t="shared" si="195"/>
        <v>41</v>
      </c>
      <c r="U171" s="22">
        <f t="shared" si="195"/>
        <v>41</v>
      </c>
      <c r="V171" s="22">
        <f t="shared" si="195"/>
        <v>41</v>
      </c>
      <c r="W171" s="22">
        <f t="shared" si="195"/>
        <v>42</v>
      </c>
      <c r="X171" s="22">
        <f t="shared" si="195"/>
        <v>42</v>
      </c>
      <c r="Y171" s="22">
        <f t="shared" si="195"/>
        <v>42</v>
      </c>
      <c r="Z171" s="26" t="s">
        <v>37</v>
      </c>
      <c r="AB171" s="27"/>
      <c r="AC171" s="27"/>
      <c r="AD171" s="27"/>
      <c r="AE171" s="27"/>
      <c r="AF171" s="27"/>
      <c r="AG171" s="27"/>
      <c r="AH171" s="27"/>
      <c r="AI171" s="27"/>
      <c r="AJ171" s="28"/>
      <c r="AM171" s="28"/>
      <c r="AN171" s="27"/>
    </row>
    <row r="172" spans="1:40" ht="13.8" thickBot="1">
      <c r="A172" s="30">
        <v>1</v>
      </c>
      <c r="B172" s="30">
        <v>2</v>
      </c>
      <c r="C172" s="30">
        <v>3</v>
      </c>
      <c r="D172" s="30">
        <v>4</v>
      </c>
      <c r="E172" s="30">
        <v>5</v>
      </c>
      <c r="F172" s="30">
        <v>6</v>
      </c>
      <c r="G172" s="30">
        <v>7</v>
      </c>
      <c r="H172" s="30">
        <v>8</v>
      </c>
      <c r="I172" s="30">
        <v>9</v>
      </c>
      <c r="J172" s="30">
        <v>10</v>
      </c>
      <c r="K172" s="30">
        <v>11</v>
      </c>
      <c r="L172" s="30">
        <v>12</v>
      </c>
      <c r="M172" s="26" t="s">
        <v>47</v>
      </c>
      <c r="N172" s="30">
        <v>1</v>
      </c>
      <c r="O172" s="30">
        <v>2</v>
      </c>
      <c r="P172" s="30">
        <v>3</v>
      </c>
      <c r="Q172" s="30">
        <v>4</v>
      </c>
      <c r="R172" s="30">
        <v>5</v>
      </c>
      <c r="S172" s="30">
        <v>6</v>
      </c>
      <c r="T172" s="30">
        <v>7</v>
      </c>
      <c r="U172" s="30">
        <v>8</v>
      </c>
      <c r="V172" s="30">
        <v>9</v>
      </c>
      <c r="W172" s="30">
        <v>10</v>
      </c>
      <c r="X172" s="30">
        <v>11</v>
      </c>
      <c r="Y172" s="30">
        <v>12</v>
      </c>
      <c r="Z172" s="26" t="s">
        <v>47</v>
      </c>
      <c r="AB172" s="27"/>
      <c r="AC172" s="27"/>
      <c r="AD172" s="27"/>
      <c r="AE172" s="27"/>
      <c r="AF172" s="27"/>
      <c r="AG172" s="27"/>
      <c r="AH172" s="27"/>
      <c r="AI172" s="27"/>
      <c r="AJ172" s="28"/>
      <c r="AM172" s="28"/>
      <c r="AN172" s="27"/>
    </row>
    <row r="173" spans="1:40" ht="13.8" thickBot="1">
      <c r="A173" s="4">
        <v>0</v>
      </c>
      <c r="B173" s="4">
        <v>241</v>
      </c>
      <c r="C173" s="4">
        <v>72</v>
      </c>
      <c r="D173" s="4">
        <v>231</v>
      </c>
      <c r="E173" s="9">
        <v>2405</v>
      </c>
      <c r="F173" s="4">
        <v>27</v>
      </c>
      <c r="G173" s="4">
        <v>238</v>
      </c>
      <c r="H173" s="8">
        <v>2001</v>
      </c>
      <c r="I173" s="9">
        <v>2345</v>
      </c>
      <c r="J173" s="4">
        <v>209</v>
      </c>
      <c r="K173" s="5">
        <v>1895</v>
      </c>
      <c r="L173" s="8">
        <v>2162</v>
      </c>
      <c r="M173" s="21"/>
      <c r="N173" s="23">
        <f t="shared" ref="N173:Y173" si="196" xml:space="preserve"> IF(OR(A173&gt;A183, A173&lt;A182),".",A173)</f>
        <v>0</v>
      </c>
      <c r="O173" s="23" t="str">
        <f t="shared" si="196"/>
        <v>.</v>
      </c>
      <c r="P173" s="23" t="str">
        <f t="shared" si="196"/>
        <v>.</v>
      </c>
      <c r="Q173" s="23">
        <f t="shared" si="196"/>
        <v>231</v>
      </c>
      <c r="R173" s="23">
        <f t="shared" si="196"/>
        <v>2405</v>
      </c>
      <c r="S173" s="23" t="str">
        <f t="shared" si="196"/>
        <v>.</v>
      </c>
      <c r="T173" s="23">
        <f t="shared" si="196"/>
        <v>238</v>
      </c>
      <c r="U173" s="23">
        <f t="shared" si="196"/>
        <v>2001</v>
      </c>
      <c r="V173" s="23">
        <f t="shared" si="196"/>
        <v>2345</v>
      </c>
      <c r="W173" s="23">
        <f t="shared" si="196"/>
        <v>209</v>
      </c>
      <c r="X173" s="23">
        <f t="shared" si="196"/>
        <v>1895</v>
      </c>
      <c r="Y173" s="23">
        <f t="shared" si="196"/>
        <v>2162</v>
      </c>
      <c r="Z173" s="21"/>
      <c r="AA173" s="22">
        <f>AA160+3</f>
        <v>40</v>
      </c>
      <c r="AB173" s="34">
        <f>AVERAGE($R173:$S180)</f>
        <v>2964.3333333333335</v>
      </c>
      <c r="AC173" s="34">
        <f>AVERAGE($P173:$P180)</f>
        <v>81.571428571428569</v>
      </c>
      <c r="AD173" s="34">
        <f>AVERAGE([3]buffer!F$36:F$43)</f>
        <v>16.625</v>
      </c>
      <c r="AE173" s="34">
        <f>((AB173-AD173)/AI173)-AC173</f>
        <v>3030.1308341423342</v>
      </c>
      <c r="AF173" s="34">
        <f>AVERAGE($Q173:$Q180)</f>
        <v>239.125</v>
      </c>
      <c r="AG173" s="34">
        <f>AVERAGE($O173:$O180)</f>
        <v>252.42857142857142</v>
      </c>
      <c r="AH173" s="34">
        <f>AG173/0.5</f>
        <v>504.85714285714283</v>
      </c>
      <c r="AI173" s="35">
        <f>AF173/AG173</f>
        <v>0.94729767968307876</v>
      </c>
      <c r="AJ173" s="56">
        <f xml:space="preserve"> 1.13*(1-COMPLETE!P53)</f>
        <v>0.94166666666666676</v>
      </c>
      <c r="AK173" s="37">
        <v>0.56874999999999998</v>
      </c>
      <c r="AL173" s="37">
        <v>0.75555555555555554</v>
      </c>
      <c r="AM173" s="38">
        <f>24*(AL173-AK173)</f>
        <v>4.4833333333333334</v>
      </c>
      <c r="AN173" s="34">
        <f>(AE173*120)/(AH173*0.2*AM173*AJ173)</f>
        <v>852.99384796972595</v>
      </c>
    </row>
    <row r="174" spans="1:40" ht="13.8" thickBot="1">
      <c r="A174" s="4">
        <v>2</v>
      </c>
      <c r="B174" s="4">
        <v>253</v>
      </c>
      <c r="C174" s="4">
        <v>80</v>
      </c>
      <c r="D174" s="4">
        <v>241</v>
      </c>
      <c r="E174" s="9">
        <v>2409</v>
      </c>
      <c r="F174" s="8">
        <v>2156</v>
      </c>
      <c r="G174" s="4">
        <v>229</v>
      </c>
      <c r="H174" s="5">
        <v>1885</v>
      </c>
      <c r="I174" s="8">
        <v>2129</v>
      </c>
      <c r="J174" s="4">
        <v>208</v>
      </c>
      <c r="K174" s="9">
        <v>2493</v>
      </c>
      <c r="L174" s="8">
        <v>2097</v>
      </c>
      <c r="M174" s="21"/>
      <c r="N174" s="23">
        <f t="shared" ref="N174:Y174" si="197" xml:space="preserve"> IF(OR(A174&gt;A183, A174&lt;A182),".",A174)</f>
        <v>2</v>
      </c>
      <c r="O174" s="23">
        <f t="shared" si="197"/>
        <v>253</v>
      </c>
      <c r="P174" s="23">
        <f t="shared" si="197"/>
        <v>80</v>
      </c>
      <c r="Q174" s="23">
        <f t="shared" si="197"/>
        <v>241</v>
      </c>
      <c r="R174" s="23">
        <f t="shared" si="197"/>
        <v>2409</v>
      </c>
      <c r="S174" s="23">
        <f t="shared" si="197"/>
        <v>2156</v>
      </c>
      <c r="T174" s="23">
        <f t="shared" si="197"/>
        <v>229</v>
      </c>
      <c r="U174" s="23">
        <f t="shared" si="197"/>
        <v>1885</v>
      </c>
      <c r="V174" s="23">
        <f t="shared" si="197"/>
        <v>2129</v>
      </c>
      <c r="W174" s="23">
        <f t="shared" si="197"/>
        <v>208</v>
      </c>
      <c r="X174" s="23">
        <f t="shared" si="197"/>
        <v>2493</v>
      </c>
      <c r="Y174" s="23">
        <f t="shared" si="197"/>
        <v>2097</v>
      </c>
      <c r="Z174" s="21"/>
      <c r="AA174" s="22">
        <f>AA161+3</f>
        <v>41</v>
      </c>
      <c r="AB174" s="34">
        <f>AVERAGE($U173:$V180)</f>
        <v>2218.7333333333331</v>
      </c>
      <c r="AC174" s="34">
        <f>AVERAGE($P173:$P180)</f>
        <v>81.571428571428569</v>
      </c>
      <c r="AD174" s="34">
        <f>AVERAGE([3]buffer!G$36:G$43)</f>
        <v>18.125</v>
      </c>
      <c r="AE174" s="34">
        <f>((AB174-AD174)/AI174)-AC174</f>
        <v>2297.4282196390332</v>
      </c>
      <c r="AF174" s="34">
        <f>AVERAGE($T173:$T180)</f>
        <v>233.5</v>
      </c>
      <c r="AG174" s="34">
        <f>AVERAGE($O173:$O180)</f>
        <v>252.42857142857142</v>
      </c>
      <c r="AH174" s="34">
        <f>AG174/0.5</f>
        <v>504.85714285714283</v>
      </c>
      <c r="AI174" s="35">
        <f>AF174/AG174</f>
        <v>0.9250141482739106</v>
      </c>
      <c r="AJ174" s="57">
        <f xml:space="preserve"> 1.19*(1-COMPLETE!P55)</f>
        <v>1.0885795454545455</v>
      </c>
      <c r="AK174" s="37">
        <v>0.56874999999999998</v>
      </c>
      <c r="AL174" s="37">
        <v>0.75555555555555554</v>
      </c>
      <c r="AM174" s="38">
        <f>24*(AL174-AK174)</f>
        <v>4.4833333333333334</v>
      </c>
      <c r="AN174" s="34">
        <f>(AE174*120)/(AH174*0.2*AM174*AJ174)</f>
        <v>559.45285858320653</v>
      </c>
    </row>
    <row r="175" spans="1:40" ht="13.8" thickBot="1">
      <c r="A175" s="4">
        <v>2</v>
      </c>
      <c r="B175" s="4">
        <v>250</v>
      </c>
      <c r="C175" s="4">
        <v>83</v>
      </c>
      <c r="D175" s="4">
        <v>237</v>
      </c>
      <c r="E175" s="7">
        <v>3216</v>
      </c>
      <c r="F175" s="7">
        <v>3127</v>
      </c>
      <c r="G175" s="4">
        <v>232</v>
      </c>
      <c r="H175" s="9">
        <v>2354</v>
      </c>
      <c r="I175" s="8">
        <v>2228</v>
      </c>
      <c r="J175" s="4">
        <v>211</v>
      </c>
      <c r="K175" s="12">
        <v>2517</v>
      </c>
      <c r="L175" s="9">
        <v>2495</v>
      </c>
      <c r="M175" s="21"/>
      <c r="N175" s="23">
        <f t="shared" ref="N175:Y175" si="198" xml:space="preserve"> IF(OR(A175&gt;A183, A175&lt;A182),".",A175)</f>
        <v>2</v>
      </c>
      <c r="O175" s="23">
        <f t="shared" si="198"/>
        <v>250</v>
      </c>
      <c r="P175" s="23">
        <f t="shared" si="198"/>
        <v>83</v>
      </c>
      <c r="Q175" s="23">
        <f t="shared" si="198"/>
        <v>237</v>
      </c>
      <c r="R175" s="23">
        <f t="shared" si="198"/>
        <v>3216</v>
      </c>
      <c r="S175" s="23">
        <f t="shared" si="198"/>
        <v>3127</v>
      </c>
      <c r="T175" s="23">
        <f t="shared" si="198"/>
        <v>232</v>
      </c>
      <c r="U175" s="23">
        <f t="shared" si="198"/>
        <v>2354</v>
      </c>
      <c r="V175" s="23">
        <f t="shared" si="198"/>
        <v>2228</v>
      </c>
      <c r="W175" s="23">
        <f t="shared" si="198"/>
        <v>211</v>
      </c>
      <c r="X175" s="23">
        <f t="shared" si="198"/>
        <v>2517</v>
      </c>
      <c r="Y175" s="23" t="str">
        <f t="shared" si="198"/>
        <v>.</v>
      </c>
      <c r="Z175" s="21"/>
      <c r="AA175" s="22">
        <f>AA162+3</f>
        <v>42</v>
      </c>
      <c r="AB175" s="34">
        <f>AVERAGE($X173:$Y180)</f>
        <v>2251.4666666666667</v>
      </c>
      <c r="AC175" s="34">
        <f>AVERAGE($P173:$P180)</f>
        <v>81.571428571428569</v>
      </c>
      <c r="AD175" s="34">
        <f>AVERAGE([3]buffer!H$36:H$43)</f>
        <v>15.375</v>
      </c>
      <c r="AE175" s="34">
        <f>((AB175-AD175)/AI175)-AC175</f>
        <v>2598.3261381941497</v>
      </c>
      <c r="AF175" s="34">
        <f>AVERAGE($W173:$W180)</f>
        <v>210.625</v>
      </c>
      <c r="AG175" s="34">
        <f>AVERAGE($O173:$O180)</f>
        <v>252.42857142857142</v>
      </c>
      <c r="AH175" s="34">
        <f>AG175/0.5</f>
        <v>504.85714285714283</v>
      </c>
      <c r="AI175" s="35">
        <f>AF175/AG175</f>
        <v>0.83439445387662714</v>
      </c>
      <c r="AJ175" s="57">
        <f xml:space="preserve"> 1.13*(1-COMPLETE!P57)</f>
        <v>0.9420927601809953</v>
      </c>
      <c r="AK175" s="37">
        <v>0.56874999999999998</v>
      </c>
      <c r="AL175" s="37">
        <v>0.75555555555555554</v>
      </c>
      <c r="AM175" s="38">
        <f>24*(AL175-AK175)</f>
        <v>4.4833333333333334</v>
      </c>
      <c r="AN175" s="34">
        <f>(AE175*120)/(AH175*0.2*AM175*AJ175)</f>
        <v>731.10829519574816</v>
      </c>
    </row>
    <row r="176" spans="1:40" ht="13.2">
      <c r="A176" s="4">
        <v>5</v>
      </c>
      <c r="B176" s="4">
        <v>252</v>
      </c>
      <c r="C176" s="4">
        <v>81</v>
      </c>
      <c r="D176" s="4">
        <v>232</v>
      </c>
      <c r="E176" s="7">
        <v>3185</v>
      </c>
      <c r="F176" s="14">
        <v>3395</v>
      </c>
      <c r="G176" s="4">
        <v>234</v>
      </c>
      <c r="H176" s="9">
        <v>2363</v>
      </c>
      <c r="I176" s="9">
        <v>2236</v>
      </c>
      <c r="J176" s="4">
        <v>211</v>
      </c>
      <c r="K176" s="9">
        <v>2434</v>
      </c>
      <c r="L176" s="8">
        <v>2078</v>
      </c>
      <c r="M176" s="21"/>
      <c r="N176" s="23" t="str">
        <f t="shared" ref="N176:Y176" si="199" xml:space="preserve"> IF(OR(A176&gt;A183, A176&lt;A182),".",A176)</f>
        <v>.</v>
      </c>
      <c r="O176" s="23">
        <f t="shared" si="199"/>
        <v>252</v>
      </c>
      <c r="P176" s="23">
        <f t="shared" si="199"/>
        <v>81</v>
      </c>
      <c r="Q176" s="23">
        <f t="shared" si="199"/>
        <v>232</v>
      </c>
      <c r="R176" s="23">
        <f t="shared" si="199"/>
        <v>3185</v>
      </c>
      <c r="S176" s="23">
        <f t="shared" si="199"/>
        <v>3395</v>
      </c>
      <c r="T176" s="23">
        <f t="shared" si="199"/>
        <v>234</v>
      </c>
      <c r="U176" s="23">
        <f t="shared" si="199"/>
        <v>2363</v>
      </c>
      <c r="V176" s="23">
        <f t="shared" si="199"/>
        <v>2236</v>
      </c>
      <c r="W176" s="23">
        <f t="shared" si="199"/>
        <v>211</v>
      </c>
      <c r="X176" s="23">
        <f t="shared" si="199"/>
        <v>2434</v>
      </c>
      <c r="Y176" s="23">
        <f t="shared" si="199"/>
        <v>2078</v>
      </c>
      <c r="Z176" s="21"/>
      <c r="AJ176" s="24"/>
    </row>
    <row r="177" spans="1:40" ht="13.2">
      <c r="A177" s="4">
        <v>1</v>
      </c>
      <c r="B177" s="4">
        <v>251</v>
      </c>
      <c r="C177" s="4">
        <v>81</v>
      </c>
      <c r="D177" s="4">
        <v>252</v>
      </c>
      <c r="E177" s="13">
        <v>3904</v>
      </c>
      <c r="F177" s="15">
        <v>3037</v>
      </c>
      <c r="G177" s="4">
        <v>231</v>
      </c>
      <c r="H177" s="9">
        <v>2439</v>
      </c>
      <c r="I177" s="9">
        <v>2255</v>
      </c>
      <c r="J177" s="4">
        <v>210</v>
      </c>
      <c r="K177" s="9">
        <v>2504</v>
      </c>
      <c r="L177" s="5">
        <v>1890</v>
      </c>
      <c r="M177" s="21"/>
      <c r="N177" s="23">
        <f t="shared" ref="N177:Y177" si="200" xml:space="preserve"> IF(OR(A177&gt;A183, A177&lt;A182),".",A177)</f>
        <v>1</v>
      </c>
      <c r="O177" s="23">
        <f t="shared" si="200"/>
        <v>251</v>
      </c>
      <c r="P177" s="23">
        <f t="shared" si="200"/>
        <v>81</v>
      </c>
      <c r="Q177" s="23">
        <f t="shared" si="200"/>
        <v>252</v>
      </c>
      <c r="R177" s="23">
        <f t="shared" si="200"/>
        <v>3904</v>
      </c>
      <c r="S177" s="23">
        <f t="shared" si="200"/>
        <v>3037</v>
      </c>
      <c r="T177" s="23">
        <f t="shared" si="200"/>
        <v>231</v>
      </c>
      <c r="U177" s="23">
        <f t="shared" si="200"/>
        <v>2439</v>
      </c>
      <c r="V177" s="23">
        <f t="shared" si="200"/>
        <v>2255</v>
      </c>
      <c r="W177" s="23">
        <f t="shared" si="200"/>
        <v>210</v>
      </c>
      <c r="X177" s="23">
        <f t="shared" si="200"/>
        <v>2504</v>
      </c>
      <c r="Y177" s="23">
        <f t="shared" si="200"/>
        <v>1890</v>
      </c>
      <c r="Z177" s="21"/>
      <c r="AJ177" s="24"/>
    </row>
    <row r="178" spans="1:40" ht="13.2">
      <c r="A178" s="4">
        <v>0</v>
      </c>
      <c r="B178" s="4">
        <v>257</v>
      </c>
      <c r="C178" s="4">
        <v>79</v>
      </c>
      <c r="D178" s="4">
        <v>242</v>
      </c>
      <c r="E178" s="7">
        <v>3205</v>
      </c>
      <c r="F178" s="14">
        <v>3426</v>
      </c>
      <c r="G178" s="4">
        <v>237</v>
      </c>
      <c r="H178" s="8">
        <v>2141</v>
      </c>
      <c r="I178" s="9">
        <v>2470</v>
      </c>
      <c r="J178" s="4">
        <v>216</v>
      </c>
      <c r="K178" s="12">
        <v>2763</v>
      </c>
      <c r="L178" s="8">
        <v>2052</v>
      </c>
      <c r="M178" s="21"/>
      <c r="N178" s="23">
        <f t="shared" ref="N178:Y178" si="201" xml:space="preserve"> IF(OR(A178&gt;A183, A178&lt;A182),".",A178)</f>
        <v>0</v>
      </c>
      <c r="O178" s="23">
        <f t="shared" si="201"/>
        <v>257</v>
      </c>
      <c r="P178" s="23">
        <f t="shared" si="201"/>
        <v>79</v>
      </c>
      <c r="Q178" s="23">
        <f t="shared" si="201"/>
        <v>242</v>
      </c>
      <c r="R178" s="23">
        <f t="shared" si="201"/>
        <v>3205</v>
      </c>
      <c r="S178" s="23">
        <f t="shared" si="201"/>
        <v>3426</v>
      </c>
      <c r="T178" s="23">
        <f t="shared" si="201"/>
        <v>237</v>
      </c>
      <c r="U178" s="23">
        <f t="shared" si="201"/>
        <v>2141</v>
      </c>
      <c r="V178" s="23">
        <f t="shared" si="201"/>
        <v>2470</v>
      </c>
      <c r="W178" s="23">
        <f t="shared" si="201"/>
        <v>216</v>
      </c>
      <c r="X178" s="23">
        <f t="shared" si="201"/>
        <v>2763</v>
      </c>
      <c r="Y178" s="23">
        <f t="shared" si="201"/>
        <v>2052</v>
      </c>
      <c r="Z178" s="21"/>
      <c r="AJ178" s="24"/>
    </row>
    <row r="179" spans="1:40" ht="13.2">
      <c r="A179" s="4">
        <v>0</v>
      </c>
      <c r="B179" s="4">
        <v>251</v>
      </c>
      <c r="C179" s="4">
        <v>86</v>
      </c>
      <c r="D179" s="4">
        <v>243</v>
      </c>
      <c r="E179" s="12">
        <v>2626</v>
      </c>
      <c r="F179" s="15">
        <v>3031</v>
      </c>
      <c r="G179" s="4">
        <v>235</v>
      </c>
      <c r="H179" s="9">
        <v>2277</v>
      </c>
      <c r="I179" s="9">
        <v>2264</v>
      </c>
      <c r="J179" s="4">
        <v>214</v>
      </c>
      <c r="K179" s="12">
        <v>2611</v>
      </c>
      <c r="L179" s="8">
        <v>2107</v>
      </c>
      <c r="M179" s="21"/>
      <c r="N179" s="23">
        <f t="shared" ref="N179:Y179" si="202" xml:space="preserve"> IF(OR(A179&gt;A183, A179&lt;A182),".",A179)</f>
        <v>0</v>
      </c>
      <c r="O179" s="23">
        <f t="shared" si="202"/>
        <v>251</v>
      </c>
      <c r="P179" s="23">
        <f t="shared" si="202"/>
        <v>86</v>
      </c>
      <c r="Q179" s="23">
        <f t="shared" si="202"/>
        <v>243</v>
      </c>
      <c r="R179" s="23">
        <f t="shared" si="202"/>
        <v>2626</v>
      </c>
      <c r="S179" s="23">
        <f t="shared" si="202"/>
        <v>3031</v>
      </c>
      <c r="T179" s="23">
        <f t="shared" si="202"/>
        <v>235</v>
      </c>
      <c r="U179" s="23">
        <f t="shared" si="202"/>
        <v>2277</v>
      </c>
      <c r="V179" s="23">
        <f t="shared" si="202"/>
        <v>2264</v>
      </c>
      <c r="W179" s="23">
        <f t="shared" si="202"/>
        <v>214</v>
      </c>
      <c r="X179" s="23">
        <f t="shared" si="202"/>
        <v>2611</v>
      </c>
      <c r="Y179" s="23">
        <f t="shared" si="202"/>
        <v>2107</v>
      </c>
      <c r="Z179" s="21"/>
      <c r="AJ179" s="24"/>
    </row>
    <row r="180" spans="1:40" ht="13.2">
      <c r="A180" s="4">
        <v>0</v>
      </c>
      <c r="B180" s="4">
        <v>253</v>
      </c>
      <c r="C180" s="4">
        <v>81</v>
      </c>
      <c r="D180" s="4">
        <v>235</v>
      </c>
      <c r="E180" s="12">
        <v>2540</v>
      </c>
      <c r="F180" s="15">
        <v>2803</v>
      </c>
      <c r="G180" s="4">
        <v>232</v>
      </c>
      <c r="H180" s="5">
        <v>1894</v>
      </c>
      <c r="I180" s="5">
        <v>1815</v>
      </c>
      <c r="J180" s="4">
        <v>206</v>
      </c>
      <c r="K180" s="8">
        <v>2072</v>
      </c>
      <c r="L180" s="8">
        <v>2097</v>
      </c>
      <c r="M180" s="21"/>
      <c r="N180" s="23">
        <f t="shared" ref="N180:Y180" si="203" xml:space="preserve"> IF(OR(A180&gt;A183, A180&lt;A182),".",A180)</f>
        <v>0</v>
      </c>
      <c r="O180" s="23">
        <f t="shared" si="203"/>
        <v>253</v>
      </c>
      <c r="P180" s="23">
        <f t="shared" si="203"/>
        <v>81</v>
      </c>
      <c r="Q180" s="23">
        <f t="shared" si="203"/>
        <v>235</v>
      </c>
      <c r="R180" s="23">
        <f t="shared" si="203"/>
        <v>2540</v>
      </c>
      <c r="S180" s="23">
        <f t="shared" si="203"/>
        <v>2803</v>
      </c>
      <c r="T180" s="23">
        <f t="shared" si="203"/>
        <v>232</v>
      </c>
      <c r="U180" s="23">
        <f t="shared" si="203"/>
        <v>1894</v>
      </c>
      <c r="V180" s="23" t="str">
        <f t="shared" si="203"/>
        <v>.</v>
      </c>
      <c r="W180" s="23">
        <f t="shared" si="203"/>
        <v>206</v>
      </c>
      <c r="X180" s="23">
        <f t="shared" si="203"/>
        <v>2072</v>
      </c>
      <c r="Y180" s="23">
        <f t="shared" si="203"/>
        <v>2097</v>
      </c>
      <c r="Z180" s="21"/>
      <c r="AJ180" s="24"/>
    </row>
    <row r="181" spans="1:40">
      <c r="A181" s="39">
        <f>AVERAGE(A173:A180)</f>
        <v>1.25</v>
      </c>
      <c r="B181" s="39">
        <f>AVERAGE(B173:B180)</f>
        <v>251</v>
      </c>
      <c r="C181" s="39">
        <f t="shared" ref="C181:L181" si="204">AVERAGE(C173:C180)</f>
        <v>80.375</v>
      </c>
      <c r="D181" s="39">
        <f t="shared" si="204"/>
        <v>239.125</v>
      </c>
      <c r="E181" s="39">
        <f t="shared" si="204"/>
        <v>2936.25</v>
      </c>
      <c r="F181" s="39">
        <f t="shared" si="204"/>
        <v>2625.25</v>
      </c>
      <c r="G181" s="39">
        <f t="shared" si="204"/>
        <v>233.5</v>
      </c>
      <c r="H181" s="39">
        <f t="shared" si="204"/>
        <v>2169.25</v>
      </c>
      <c r="I181" s="39">
        <f t="shared" si="204"/>
        <v>2217.75</v>
      </c>
      <c r="J181" s="39">
        <f t="shared" si="204"/>
        <v>210.625</v>
      </c>
      <c r="K181" s="39">
        <f t="shared" si="204"/>
        <v>2411.125</v>
      </c>
      <c r="L181" s="39">
        <f t="shared" si="204"/>
        <v>2122.25</v>
      </c>
      <c r="M181" s="26" t="s">
        <v>60</v>
      </c>
      <c r="N181" s="39">
        <f>AVERAGE(N173:N180)</f>
        <v>0.7142857142857143</v>
      </c>
      <c r="O181" s="39">
        <f>AVERAGE(O173:O180)</f>
        <v>252.42857142857142</v>
      </c>
      <c r="P181" s="39">
        <f t="shared" ref="P181:Y181" si="205">AVERAGE(P173:P180)</f>
        <v>81.571428571428569</v>
      </c>
      <c r="Q181" s="39">
        <f t="shared" si="205"/>
        <v>239.125</v>
      </c>
      <c r="R181" s="39">
        <f t="shared" si="205"/>
        <v>2936.25</v>
      </c>
      <c r="S181" s="39">
        <f t="shared" si="205"/>
        <v>2996.4285714285716</v>
      </c>
      <c r="T181" s="39">
        <f t="shared" si="205"/>
        <v>233.5</v>
      </c>
      <c r="U181" s="39">
        <f t="shared" si="205"/>
        <v>2169.25</v>
      </c>
      <c r="V181" s="39">
        <f t="shared" si="205"/>
        <v>2275.2857142857142</v>
      </c>
      <c r="W181" s="39">
        <f t="shared" si="205"/>
        <v>210.625</v>
      </c>
      <c r="X181" s="39">
        <f t="shared" si="205"/>
        <v>2411.125</v>
      </c>
      <c r="Y181" s="39">
        <f t="shared" si="205"/>
        <v>2069</v>
      </c>
      <c r="Z181" s="26" t="s">
        <v>60</v>
      </c>
      <c r="AJ181" s="24"/>
    </row>
    <row r="182" spans="1:40">
      <c r="A182" s="39">
        <f>A181-2*STDEV(A173:A180)</f>
        <v>-2.2550983275386565</v>
      </c>
      <c r="B182" s="39">
        <f t="shared" ref="B182:L182" si="206">B181-2*STDEV(B173:B180)</f>
        <v>241.86607579248812</v>
      </c>
      <c r="C182" s="39">
        <f t="shared" si="206"/>
        <v>72.379465532025307</v>
      </c>
      <c r="D182" s="39">
        <f t="shared" si="206"/>
        <v>225.37467532850846</v>
      </c>
      <c r="E182" s="39">
        <f t="shared" si="206"/>
        <v>1877.3040280880373</v>
      </c>
      <c r="F182" s="39">
        <f t="shared" si="206"/>
        <v>379.95860942918398</v>
      </c>
      <c r="G182" s="39">
        <f t="shared" si="206"/>
        <v>227.35880421137009</v>
      </c>
      <c r="H182" s="39">
        <f t="shared" si="206"/>
        <v>1727.3621667856683</v>
      </c>
      <c r="I182" s="39">
        <f t="shared" si="206"/>
        <v>1836.870191436421</v>
      </c>
      <c r="J182" s="39">
        <f t="shared" si="206"/>
        <v>204.21630055538344</v>
      </c>
      <c r="K182" s="39">
        <f t="shared" si="206"/>
        <v>1839.3014133181332</v>
      </c>
      <c r="L182" s="39">
        <f t="shared" si="206"/>
        <v>1781.7767998799318</v>
      </c>
      <c r="M182" s="26" t="s">
        <v>61</v>
      </c>
      <c r="N182" s="39">
        <f>N181-2*STDEV(N173:N180)</f>
        <v>-1.1880937481369696</v>
      </c>
      <c r="O182" s="39">
        <f t="shared" ref="O182:Y182" si="207">O181-2*STDEV(O173:O180)</f>
        <v>247.83043516016252</v>
      </c>
      <c r="P182" s="39">
        <f t="shared" si="207"/>
        <v>76.97329230301969</v>
      </c>
      <c r="Q182" s="39">
        <f t="shared" si="207"/>
        <v>225.37467532850846</v>
      </c>
      <c r="R182" s="39">
        <f t="shared" si="207"/>
        <v>1877.3040280880373</v>
      </c>
      <c r="S182" s="39">
        <f t="shared" si="207"/>
        <v>2137.3532102462841</v>
      </c>
      <c r="T182" s="39">
        <f t="shared" si="207"/>
        <v>227.35880421137009</v>
      </c>
      <c r="U182" s="39">
        <f t="shared" si="207"/>
        <v>1727.3621667856683</v>
      </c>
      <c r="V182" s="39">
        <f t="shared" si="207"/>
        <v>2061.6014790671275</v>
      </c>
      <c r="W182" s="39">
        <f t="shared" si="207"/>
        <v>204.21630055538344</v>
      </c>
      <c r="X182" s="39">
        <f t="shared" si="207"/>
        <v>1839.3014133181332</v>
      </c>
      <c r="Y182" s="39">
        <f t="shared" si="207"/>
        <v>1897.5901597534921</v>
      </c>
      <c r="Z182" s="26" t="s">
        <v>61</v>
      </c>
      <c r="AJ182" s="24"/>
    </row>
    <row r="183" spans="1:40" ht="12.6" thickBot="1">
      <c r="A183" s="40">
        <f>A181+2*STDEV(A173:A180)</f>
        <v>4.755098327538656</v>
      </c>
      <c r="B183" s="40">
        <f t="shared" ref="B183:L183" si="208">B181+2*STDEV(B173:B180)</f>
        <v>260.13392420751188</v>
      </c>
      <c r="C183" s="40">
        <f t="shared" si="208"/>
        <v>88.370534467974693</v>
      </c>
      <c r="D183" s="40">
        <f t="shared" si="208"/>
        <v>252.87532467149154</v>
      </c>
      <c r="E183" s="40">
        <f t="shared" si="208"/>
        <v>3995.1959719119627</v>
      </c>
      <c r="F183" s="40">
        <f t="shared" si="208"/>
        <v>4870.5413905708156</v>
      </c>
      <c r="G183" s="40">
        <f t="shared" si="208"/>
        <v>239.64119578862991</v>
      </c>
      <c r="H183" s="40">
        <f t="shared" si="208"/>
        <v>2611.1378332143317</v>
      </c>
      <c r="I183" s="40">
        <f t="shared" si="208"/>
        <v>2598.629808563579</v>
      </c>
      <c r="J183" s="40">
        <f t="shared" si="208"/>
        <v>217.03369944461656</v>
      </c>
      <c r="K183" s="40">
        <f t="shared" si="208"/>
        <v>2982.9485866818668</v>
      </c>
      <c r="L183" s="40">
        <f t="shared" si="208"/>
        <v>2462.7232001200682</v>
      </c>
      <c r="M183" s="41" t="s">
        <v>62</v>
      </c>
      <c r="N183" s="40">
        <f>N181+2*STDEV(N173:N180)</f>
        <v>2.6166651767083979</v>
      </c>
      <c r="O183" s="40">
        <f t="shared" ref="O183:Y183" si="209">O181+2*STDEV(O173:O180)</f>
        <v>257.02670769698028</v>
      </c>
      <c r="P183" s="40">
        <f t="shared" si="209"/>
        <v>86.169564839837449</v>
      </c>
      <c r="Q183" s="40">
        <f t="shared" si="209"/>
        <v>252.87532467149154</v>
      </c>
      <c r="R183" s="40">
        <f t="shared" si="209"/>
        <v>3995.1959719119627</v>
      </c>
      <c r="S183" s="40">
        <f t="shared" si="209"/>
        <v>3855.503932610859</v>
      </c>
      <c r="T183" s="40">
        <f t="shared" si="209"/>
        <v>239.64119578862991</v>
      </c>
      <c r="U183" s="40">
        <f t="shared" si="209"/>
        <v>2611.1378332143317</v>
      </c>
      <c r="V183" s="40">
        <f t="shared" si="209"/>
        <v>2488.969949504301</v>
      </c>
      <c r="W183" s="40">
        <f t="shared" si="209"/>
        <v>217.03369944461656</v>
      </c>
      <c r="X183" s="40">
        <f t="shared" si="209"/>
        <v>2982.9485866818668</v>
      </c>
      <c r="Y183" s="40">
        <f t="shared" si="209"/>
        <v>2240.4098402465079</v>
      </c>
      <c r="Z183" s="41" t="s">
        <v>62</v>
      </c>
      <c r="AJ183" s="24"/>
    </row>
    <row r="184" spans="1:40" ht="13.2">
      <c r="A184" s="20"/>
      <c r="B184" s="25"/>
      <c r="C184" s="20"/>
      <c r="D184" s="22">
        <f>D171+3</f>
        <v>43</v>
      </c>
      <c r="E184" s="22">
        <f t="shared" ref="E184:L184" si="210">E171+3</f>
        <v>43</v>
      </c>
      <c r="F184" s="22">
        <f t="shared" si="210"/>
        <v>43</v>
      </c>
      <c r="G184" s="22">
        <f t="shared" si="210"/>
        <v>44</v>
      </c>
      <c r="H184" s="22">
        <f t="shared" si="210"/>
        <v>44</v>
      </c>
      <c r="I184" s="22">
        <f t="shared" si="210"/>
        <v>44</v>
      </c>
      <c r="J184" s="22">
        <f t="shared" si="210"/>
        <v>45</v>
      </c>
      <c r="K184" s="22">
        <f t="shared" si="210"/>
        <v>45</v>
      </c>
      <c r="L184" s="22">
        <f t="shared" si="210"/>
        <v>45</v>
      </c>
      <c r="M184" s="26" t="s">
        <v>37</v>
      </c>
      <c r="N184" s="20"/>
      <c r="O184" s="25"/>
      <c r="P184" s="20"/>
      <c r="Q184" s="22">
        <f>Q171+3</f>
        <v>43</v>
      </c>
      <c r="R184" s="22">
        <f t="shared" ref="R184:Y184" si="211">R171+3</f>
        <v>43</v>
      </c>
      <c r="S184" s="22">
        <f t="shared" si="211"/>
        <v>43</v>
      </c>
      <c r="T184" s="22">
        <f t="shared" si="211"/>
        <v>44</v>
      </c>
      <c r="U184" s="22">
        <f t="shared" si="211"/>
        <v>44</v>
      </c>
      <c r="V184" s="22">
        <f t="shared" si="211"/>
        <v>44</v>
      </c>
      <c r="W184" s="22">
        <f t="shared" si="211"/>
        <v>45</v>
      </c>
      <c r="X184" s="22">
        <f t="shared" si="211"/>
        <v>45</v>
      </c>
      <c r="Y184" s="22">
        <f t="shared" si="211"/>
        <v>45</v>
      </c>
      <c r="Z184" s="26" t="s">
        <v>37</v>
      </c>
      <c r="AB184" s="27"/>
      <c r="AC184" s="27"/>
      <c r="AD184" s="27"/>
      <c r="AE184" s="27"/>
      <c r="AF184" s="27"/>
      <c r="AG184" s="27"/>
      <c r="AH184" s="27"/>
      <c r="AI184" s="27"/>
      <c r="AJ184" s="28"/>
      <c r="AM184" s="28"/>
      <c r="AN184" s="27"/>
    </row>
    <row r="185" spans="1:40" ht="13.8" thickBot="1">
      <c r="A185" s="30">
        <v>1</v>
      </c>
      <c r="B185" s="30">
        <v>2</v>
      </c>
      <c r="C185" s="30">
        <v>3</v>
      </c>
      <c r="D185" s="30">
        <v>4</v>
      </c>
      <c r="E185" s="30">
        <v>5</v>
      </c>
      <c r="F185" s="30">
        <v>6</v>
      </c>
      <c r="G185" s="30">
        <v>7</v>
      </c>
      <c r="H185" s="30">
        <v>8</v>
      </c>
      <c r="I185" s="30">
        <v>9</v>
      </c>
      <c r="J185" s="30">
        <v>10</v>
      </c>
      <c r="K185" s="30">
        <v>11</v>
      </c>
      <c r="L185" s="30">
        <v>12</v>
      </c>
      <c r="M185" s="26" t="s">
        <v>47</v>
      </c>
      <c r="N185" s="30">
        <v>1</v>
      </c>
      <c r="O185" s="30">
        <v>2</v>
      </c>
      <c r="P185" s="30">
        <v>3</v>
      </c>
      <c r="Q185" s="30">
        <v>4</v>
      </c>
      <c r="R185" s="30">
        <v>5</v>
      </c>
      <c r="S185" s="30">
        <v>6</v>
      </c>
      <c r="T185" s="30">
        <v>7</v>
      </c>
      <c r="U185" s="30">
        <v>8</v>
      </c>
      <c r="V185" s="30">
        <v>9</v>
      </c>
      <c r="W185" s="30">
        <v>10</v>
      </c>
      <c r="X185" s="30">
        <v>11</v>
      </c>
      <c r="Y185" s="30">
        <v>12</v>
      </c>
      <c r="Z185" s="26" t="s">
        <v>47</v>
      </c>
      <c r="AB185" s="27"/>
      <c r="AC185" s="27"/>
      <c r="AD185" s="27"/>
      <c r="AE185" s="27"/>
      <c r="AF185" s="27"/>
      <c r="AG185" s="27"/>
      <c r="AH185" s="27"/>
      <c r="AI185" s="27"/>
      <c r="AJ185" s="28"/>
      <c r="AM185" s="28"/>
      <c r="AN185" s="27"/>
    </row>
    <row r="186" spans="1:40" ht="13.8" thickBot="1">
      <c r="A186" s="4">
        <v>2</v>
      </c>
      <c r="B186" s="4">
        <v>273</v>
      </c>
      <c r="C186" s="4">
        <v>78</v>
      </c>
      <c r="D186" s="4">
        <v>211</v>
      </c>
      <c r="E186" s="15">
        <v>3362</v>
      </c>
      <c r="F186" s="12">
        <v>3075</v>
      </c>
      <c r="G186" s="4">
        <v>197</v>
      </c>
      <c r="H186" s="6">
        <v>1697</v>
      </c>
      <c r="I186" s="6">
        <v>1755</v>
      </c>
      <c r="J186" s="4">
        <v>219</v>
      </c>
      <c r="K186" s="15">
        <v>3425</v>
      </c>
      <c r="L186" s="7">
        <v>3779</v>
      </c>
      <c r="M186" s="21"/>
      <c r="N186" s="23">
        <f t="shared" ref="N186:Y186" si="212" xml:space="preserve"> IF(OR(A186&gt;A196, A186&lt;A195),".",A186)</f>
        <v>2</v>
      </c>
      <c r="O186" s="23">
        <f t="shared" si="212"/>
        <v>273</v>
      </c>
      <c r="P186" s="23">
        <f t="shared" si="212"/>
        <v>78</v>
      </c>
      <c r="Q186" s="23">
        <f t="shared" si="212"/>
        <v>211</v>
      </c>
      <c r="R186" s="23">
        <f t="shared" si="212"/>
        <v>3362</v>
      </c>
      <c r="S186" s="23">
        <f t="shared" si="212"/>
        <v>3075</v>
      </c>
      <c r="T186" s="23" t="str">
        <f t="shared" si="212"/>
        <v>.</v>
      </c>
      <c r="U186" s="23">
        <f t="shared" si="212"/>
        <v>1697</v>
      </c>
      <c r="V186" s="23">
        <f t="shared" si="212"/>
        <v>1755</v>
      </c>
      <c r="W186" s="23">
        <f t="shared" si="212"/>
        <v>219</v>
      </c>
      <c r="X186" s="23">
        <f t="shared" si="212"/>
        <v>3425</v>
      </c>
      <c r="Y186" s="23">
        <f t="shared" si="212"/>
        <v>3779</v>
      </c>
      <c r="Z186" s="21"/>
      <c r="AA186" s="22">
        <f>AA173+3</f>
        <v>43</v>
      </c>
      <c r="AB186" s="34">
        <f>AVERAGE($R186:$S193)</f>
        <v>3669.8125</v>
      </c>
      <c r="AC186" s="34">
        <f>AVERAGE($P186:$P193)</f>
        <v>81</v>
      </c>
      <c r="AD186" s="34">
        <f>AVERAGE([3]buffer!I$36:I$43)</f>
        <v>19.125</v>
      </c>
      <c r="AE186" s="34">
        <f>((AB186-AD186)/AI186)-AC186</f>
        <v>4427.2036060433293</v>
      </c>
      <c r="AF186" s="34">
        <f>AVERAGE($Q186:$Q193)</f>
        <v>219.25</v>
      </c>
      <c r="AG186" s="34">
        <f>AVERAGE($O186:$O193)</f>
        <v>270.75</v>
      </c>
      <c r="AH186" s="34">
        <f>AG186/0.5</f>
        <v>541.5</v>
      </c>
      <c r="AI186" s="35">
        <f>AF186/AG186</f>
        <v>0.80978762696214224</v>
      </c>
      <c r="AJ186" s="56">
        <f xml:space="preserve"> 1.19*(1-COMPLETE!P59)</f>
        <v>0.99979020979020983</v>
      </c>
      <c r="AK186" s="37">
        <v>0.56874999999999998</v>
      </c>
      <c r="AL186" s="37">
        <v>0.7583333333333333</v>
      </c>
      <c r="AM186" s="38">
        <f>24*(AL186-AK186)</f>
        <v>4.55</v>
      </c>
      <c r="AN186" s="34">
        <f>(AE186*120)/(AH186*0.2*AM186*AJ186)</f>
        <v>1078.3556262901695</v>
      </c>
    </row>
    <row r="187" spans="1:40" ht="13.8" thickBot="1">
      <c r="A187" s="4">
        <v>3</v>
      </c>
      <c r="B187" s="4">
        <v>272</v>
      </c>
      <c r="C187" s="4">
        <v>67</v>
      </c>
      <c r="D187" s="4">
        <v>219</v>
      </c>
      <c r="E187" s="12">
        <v>3028</v>
      </c>
      <c r="F187" s="15">
        <v>3353</v>
      </c>
      <c r="G187" s="4">
        <v>213</v>
      </c>
      <c r="H187" s="6">
        <v>1749</v>
      </c>
      <c r="I187" s="6">
        <v>1669</v>
      </c>
      <c r="J187" s="4">
        <v>218</v>
      </c>
      <c r="K187" s="12">
        <v>3184</v>
      </c>
      <c r="L187" s="15">
        <v>3534</v>
      </c>
      <c r="M187" s="21"/>
      <c r="N187" s="23">
        <f t="shared" ref="N187:Y187" si="213" xml:space="preserve"> IF(OR(A187&gt;A196, A187&lt;A195),".",A187)</f>
        <v>3</v>
      </c>
      <c r="O187" s="23">
        <f t="shared" si="213"/>
        <v>272</v>
      </c>
      <c r="P187" s="23">
        <f t="shared" si="213"/>
        <v>67</v>
      </c>
      <c r="Q187" s="23">
        <f t="shared" si="213"/>
        <v>219</v>
      </c>
      <c r="R187" s="23">
        <f t="shared" si="213"/>
        <v>3028</v>
      </c>
      <c r="S187" s="23">
        <f t="shared" si="213"/>
        <v>3353</v>
      </c>
      <c r="T187" s="23">
        <f t="shared" si="213"/>
        <v>213</v>
      </c>
      <c r="U187" s="23">
        <f t="shared" si="213"/>
        <v>1749</v>
      </c>
      <c r="V187" s="23">
        <f t="shared" si="213"/>
        <v>1669</v>
      </c>
      <c r="W187" s="23">
        <f t="shared" si="213"/>
        <v>218</v>
      </c>
      <c r="X187" s="23">
        <f t="shared" si="213"/>
        <v>3184</v>
      </c>
      <c r="Y187" s="23">
        <f t="shared" si="213"/>
        <v>3534</v>
      </c>
      <c r="Z187" s="21"/>
      <c r="AA187" s="22">
        <f>AA174+3</f>
        <v>44</v>
      </c>
      <c r="AB187" s="34">
        <f>AVERAGE($U186:$V193)</f>
        <v>1999.5</v>
      </c>
      <c r="AC187" s="34">
        <f>AVERAGE($P186:$P193)</f>
        <v>81</v>
      </c>
      <c r="AD187" s="34">
        <f>AVERAGE([3]buffer!J$36:J$43)</f>
        <v>16.375</v>
      </c>
      <c r="AE187" s="34">
        <f>((AB187-AD187)/AI187)-AC187</f>
        <v>2438.1137106233246</v>
      </c>
      <c r="AF187" s="34">
        <f>AVERAGE($T186:$T193)</f>
        <v>213.14285714285714</v>
      </c>
      <c r="AG187" s="34">
        <f>AVERAGE($O186:$O193)</f>
        <v>270.75</v>
      </c>
      <c r="AH187" s="34">
        <f>AG187/0.5</f>
        <v>541.5</v>
      </c>
      <c r="AI187" s="35">
        <f>AF187/AG187</f>
        <v>0.78723123598469857</v>
      </c>
      <c r="AJ187" s="57">
        <f xml:space="preserve"> 1.23*(1-COMPLETE!P61)</f>
        <v>1.1358673469387754</v>
      </c>
      <c r="AK187" s="37">
        <v>0.56874999999999998</v>
      </c>
      <c r="AL187" s="37">
        <v>0.7583333333333333</v>
      </c>
      <c r="AM187" s="38">
        <f>24*(AL187-AK187)</f>
        <v>4.55</v>
      </c>
      <c r="AN187" s="34">
        <f>(AE187*120)/(AH187*0.2*AM187*AJ187)</f>
        <v>522.71833589120865</v>
      </c>
    </row>
    <row r="188" spans="1:40" ht="13.8" thickBot="1">
      <c r="A188" s="4">
        <v>2</v>
      </c>
      <c r="B188" s="4">
        <v>263</v>
      </c>
      <c r="C188" s="4">
        <v>67</v>
      </c>
      <c r="D188" s="4">
        <v>218</v>
      </c>
      <c r="E188" s="8">
        <v>2346</v>
      </c>
      <c r="F188" s="7">
        <v>3947</v>
      </c>
      <c r="G188" s="4">
        <v>210</v>
      </c>
      <c r="H188" s="5">
        <v>2130</v>
      </c>
      <c r="I188" s="5">
        <v>2244</v>
      </c>
      <c r="J188" s="4">
        <v>218</v>
      </c>
      <c r="K188" s="15">
        <v>3610</v>
      </c>
      <c r="L188" s="15">
        <v>3630</v>
      </c>
      <c r="M188" s="21"/>
      <c r="N188" s="23">
        <f t="shared" ref="N188:Y188" si="214" xml:space="preserve"> IF(OR(A188&gt;A196, A188&lt;A195),".",A188)</f>
        <v>2</v>
      </c>
      <c r="O188" s="23">
        <f t="shared" si="214"/>
        <v>263</v>
      </c>
      <c r="P188" s="23">
        <f t="shared" si="214"/>
        <v>67</v>
      </c>
      <c r="Q188" s="23">
        <f t="shared" si="214"/>
        <v>218</v>
      </c>
      <c r="R188" s="23">
        <f t="shared" si="214"/>
        <v>2346</v>
      </c>
      <c r="S188" s="23">
        <f t="shared" si="214"/>
        <v>3947</v>
      </c>
      <c r="T188" s="23">
        <f t="shared" si="214"/>
        <v>210</v>
      </c>
      <c r="U188" s="23">
        <f t="shared" si="214"/>
        <v>2130</v>
      </c>
      <c r="V188" s="23">
        <f t="shared" si="214"/>
        <v>2244</v>
      </c>
      <c r="W188" s="23">
        <f t="shared" si="214"/>
        <v>218</v>
      </c>
      <c r="X188" s="23">
        <f t="shared" si="214"/>
        <v>3610</v>
      </c>
      <c r="Y188" s="23">
        <f t="shared" si="214"/>
        <v>3630</v>
      </c>
      <c r="Z188" s="21"/>
      <c r="AA188" s="22">
        <f>AA175+3</f>
        <v>45</v>
      </c>
      <c r="AB188" s="34">
        <f>AVERAGE($X186:$Y193)</f>
        <v>3781.9333333333334</v>
      </c>
      <c r="AC188" s="34">
        <f>AVERAGE($P186:$P193)</f>
        <v>81</v>
      </c>
      <c r="AD188" s="34">
        <f>AVERAGE([3]buffer!K$36:K$43)</f>
        <v>18.25</v>
      </c>
      <c r="AE188" s="34">
        <f>((AB188-AD188)/AI188)-AC188</f>
        <v>4561.4476651480636</v>
      </c>
      <c r="AF188" s="34">
        <f>AVERAGE($W186:$W193)</f>
        <v>219.5</v>
      </c>
      <c r="AG188" s="34">
        <f>AVERAGE($O186:$O193)</f>
        <v>270.75</v>
      </c>
      <c r="AH188" s="34">
        <f>AG188/0.5</f>
        <v>541.5</v>
      </c>
      <c r="AI188" s="35">
        <f>AF188/AG188</f>
        <v>0.81071098799630659</v>
      </c>
      <c r="AJ188" s="57">
        <f xml:space="preserve"> 1.17*(1-COMPLETE!P63)</f>
        <v>1.040718232044199</v>
      </c>
      <c r="AK188" s="37">
        <v>0.56874999999999998</v>
      </c>
      <c r="AL188" s="37">
        <v>0.7583333333333333</v>
      </c>
      <c r="AM188" s="38">
        <f>24*(AL188-AK188)</f>
        <v>4.55</v>
      </c>
      <c r="AN188" s="34">
        <f>(AE188*120)/(AH188*0.2*AM188*AJ188)</f>
        <v>1067.3600073384205</v>
      </c>
    </row>
    <row r="189" spans="1:40" ht="13.2">
      <c r="A189" s="4">
        <v>2</v>
      </c>
      <c r="B189" s="4">
        <v>266</v>
      </c>
      <c r="C189" s="4">
        <v>81</v>
      </c>
      <c r="D189" s="4">
        <v>219</v>
      </c>
      <c r="E189" s="13">
        <v>4351</v>
      </c>
      <c r="F189" s="13">
        <v>4656</v>
      </c>
      <c r="G189" s="4">
        <v>206</v>
      </c>
      <c r="H189" s="5">
        <v>2133</v>
      </c>
      <c r="I189" s="5">
        <v>2085</v>
      </c>
      <c r="J189" s="4">
        <v>226</v>
      </c>
      <c r="K189" s="14">
        <v>4000</v>
      </c>
      <c r="L189" s="15">
        <v>3483</v>
      </c>
      <c r="M189" s="21"/>
      <c r="N189" s="23">
        <f t="shared" ref="N189:Y189" si="215" xml:space="preserve"> IF(OR(A189&gt;A196, A189&lt;A195),".",A189)</f>
        <v>2</v>
      </c>
      <c r="O189" s="23">
        <f t="shared" si="215"/>
        <v>266</v>
      </c>
      <c r="P189" s="23">
        <f t="shared" si="215"/>
        <v>81</v>
      </c>
      <c r="Q189" s="23">
        <f t="shared" si="215"/>
        <v>219</v>
      </c>
      <c r="R189" s="23">
        <f t="shared" si="215"/>
        <v>4351</v>
      </c>
      <c r="S189" s="23">
        <f t="shared" si="215"/>
        <v>4656</v>
      </c>
      <c r="T189" s="23">
        <f t="shared" si="215"/>
        <v>206</v>
      </c>
      <c r="U189" s="23">
        <f t="shared" si="215"/>
        <v>2133</v>
      </c>
      <c r="V189" s="23">
        <f t="shared" si="215"/>
        <v>2085</v>
      </c>
      <c r="W189" s="23">
        <f t="shared" si="215"/>
        <v>226</v>
      </c>
      <c r="X189" s="23">
        <f t="shared" si="215"/>
        <v>4000</v>
      </c>
      <c r="Y189" s="23">
        <f t="shared" si="215"/>
        <v>3483</v>
      </c>
      <c r="Z189" s="21"/>
      <c r="AJ189" s="24"/>
    </row>
    <row r="190" spans="1:40" ht="13.2">
      <c r="A190" s="4">
        <v>3</v>
      </c>
      <c r="B190" s="4">
        <v>275</v>
      </c>
      <c r="C190" s="4">
        <v>86</v>
      </c>
      <c r="D190" s="4">
        <v>226</v>
      </c>
      <c r="E190" s="13">
        <v>4541</v>
      </c>
      <c r="F190" s="14">
        <v>4319</v>
      </c>
      <c r="G190" s="4">
        <v>216</v>
      </c>
      <c r="H190" s="5">
        <v>2282</v>
      </c>
      <c r="I190" s="5">
        <v>2201</v>
      </c>
      <c r="J190" s="4">
        <v>210</v>
      </c>
      <c r="K190" s="13">
        <v>4394</v>
      </c>
      <c r="L190" s="14">
        <v>4085</v>
      </c>
      <c r="M190" s="21"/>
      <c r="N190" s="23">
        <f t="shared" ref="N190:Y190" si="216" xml:space="preserve"> IF(OR(A190&gt;A196, A190&lt;A195),".",A190)</f>
        <v>3</v>
      </c>
      <c r="O190" s="23">
        <f t="shared" si="216"/>
        <v>275</v>
      </c>
      <c r="P190" s="23">
        <f t="shared" si="216"/>
        <v>86</v>
      </c>
      <c r="Q190" s="23">
        <f t="shared" si="216"/>
        <v>226</v>
      </c>
      <c r="R190" s="23">
        <f t="shared" si="216"/>
        <v>4541</v>
      </c>
      <c r="S190" s="23">
        <f t="shared" si="216"/>
        <v>4319</v>
      </c>
      <c r="T190" s="23">
        <f t="shared" si="216"/>
        <v>216</v>
      </c>
      <c r="U190" s="23">
        <f t="shared" si="216"/>
        <v>2282</v>
      </c>
      <c r="V190" s="23">
        <f t="shared" si="216"/>
        <v>2201</v>
      </c>
      <c r="W190" s="23">
        <f t="shared" si="216"/>
        <v>210</v>
      </c>
      <c r="X190" s="23">
        <f t="shared" si="216"/>
        <v>4394</v>
      </c>
      <c r="Y190" s="23" t="str">
        <f t="shared" si="216"/>
        <v>.</v>
      </c>
      <c r="Z190" s="21"/>
      <c r="AJ190" s="24"/>
    </row>
    <row r="191" spans="1:40" ht="13.2">
      <c r="A191" s="4">
        <v>3</v>
      </c>
      <c r="B191" s="4">
        <v>273</v>
      </c>
      <c r="C191" s="4">
        <v>88</v>
      </c>
      <c r="D191" s="4">
        <v>222</v>
      </c>
      <c r="E191" s="14">
        <v>4004</v>
      </c>
      <c r="F191" s="14">
        <v>4186</v>
      </c>
      <c r="G191" s="4">
        <v>215</v>
      </c>
      <c r="H191" s="5">
        <v>2224</v>
      </c>
      <c r="I191" s="5">
        <v>2249</v>
      </c>
      <c r="J191" s="4">
        <v>219</v>
      </c>
      <c r="K191" s="14">
        <v>4321</v>
      </c>
      <c r="L191" s="7">
        <v>3810</v>
      </c>
      <c r="M191" s="21"/>
      <c r="N191" s="23">
        <f t="shared" ref="N191:Y191" si="217" xml:space="preserve"> IF(OR(A191&gt;A196, A191&lt;A195),".",A191)</f>
        <v>3</v>
      </c>
      <c r="O191" s="23">
        <f t="shared" si="217"/>
        <v>273</v>
      </c>
      <c r="P191" s="23">
        <f t="shared" si="217"/>
        <v>88</v>
      </c>
      <c r="Q191" s="23">
        <f t="shared" si="217"/>
        <v>222</v>
      </c>
      <c r="R191" s="23">
        <f t="shared" si="217"/>
        <v>4004</v>
      </c>
      <c r="S191" s="23">
        <f t="shared" si="217"/>
        <v>4186</v>
      </c>
      <c r="T191" s="23">
        <f t="shared" si="217"/>
        <v>215</v>
      </c>
      <c r="U191" s="23">
        <f t="shared" si="217"/>
        <v>2224</v>
      </c>
      <c r="V191" s="23">
        <f t="shared" si="217"/>
        <v>2249</v>
      </c>
      <c r="W191" s="23">
        <f t="shared" si="217"/>
        <v>219</v>
      </c>
      <c r="X191" s="23">
        <f t="shared" si="217"/>
        <v>4321</v>
      </c>
      <c r="Y191" s="23">
        <f t="shared" si="217"/>
        <v>3810</v>
      </c>
      <c r="Z191" s="21"/>
      <c r="AJ191" s="24"/>
    </row>
    <row r="192" spans="1:40" ht="13.2">
      <c r="A192" s="4">
        <v>2</v>
      </c>
      <c r="B192" s="4">
        <v>270</v>
      </c>
      <c r="C192" s="4">
        <v>87</v>
      </c>
      <c r="D192" s="4">
        <v>224</v>
      </c>
      <c r="E192" s="15">
        <v>3492</v>
      </c>
      <c r="F192" s="14">
        <v>4108</v>
      </c>
      <c r="G192" s="4">
        <v>219</v>
      </c>
      <c r="H192" s="5">
        <v>2167</v>
      </c>
      <c r="I192" s="6">
        <v>1903</v>
      </c>
      <c r="J192" s="4">
        <v>224</v>
      </c>
      <c r="K192" s="13">
        <v>4392</v>
      </c>
      <c r="L192" s="15">
        <v>3642</v>
      </c>
      <c r="M192" s="21"/>
      <c r="N192" s="23">
        <f t="shared" ref="N192:Y192" si="218" xml:space="preserve"> IF(OR(A192&gt;A196, A192&lt;A195),".",A192)</f>
        <v>2</v>
      </c>
      <c r="O192" s="23">
        <f t="shared" si="218"/>
        <v>270</v>
      </c>
      <c r="P192" s="23">
        <f t="shared" si="218"/>
        <v>87</v>
      </c>
      <c r="Q192" s="23">
        <f t="shared" si="218"/>
        <v>224</v>
      </c>
      <c r="R192" s="23">
        <f t="shared" si="218"/>
        <v>3492</v>
      </c>
      <c r="S192" s="23">
        <f t="shared" si="218"/>
        <v>4108</v>
      </c>
      <c r="T192" s="23">
        <f t="shared" si="218"/>
        <v>219</v>
      </c>
      <c r="U192" s="23">
        <f t="shared" si="218"/>
        <v>2167</v>
      </c>
      <c r="V192" s="23">
        <f t="shared" si="218"/>
        <v>1903</v>
      </c>
      <c r="W192" s="23">
        <f t="shared" si="218"/>
        <v>224</v>
      </c>
      <c r="X192" s="23">
        <f t="shared" si="218"/>
        <v>4392</v>
      </c>
      <c r="Y192" s="23">
        <f t="shared" si="218"/>
        <v>3642</v>
      </c>
      <c r="Z192" s="21"/>
      <c r="AJ192" s="24"/>
    </row>
    <row r="193" spans="1:40" ht="13.2">
      <c r="A193" s="4">
        <v>1</v>
      </c>
      <c r="B193" s="4">
        <v>274</v>
      </c>
      <c r="C193" s="4">
        <v>94</v>
      </c>
      <c r="D193" s="4">
        <v>215</v>
      </c>
      <c r="E193" s="9">
        <v>2673</v>
      </c>
      <c r="F193" s="12">
        <v>3276</v>
      </c>
      <c r="G193" s="4">
        <v>213</v>
      </c>
      <c r="H193" s="6">
        <v>1766</v>
      </c>
      <c r="I193" s="6">
        <v>1738</v>
      </c>
      <c r="J193" s="4">
        <v>222</v>
      </c>
      <c r="K193" s="7">
        <v>3926</v>
      </c>
      <c r="L193" s="15">
        <v>3599</v>
      </c>
      <c r="M193" s="21"/>
      <c r="N193" s="23">
        <f t="shared" ref="N193:Y193" si="219" xml:space="preserve"> IF(OR(A193&gt;A196, A193&lt;A195),".",A193)</f>
        <v>1</v>
      </c>
      <c r="O193" s="23">
        <f t="shared" si="219"/>
        <v>274</v>
      </c>
      <c r="P193" s="23">
        <f t="shared" si="219"/>
        <v>94</v>
      </c>
      <c r="Q193" s="23">
        <f t="shared" si="219"/>
        <v>215</v>
      </c>
      <c r="R193" s="23">
        <f t="shared" si="219"/>
        <v>2673</v>
      </c>
      <c r="S193" s="23">
        <f t="shared" si="219"/>
        <v>3276</v>
      </c>
      <c r="T193" s="23">
        <f t="shared" si="219"/>
        <v>213</v>
      </c>
      <c r="U193" s="23">
        <f t="shared" si="219"/>
        <v>1766</v>
      </c>
      <c r="V193" s="23">
        <f t="shared" si="219"/>
        <v>1738</v>
      </c>
      <c r="W193" s="23">
        <f t="shared" si="219"/>
        <v>222</v>
      </c>
      <c r="X193" s="23">
        <f t="shared" si="219"/>
        <v>3926</v>
      </c>
      <c r="Y193" s="23">
        <f t="shared" si="219"/>
        <v>3599</v>
      </c>
      <c r="Z193" s="21"/>
      <c r="AJ193" s="24"/>
    </row>
    <row r="194" spans="1:40">
      <c r="A194" s="39">
        <f>AVERAGE(A186:A193)</f>
        <v>2.25</v>
      </c>
      <c r="B194" s="39">
        <f>AVERAGE(B186:B193)</f>
        <v>270.75</v>
      </c>
      <c r="C194" s="39">
        <f t="shared" ref="C194:L194" si="220">AVERAGE(C186:C193)</f>
        <v>81</v>
      </c>
      <c r="D194" s="39">
        <f t="shared" si="220"/>
        <v>219.25</v>
      </c>
      <c r="E194" s="39">
        <f t="shared" si="220"/>
        <v>3474.625</v>
      </c>
      <c r="F194" s="39">
        <f t="shared" si="220"/>
        <v>3865</v>
      </c>
      <c r="G194" s="39">
        <f t="shared" si="220"/>
        <v>211.125</v>
      </c>
      <c r="H194" s="39">
        <f t="shared" si="220"/>
        <v>2018.5</v>
      </c>
      <c r="I194" s="39">
        <f t="shared" si="220"/>
        <v>1980.5</v>
      </c>
      <c r="J194" s="39">
        <f t="shared" si="220"/>
        <v>219.5</v>
      </c>
      <c r="K194" s="39">
        <f t="shared" si="220"/>
        <v>3906.5</v>
      </c>
      <c r="L194" s="39">
        <f t="shared" si="220"/>
        <v>3695.25</v>
      </c>
      <c r="M194" s="26" t="s">
        <v>60</v>
      </c>
      <c r="N194" s="39">
        <f>AVERAGE(N186:N193)</f>
        <v>2.25</v>
      </c>
      <c r="O194" s="39">
        <f>AVERAGE(O186:O193)</f>
        <v>270.75</v>
      </c>
      <c r="P194" s="39">
        <f t="shared" ref="P194:Y194" si="221">AVERAGE(P186:P193)</f>
        <v>81</v>
      </c>
      <c r="Q194" s="39">
        <f t="shared" si="221"/>
        <v>219.25</v>
      </c>
      <c r="R194" s="39">
        <f t="shared" si="221"/>
        <v>3474.625</v>
      </c>
      <c r="S194" s="39">
        <f t="shared" si="221"/>
        <v>3865</v>
      </c>
      <c r="T194" s="39">
        <f t="shared" si="221"/>
        <v>213.14285714285714</v>
      </c>
      <c r="U194" s="39">
        <f t="shared" si="221"/>
        <v>2018.5</v>
      </c>
      <c r="V194" s="39">
        <f t="shared" si="221"/>
        <v>1980.5</v>
      </c>
      <c r="W194" s="39">
        <f t="shared" si="221"/>
        <v>219.5</v>
      </c>
      <c r="X194" s="39">
        <f t="shared" si="221"/>
        <v>3906.5</v>
      </c>
      <c r="Y194" s="39">
        <f t="shared" si="221"/>
        <v>3639.5714285714284</v>
      </c>
      <c r="Z194" s="26" t="s">
        <v>60</v>
      </c>
      <c r="AJ194" s="24"/>
    </row>
    <row r="195" spans="1:40">
      <c r="A195" s="39">
        <f>A194-2*STDEV(A186:A193)</f>
        <v>0.83578643762690485</v>
      </c>
      <c r="B195" s="39">
        <f t="shared" ref="B195:L195" si="222">B194-2*STDEV(B186:B193)</f>
        <v>262.34931975543475</v>
      </c>
      <c r="C195" s="39">
        <f t="shared" si="222"/>
        <v>61.287784787816754</v>
      </c>
      <c r="D195" s="39">
        <f t="shared" si="222"/>
        <v>209.5841543862644</v>
      </c>
      <c r="E195" s="39">
        <f t="shared" si="222"/>
        <v>1904.4960016598727</v>
      </c>
      <c r="F195" s="39">
        <f t="shared" si="222"/>
        <v>2735.2020408181697</v>
      </c>
      <c r="G195" s="39">
        <f t="shared" si="222"/>
        <v>197.29181009827658</v>
      </c>
      <c r="H195" s="39">
        <f t="shared" si="222"/>
        <v>1541.0029543846072</v>
      </c>
      <c r="I195" s="39">
        <f t="shared" si="222"/>
        <v>1494.2549118867259</v>
      </c>
      <c r="J195" s="39">
        <f t="shared" si="222"/>
        <v>209.81938608794434</v>
      </c>
      <c r="K195" s="39">
        <f t="shared" si="222"/>
        <v>2981.8966101233304</v>
      </c>
      <c r="L195" s="39">
        <f t="shared" si="222"/>
        <v>3310.1744971993894</v>
      </c>
      <c r="M195" s="26" t="s">
        <v>61</v>
      </c>
      <c r="N195" s="39">
        <f>N194-2*STDEV(N186:N193)</f>
        <v>0.83578643762690485</v>
      </c>
      <c r="O195" s="39">
        <f t="shared" ref="O195:Y195" si="223">O194-2*STDEV(O186:O193)</f>
        <v>262.34931975543475</v>
      </c>
      <c r="P195" s="39">
        <f t="shared" si="223"/>
        <v>61.287784787816754</v>
      </c>
      <c r="Q195" s="39">
        <f t="shared" si="223"/>
        <v>209.5841543862644</v>
      </c>
      <c r="R195" s="39">
        <f t="shared" si="223"/>
        <v>1904.4960016598727</v>
      </c>
      <c r="S195" s="39">
        <f t="shared" si="223"/>
        <v>2735.2020408181697</v>
      </c>
      <c r="T195" s="39">
        <f t="shared" si="223"/>
        <v>204.70259084148398</v>
      </c>
      <c r="U195" s="39">
        <f t="shared" si="223"/>
        <v>1541.0029543846072</v>
      </c>
      <c r="V195" s="39">
        <f t="shared" si="223"/>
        <v>1494.2549118867259</v>
      </c>
      <c r="W195" s="39">
        <f t="shared" si="223"/>
        <v>209.81938608794434</v>
      </c>
      <c r="X195" s="39">
        <f t="shared" si="223"/>
        <v>2981.8966101233304</v>
      </c>
      <c r="Y195" s="39">
        <f t="shared" si="223"/>
        <v>3400.2812082869182</v>
      </c>
      <c r="Z195" s="26" t="s">
        <v>61</v>
      </c>
      <c r="AJ195" s="24"/>
    </row>
    <row r="196" spans="1:40" ht="12.6" thickBot="1">
      <c r="A196" s="40">
        <f>A194+2*STDEV(A186:A193)</f>
        <v>3.6642135623730949</v>
      </c>
      <c r="B196" s="40">
        <f t="shared" ref="B196:L196" si="224">B194+2*STDEV(B186:B193)</f>
        <v>279.15068024456525</v>
      </c>
      <c r="C196" s="40">
        <f t="shared" si="224"/>
        <v>100.71221521218325</v>
      </c>
      <c r="D196" s="40">
        <f t="shared" si="224"/>
        <v>228.9158456137356</v>
      </c>
      <c r="E196" s="40">
        <f t="shared" si="224"/>
        <v>5044.7539983401275</v>
      </c>
      <c r="F196" s="40">
        <f t="shared" si="224"/>
        <v>4994.7979591818303</v>
      </c>
      <c r="G196" s="40">
        <f t="shared" si="224"/>
        <v>224.95818990172342</v>
      </c>
      <c r="H196" s="40">
        <f t="shared" si="224"/>
        <v>2495.9970456153928</v>
      </c>
      <c r="I196" s="40">
        <f t="shared" si="224"/>
        <v>2466.7450881132741</v>
      </c>
      <c r="J196" s="40">
        <f t="shared" si="224"/>
        <v>229.18061391205566</v>
      </c>
      <c r="K196" s="40">
        <f t="shared" si="224"/>
        <v>4831.1033898766691</v>
      </c>
      <c r="L196" s="40">
        <f t="shared" si="224"/>
        <v>4080.3255028006106</v>
      </c>
      <c r="M196" s="41" t="s">
        <v>62</v>
      </c>
      <c r="N196" s="40">
        <f>N194+2*STDEV(N186:N193)</f>
        <v>3.6642135623730949</v>
      </c>
      <c r="O196" s="40">
        <f t="shared" ref="O196:Y196" si="225">O194+2*STDEV(O186:O193)</f>
        <v>279.15068024456525</v>
      </c>
      <c r="P196" s="40">
        <f t="shared" si="225"/>
        <v>100.71221521218325</v>
      </c>
      <c r="Q196" s="40">
        <f t="shared" si="225"/>
        <v>228.9158456137356</v>
      </c>
      <c r="R196" s="40">
        <f t="shared" si="225"/>
        <v>5044.7539983401275</v>
      </c>
      <c r="S196" s="40">
        <f t="shared" si="225"/>
        <v>4994.7979591818303</v>
      </c>
      <c r="T196" s="40">
        <f t="shared" si="225"/>
        <v>221.5831234442303</v>
      </c>
      <c r="U196" s="40">
        <f t="shared" si="225"/>
        <v>2495.9970456153928</v>
      </c>
      <c r="V196" s="40">
        <f t="shared" si="225"/>
        <v>2466.7450881132741</v>
      </c>
      <c r="W196" s="40">
        <f t="shared" si="225"/>
        <v>229.18061391205566</v>
      </c>
      <c r="X196" s="40">
        <f t="shared" si="225"/>
        <v>4831.1033898766691</v>
      </c>
      <c r="Y196" s="40">
        <f t="shared" si="225"/>
        <v>3878.8616488559387</v>
      </c>
      <c r="Z196" s="41" t="s">
        <v>62</v>
      </c>
      <c r="AJ196" s="24"/>
    </row>
    <row r="197" spans="1:40" ht="13.2">
      <c r="A197" s="20"/>
      <c r="B197" s="25"/>
      <c r="C197" s="20"/>
      <c r="D197" s="22">
        <f>D184+3</f>
        <v>46</v>
      </c>
      <c r="E197" s="22">
        <f t="shared" ref="E197:L197" si="226">E184+3</f>
        <v>46</v>
      </c>
      <c r="F197" s="22">
        <f t="shared" si="226"/>
        <v>46</v>
      </c>
      <c r="G197" s="22">
        <f t="shared" si="226"/>
        <v>47</v>
      </c>
      <c r="H197" s="22">
        <f t="shared" si="226"/>
        <v>47</v>
      </c>
      <c r="I197" s="22">
        <f t="shared" si="226"/>
        <v>47</v>
      </c>
      <c r="J197" s="22">
        <f t="shared" si="226"/>
        <v>48</v>
      </c>
      <c r="K197" s="22">
        <f t="shared" si="226"/>
        <v>48</v>
      </c>
      <c r="L197" s="22">
        <f t="shared" si="226"/>
        <v>48</v>
      </c>
      <c r="M197" s="26" t="s">
        <v>37</v>
      </c>
      <c r="N197" s="20"/>
      <c r="O197" s="25"/>
      <c r="P197" s="20"/>
      <c r="Q197" s="22">
        <f>Q184+3</f>
        <v>46</v>
      </c>
      <c r="R197" s="22">
        <f t="shared" ref="R197:Y197" si="227">R184+3</f>
        <v>46</v>
      </c>
      <c r="S197" s="22">
        <f t="shared" si="227"/>
        <v>46</v>
      </c>
      <c r="T197" s="22">
        <f t="shared" si="227"/>
        <v>47</v>
      </c>
      <c r="U197" s="22">
        <f t="shared" si="227"/>
        <v>47</v>
      </c>
      <c r="V197" s="22">
        <f t="shared" si="227"/>
        <v>47</v>
      </c>
      <c r="W197" s="22">
        <f t="shared" si="227"/>
        <v>48</v>
      </c>
      <c r="X197" s="22">
        <f t="shared" si="227"/>
        <v>48</v>
      </c>
      <c r="Y197" s="22">
        <f t="shared" si="227"/>
        <v>48</v>
      </c>
      <c r="Z197" s="26" t="s">
        <v>37</v>
      </c>
      <c r="AB197" s="27"/>
      <c r="AC197" s="27"/>
      <c r="AD197" s="27"/>
      <c r="AE197" s="27"/>
      <c r="AF197" s="27"/>
      <c r="AG197" s="27"/>
      <c r="AH197" s="27"/>
      <c r="AI197" s="27"/>
      <c r="AJ197" s="28"/>
      <c r="AK197" s="23"/>
      <c r="AL197" s="23"/>
      <c r="AM197" s="23"/>
    </row>
    <row r="198" spans="1:40" ht="13.8" thickBot="1">
      <c r="A198" s="30">
        <v>1</v>
      </c>
      <c r="B198" s="30">
        <v>2</v>
      </c>
      <c r="C198" s="30">
        <v>3</v>
      </c>
      <c r="D198" s="30">
        <v>4</v>
      </c>
      <c r="E198" s="30">
        <v>5</v>
      </c>
      <c r="F198" s="30">
        <v>6</v>
      </c>
      <c r="G198" s="30">
        <v>7</v>
      </c>
      <c r="H198" s="30">
        <v>8</v>
      </c>
      <c r="I198" s="30">
        <v>9</v>
      </c>
      <c r="J198" s="30">
        <v>10</v>
      </c>
      <c r="K198" s="30">
        <v>11</v>
      </c>
      <c r="L198" s="30">
        <v>12</v>
      </c>
      <c r="M198" s="26" t="s">
        <v>47</v>
      </c>
      <c r="N198" s="30">
        <v>1</v>
      </c>
      <c r="O198" s="30">
        <v>2</v>
      </c>
      <c r="P198" s="30">
        <v>3</v>
      </c>
      <c r="Q198" s="30">
        <v>4</v>
      </c>
      <c r="R198" s="30">
        <v>5</v>
      </c>
      <c r="S198" s="30">
        <v>6</v>
      </c>
      <c r="T198" s="30">
        <v>7</v>
      </c>
      <c r="U198" s="30">
        <v>8</v>
      </c>
      <c r="V198" s="30">
        <v>9</v>
      </c>
      <c r="W198" s="30">
        <v>10</v>
      </c>
      <c r="X198" s="30">
        <v>11</v>
      </c>
      <c r="Y198" s="30">
        <v>12</v>
      </c>
      <c r="Z198" s="26" t="s">
        <v>47</v>
      </c>
      <c r="AB198" s="27"/>
      <c r="AC198" s="27"/>
      <c r="AD198" s="27"/>
      <c r="AE198" s="27"/>
      <c r="AF198" s="27"/>
      <c r="AG198" s="27"/>
      <c r="AH198" s="27"/>
      <c r="AI198" s="27"/>
      <c r="AJ198" s="28"/>
      <c r="AK198" s="23"/>
      <c r="AL198" s="23"/>
      <c r="AM198" s="23"/>
    </row>
    <row r="199" spans="1:40" ht="13.8" thickBot="1">
      <c r="A199" s="4">
        <v>1</v>
      </c>
      <c r="B199" s="4">
        <v>262</v>
      </c>
      <c r="C199" s="4">
        <v>76</v>
      </c>
      <c r="D199" s="4">
        <v>181</v>
      </c>
      <c r="E199" s="9">
        <v>2649</v>
      </c>
      <c r="F199" s="9">
        <v>2574</v>
      </c>
      <c r="G199" s="4">
        <v>180</v>
      </c>
      <c r="H199" s="15">
        <v>3293</v>
      </c>
      <c r="I199" s="13">
        <v>4170</v>
      </c>
      <c r="J199" s="4">
        <v>215</v>
      </c>
      <c r="K199" s="8">
        <v>2417</v>
      </c>
      <c r="L199" s="8">
        <v>2223</v>
      </c>
      <c r="M199" s="21"/>
      <c r="N199" s="23">
        <f t="shared" ref="N199:Y199" si="228" xml:space="preserve"> IF(OR(A199&gt;A209, A199&lt;A208),".",A199)</f>
        <v>1</v>
      </c>
      <c r="O199" s="23">
        <f t="shared" si="228"/>
        <v>262</v>
      </c>
      <c r="P199" s="23">
        <f t="shared" si="228"/>
        <v>76</v>
      </c>
      <c r="Q199" s="23">
        <f t="shared" si="228"/>
        <v>181</v>
      </c>
      <c r="R199" s="23">
        <f t="shared" si="228"/>
        <v>2649</v>
      </c>
      <c r="S199" s="23">
        <f t="shared" si="228"/>
        <v>2574</v>
      </c>
      <c r="T199" s="23" t="str">
        <f t="shared" si="228"/>
        <v>.</v>
      </c>
      <c r="U199" s="23">
        <f t="shared" si="228"/>
        <v>3293</v>
      </c>
      <c r="V199" s="23">
        <f t="shared" si="228"/>
        <v>4170</v>
      </c>
      <c r="W199" s="23">
        <f t="shared" si="228"/>
        <v>215</v>
      </c>
      <c r="X199" s="23">
        <f t="shared" si="228"/>
        <v>2417</v>
      </c>
      <c r="Y199" s="23">
        <f t="shared" si="228"/>
        <v>2223</v>
      </c>
      <c r="Z199" s="21"/>
      <c r="AA199" s="22">
        <f>AA186+3</f>
        <v>46</v>
      </c>
      <c r="AB199" s="34">
        <f>AVERAGE($R199:$S206)</f>
        <v>2713.0666666666666</v>
      </c>
      <c r="AC199" s="34">
        <f>AVERAGE($P199:$P206)</f>
        <v>81.75</v>
      </c>
      <c r="AD199" s="34">
        <f>AVERAGE([3]buffer!I$36:I$43)</f>
        <v>19.125</v>
      </c>
      <c r="AE199" s="34">
        <f>((AB199-AD199)/AI199)-AC199</f>
        <v>3282.4391726762824</v>
      </c>
      <c r="AF199" s="34">
        <f>AVERAGE($Q199:$Q206)</f>
        <v>208</v>
      </c>
      <c r="AG199" s="34">
        <f>AVERAGE($O199:$O206)</f>
        <v>259.75</v>
      </c>
      <c r="AH199" s="34">
        <f>AG199/0.5</f>
        <v>519.5</v>
      </c>
      <c r="AI199" s="35">
        <f>AF199/AG199</f>
        <v>0.80076997112608272</v>
      </c>
      <c r="AJ199" s="56">
        <f xml:space="preserve"> 1.14*(1-COMPLETE!P65)</f>
        <v>0.97921527041357359</v>
      </c>
      <c r="AK199" s="37">
        <v>0.56874999999999998</v>
      </c>
      <c r="AL199" s="37">
        <v>0.7597222222222223</v>
      </c>
      <c r="AM199" s="38">
        <f>24*(AL199-AK199)</f>
        <v>4.5833333333333357</v>
      </c>
      <c r="AN199" s="34">
        <f>(AE199*120)/(AH199*0.2*AM199*AJ199)</f>
        <v>844.70052563423133</v>
      </c>
    </row>
    <row r="200" spans="1:40" ht="13.8" thickBot="1">
      <c r="A200" s="4">
        <v>3</v>
      </c>
      <c r="B200" s="4">
        <v>260</v>
      </c>
      <c r="C200" s="4">
        <v>79</v>
      </c>
      <c r="D200" s="4">
        <v>209</v>
      </c>
      <c r="E200" s="8">
        <v>2377</v>
      </c>
      <c r="F200" s="8">
        <v>2432</v>
      </c>
      <c r="G200" s="4">
        <v>225</v>
      </c>
      <c r="H200" s="7">
        <v>3419</v>
      </c>
      <c r="I200" s="13">
        <v>4270</v>
      </c>
      <c r="J200" s="4">
        <v>225</v>
      </c>
      <c r="K200" s="9">
        <v>2539</v>
      </c>
      <c r="L200" s="9">
        <v>2666</v>
      </c>
      <c r="M200" s="21"/>
      <c r="N200" s="23">
        <f t="shared" ref="N200:Y200" si="229" xml:space="preserve"> IF(OR(A200&gt;A209, A200&lt;A208),".",A200)</f>
        <v>3</v>
      </c>
      <c r="O200" s="23">
        <f t="shared" si="229"/>
        <v>260</v>
      </c>
      <c r="P200" s="23">
        <f t="shared" si="229"/>
        <v>79</v>
      </c>
      <c r="Q200" s="23">
        <f t="shared" si="229"/>
        <v>209</v>
      </c>
      <c r="R200" s="23">
        <f t="shared" si="229"/>
        <v>2377</v>
      </c>
      <c r="S200" s="23">
        <f t="shared" si="229"/>
        <v>2432</v>
      </c>
      <c r="T200" s="23">
        <f t="shared" si="229"/>
        <v>225</v>
      </c>
      <c r="U200" s="23">
        <f t="shared" si="229"/>
        <v>3419</v>
      </c>
      <c r="V200" s="23">
        <f t="shared" si="229"/>
        <v>4270</v>
      </c>
      <c r="W200" s="23">
        <f t="shared" si="229"/>
        <v>225</v>
      </c>
      <c r="X200" s="23">
        <f t="shared" si="229"/>
        <v>2539</v>
      </c>
      <c r="Y200" s="23">
        <f t="shared" si="229"/>
        <v>2666</v>
      </c>
      <c r="Z200" s="21"/>
      <c r="AA200" s="22">
        <f>AA187+3</f>
        <v>47</v>
      </c>
      <c r="AB200" s="34">
        <f>AVERAGE($U199:$V206)</f>
        <v>3734.5625</v>
      </c>
      <c r="AC200" s="34">
        <f>AVERAGE($P199:$P206)</f>
        <v>81.75</v>
      </c>
      <c r="AD200" s="34">
        <f>AVERAGE([3]buffer!J$36:J$43)</f>
        <v>16.375</v>
      </c>
      <c r="AE200" s="34">
        <f>((AB200-AD200)/AI200)-AC200</f>
        <v>4294.0392698220066</v>
      </c>
      <c r="AF200" s="34">
        <f>AVERAGE($T199:$T206)</f>
        <v>220.71428571428572</v>
      </c>
      <c r="AG200" s="34">
        <f>AVERAGE($O199:$O206)</f>
        <v>259.75</v>
      </c>
      <c r="AH200" s="34">
        <f>AG200/0.5</f>
        <v>519.5</v>
      </c>
      <c r="AI200" s="35">
        <f>AF200/AG200</f>
        <v>0.84971813556991616</v>
      </c>
      <c r="AJ200" s="57">
        <f xml:space="preserve"> 1.1*(1-COMPLETE!P67)</f>
        <v>0.96211412535079521</v>
      </c>
      <c r="AK200" s="37">
        <v>0.56874999999999998</v>
      </c>
      <c r="AL200" s="37">
        <v>0.7597222222222223</v>
      </c>
      <c r="AM200" s="38">
        <f>24*(AL200-AK200)</f>
        <v>4.5833333333333357</v>
      </c>
      <c r="AN200" s="34">
        <f>(AE200*120)/(AH200*0.2*AM200*AJ200)</f>
        <v>1124.6662847312014</v>
      </c>
    </row>
    <row r="201" spans="1:40" ht="13.8" thickBot="1">
      <c r="A201" s="4">
        <v>2</v>
      </c>
      <c r="B201" s="4">
        <v>258</v>
      </c>
      <c r="C201" s="4">
        <v>81</v>
      </c>
      <c r="D201" s="4">
        <v>205</v>
      </c>
      <c r="E201" s="9">
        <v>2766</v>
      </c>
      <c r="F201" s="9">
        <v>2535</v>
      </c>
      <c r="G201" s="4">
        <v>222</v>
      </c>
      <c r="H201" s="7">
        <v>3535</v>
      </c>
      <c r="I201" s="7">
        <v>3437</v>
      </c>
      <c r="J201" s="4">
        <v>226</v>
      </c>
      <c r="K201" s="8">
        <v>2393</v>
      </c>
      <c r="L201" s="8">
        <v>2387</v>
      </c>
      <c r="M201" s="21"/>
      <c r="N201" s="23">
        <f t="shared" ref="N201:Y201" si="230" xml:space="preserve"> IF(OR(A201&gt;A209, A201&lt;A208),".",A201)</f>
        <v>2</v>
      </c>
      <c r="O201" s="23">
        <f t="shared" si="230"/>
        <v>258</v>
      </c>
      <c r="P201" s="23">
        <f t="shared" si="230"/>
        <v>81</v>
      </c>
      <c r="Q201" s="23">
        <f t="shared" si="230"/>
        <v>205</v>
      </c>
      <c r="R201" s="23">
        <f t="shared" si="230"/>
        <v>2766</v>
      </c>
      <c r="S201" s="23">
        <f t="shared" si="230"/>
        <v>2535</v>
      </c>
      <c r="T201" s="23">
        <f t="shared" si="230"/>
        <v>222</v>
      </c>
      <c r="U201" s="23">
        <f t="shared" si="230"/>
        <v>3535</v>
      </c>
      <c r="V201" s="23">
        <f t="shared" si="230"/>
        <v>3437</v>
      </c>
      <c r="W201" s="23">
        <f t="shared" si="230"/>
        <v>226</v>
      </c>
      <c r="X201" s="23">
        <f t="shared" si="230"/>
        <v>2393</v>
      </c>
      <c r="Y201" s="23">
        <f t="shared" si="230"/>
        <v>2387</v>
      </c>
      <c r="Z201" s="21"/>
      <c r="AA201" s="22">
        <f>AA188+3</f>
        <v>48</v>
      </c>
      <c r="AB201" s="34">
        <f>AVERAGE($X199:$Y206)</f>
        <v>2440.9333333333334</v>
      </c>
      <c r="AC201" s="34">
        <f>AVERAGE($P199:$P206)</f>
        <v>81.75</v>
      </c>
      <c r="AD201" s="34">
        <f>AVERAGE([3]buffer!K$36:K$43)</f>
        <v>18.25</v>
      </c>
      <c r="AE201" s="34">
        <f>((AB201-AD201)/AI201)-AC201</f>
        <v>2791.7294330289192</v>
      </c>
      <c r="AF201" s="34">
        <f>AVERAGE($W199:$W206)</f>
        <v>219</v>
      </c>
      <c r="AG201" s="34">
        <f>AVERAGE($O199:$O206)</f>
        <v>259.75</v>
      </c>
      <c r="AH201" s="34">
        <f>AG201/0.5</f>
        <v>519.5</v>
      </c>
      <c r="AI201" s="35">
        <f>AF201/AG201</f>
        <v>0.84311838306063525</v>
      </c>
      <c r="AJ201" s="57">
        <f xml:space="preserve"> 1.21*(1-COMPLETE!P69)</f>
        <v>1.0298665297741272</v>
      </c>
      <c r="AK201" s="37">
        <v>0.56874999999999998</v>
      </c>
      <c r="AL201" s="37">
        <v>0.7597222222222223</v>
      </c>
      <c r="AM201" s="38">
        <f>24*(AL201-AK201)</f>
        <v>4.5833333333333357</v>
      </c>
      <c r="AN201" s="34">
        <f>(AE201*120)/(AH201*0.2*AM201*AJ201)</f>
        <v>683.08796910189722</v>
      </c>
    </row>
    <row r="202" spans="1:40" ht="13.2">
      <c r="A202" s="4">
        <v>1</v>
      </c>
      <c r="B202" s="4">
        <v>256</v>
      </c>
      <c r="C202" s="4">
        <v>82</v>
      </c>
      <c r="D202" s="4">
        <v>200</v>
      </c>
      <c r="E202" s="8">
        <v>2336</v>
      </c>
      <c r="F202" s="15">
        <v>3364</v>
      </c>
      <c r="G202" s="4">
        <v>215</v>
      </c>
      <c r="H202" s="7">
        <v>3471</v>
      </c>
      <c r="I202" s="15">
        <v>3145</v>
      </c>
      <c r="J202" s="4">
        <v>227</v>
      </c>
      <c r="K202" s="5">
        <v>1925</v>
      </c>
      <c r="L202" s="9">
        <v>2616</v>
      </c>
      <c r="M202" s="21"/>
      <c r="N202" s="23">
        <f t="shared" ref="N202:Y202" si="231" xml:space="preserve"> IF(OR(A202&gt;A209, A202&lt;A208),".",A202)</f>
        <v>1</v>
      </c>
      <c r="O202" s="23">
        <f t="shared" si="231"/>
        <v>256</v>
      </c>
      <c r="P202" s="23">
        <f t="shared" si="231"/>
        <v>82</v>
      </c>
      <c r="Q202" s="23">
        <f t="shared" si="231"/>
        <v>200</v>
      </c>
      <c r="R202" s="23">
        <f t="shared" si="231"/>
        <v>2336</v>
      </c>
      <c r="S202" s="23">
        <f t="shared" si="231"/>
        <v>3364</v>
      </c>
      <c r="T202" s="23">
        <f t="shared" si="231"/>
        <v>215</v>
      </c>
      <c r="U202" s="23">
        <f t="shared" si="231"/>
        <v>3471</v>
      </c>
      <c r="V202" s="23">
        <f t="shared" si="231"/>
        <v>3145</v>
      </c>
      <c r="W202" s="23">
        <f t="shared" si="231"/>
        <v>227</v>
      </c>
      <c r="X202" s="23" t="str">
        <f t="shared" si="231"/>
        <v>.</v>
      </c>
      <c r="Y202" s="23">
        <f t="shared" si="231"/>
        <v>2616</v>
      </c>
      <c r="Z202" s="21"/>
      <c r="AJ202" s="24"/>
      <c r="AK202" s="23"/>
      <c r="AL202" s="23"/>
      <c r="AM202" s="23"/>
    </row>
    <row r="203" spans="1:40" ht="13.2">
      <c r="A203" s="4">
        <v>3</v>
      </c>
      <c r="B203" s="4">
        <v>261</v>
      </c>
      <c r="C203" s="4">
        <v>84</v>
      </c>
      <c r="D203" s="4">
        <v>216</v>
      </c>
      <c r="E203" s="9">
        <v>2529</v>
      </c>
      <c r="F203" s="12">
        <v>3014</v>
      </c>
      <c r="G203" s="4">
        <v>221</v>
      </c>
      <c r="H203" s="13">
        <v>4314</v>
      </c>
      <c r="I203" s="7">
        <v>3569</v>
      </c>
      <c r="J203" s="4">
        <v>221</v>
      </c>
      <c r="K203" s="8">
        <v>2322</v>
      </c>
      <c r="L203" s="9">
        <v>2573</v>
      </c>
      <c r="M203" s="21"/>
      <c r="N203" s="23">
        <f t="shared" ref="N203:Y203" si="232" xml:space="preserve"> IF(OR(A203&gt;A209, A203&lt;A208),".",A203)</f>
        <v>3</v>
      </c>
      <c r="O203" s="23">
        <f t="shared" si="232"/>
        <v>261</v>
      </c>
      <c r="P203" s="23">
        <f t="shared" si="232"/>
        <v>84</v>
      </c>
      <c r="Q203" s="23">
        <f t="shared" si="232"/>
        <v>216</v>
      </c>
      <c r="R203" s="23">
        <f t="shared" si="232"/>
        <v>2529</v>
      </c>
      <c r="S203" s="23">
        <f t="shared" si="232"/>
        <v>3014</v>
      </c>
      <c r="T203" s="23">
        <f t="shared" si="232"/>
        <v>221</v>
      </c>
      <c r="U203" s="23">
        <f t="shared" si="232"/>
        <v>4314</v>
      </c>
      <c r="V203" s="23">
        <f t="shared" si="232"/>
        <v>3569</v>
      </c>
      <c r="W203" s="23">
        <f t="shared" si="232"/>
        <v>221</v>
      </c>
      <c r="X203" s="23">
        <f t="shared" si="232"/>
        <v>2322</v>
      </c>
      <c r="Y203" s="23">
        <f t="shared" si="232"/>
        <v>2573</v>
      </c>
      <c r="Z203" s="21"/>
      <c r="AJ203" s="24"/>
    </row>
    <row r="204" spans="1:40" ht="13.2">
      <c r="A204" s="4">
        <v>4</v>
      </c>
      <c r="B204" s="4">
        <v>260</v>
      </c>
      <c r="C204" s="4">
        <v>83</v>
      </c>
      <c r="D204" s="4">
        <v>227</v>
      </c>
      <c r="E204" s="15">
        <v>3221</v>
      </c>
      <c r="F204" s="15">
        <v>3187</v>
      </c>
      <c r="G204" s="4">
        <v>221</v>
      </c>
      <c r="H204" s="13">
        <v>4308</v>
      </c>
      <c r="I204" s="15">
        <v>3202</v>
      </c>
      <c r="J204" s="4">
        <v>187</v>
      </c>
      <c r="K204" s="8">
        <v>2337</v>
      </c>
      <c r="L204" s="8">
        <v>2334</v>
      </c>
      <c r="M204" s="21"/>
      <c r="N204" s="23">
        <f t="shared" ref="N204:Y204" si="233" xml:space="preserve"> IF(OR(A204&gt;A209, A204&lt;A208),".",A204)</f>
        <v>4</v>
      </c>
      <c r="O204" s="23">
        <f t="shared" si="233"/>
        <v>260</v>
      </c>
      <c r="P204" s="23">
        <f t="shared" si="233"/>
        <v>83</v>
      </c>
      <c r="Q204" s="23">
        <f t="shared" si="233"/>
        <v>227</v>
      </c>
      <c r="R204" s="23" t="str">
        <f t="shared" si="233"/>
        <v>.</v>
      </c>
      <c r="S204" s="23">
        <f t="shared" si="233"/>
        <v>3187</v>
      </c>
      <c r="T204" s="23">
        <f t="shared" si="233"/>
        <v>221</v>
      </c>
      <c r="U204" s="23">
        <f t="shared" si="233"/>
        <v>4308</v>
      </c>
      <c r="V204" s="23">
        <f t="shared" si="233"/>
        <v>3202</v>
      </c>
      <c r="W204" s="23">
        <f t="shared" si="233"/>
        <v>187</v>
      </c>
      <c r="X204" s="23">
        <f t="shared" si="233"/>
        <v>2337</v>
      </c>
      <c r="Y204" s="23">
        <f t="shared" si="233"/>
        <v>2334</v>
      </c>
      <c r="Z204" s="21"/>
      <c r="AJ204" s="24"/>
    </row>
    <row r="205" spans="1:40" ht="13.2">
      <c r="A205" s="4">
        <v>4</v>
      </c>
      <c r="B205" s="4">
        <v>258</v>
      </c>
      <c r="C205" s="4">
        <v>83</v>
      </c>
      <c r="D205" s="4">
        <v>212</v>
      </c>
      <c r="E205" s="9">
        <v>2560</v>
      </c>
      <c r="F205" s="12">
        <v>2799</v>
      </c>
      <c r="G205" s="4">
        <v>225</v>
      </c>
      <c r="H205" s="14">
        <v>3801</v>
      </c>
      <c r="I205" s="13">
        <v>4144</v>
      </c>
      <c r="J205" s="4">
        <v>232</v>
      </c>
      <c r="K205" s="9">
        <v>2550</v>
      </c>
      <c r="L205" s="8">
        <v>2252</v>
      </c>
      <c r="M205" s="21"/>
      <c r="N205" s="23">
        <f t="shared" ref="N205:Y205" si="234" xml:space="preserve"> IF(OR(A205&gt;A209, A205&lt;A208),".",A205)</f>
        <v>4</v>
      </c>
      <c r="O205" s="23">
        <f t="shared" si="234"/>
        <v>258</v>
      </c>
      <c r="P205" s="23">
        <f t="shared" si="234"/>
        <v>83</v>
      </c>
      <c r="Q205" s="23">
        <f t="shared" si="234"/>
        <v>212</v>
      </c>
      <c r="R205" s="23">
        <f t="shared" si="234"/>
        <v>2560</v>
      </c>
      <c r="S205" s="23">
        <f t="shared" si="234"/>
        <v>2799</v>
      </c>
      <c r="T205" s="23">
        <f t="shared" si="234"/>
        <v>225</v>
      </c>
      <c r="U205" s="23">
        <f t="shared" si="234"/>
        <v>3801</v>
      </c>
      <c r="V205" s="23">
        <f t="shared" si="234"/>
        <v>4144</v>
      </c>
      <c r="W205" s="23">
        <f t="shared" si="234"/>
        <v>232</v>
      </c>
      <c r="X205" s="23">
        <f t="shared" si="234"/>
        <v>2550</v>
      </c>
      <c r="Y205" s="23">
        <f t="shared" si="234"/>
        <v>2252</v>
      </c>
      <c r="Z205" s="21"/>
      <c r="AJ205" s="24"/>
    </row>
    <row r="206" spans="1:40" ht="13.2">
      <c r="A206" s="4">
        <v>5</v>
      </c>
      <c r="B206" s="4">
        <v>263</v>
      </c>
      <c r="C206" s="4">
        <v>86</v>
      </c>
      <c r="D206" s="4">
        <v>214</v>
      </c>
      <c r="E206" s="9">
        <v>2773</v>
      </c>
      <c r="F206" s="12">
        <v>2801</v>
      </c>
      <c r="G206" s="4">
        <v>216</v>
      </c>
      <c r="H206" s="14">
        <v>3800</v>
      </c>
      <c r="I206" s="14">
        <v>3875</v>
      </c>
      <c r="J206" s="4">
        <v>159</v>
      </c>
      <c r="K206" s="9">
        <v>2566</v>
      </c>
      <c r="L206" s="8">
        <v>2439</v>
      </c>
      <c r="M206" s="21"/>
      <c r="N206" s="23">
        <f t="shared" ref="N206:Y206" si="235" xml:space="preserve"> IF(OR(A206&gt;A209, A206&lt;A208),".",A206)</f>
        <v>5</v>
      </c>
      <c r="O206" s="23">
        <f t="shared" si="235"/>
        <v>263</v>
      </c>
      <c r="P206" s="23">
        <f t="shared" si="235"/>
        <v>86</v>
      </c>
      <c r="Q206" s="23">
        <f t="shared" si="235"/>
        <v>214</v>
      </c>
      <c r="R206" s="23">
        <f t="shared" si="235"/>
        <v>2773</v>
      </c>
      <c r="S206" s="23">
        <f t="shared" si="235"/>
        <v>2801</v>
      </c>
      <c r="T206" s="23">
        <f t="shared" si="235"/>
        <v>216</v>
      </c>
      <c r="U206" s="23">
        <f t="shared" si="235"/>
        <v>3800</v>
      </c>
      <c r="V206" s="23">
        <f t="shared" si="235"/>
        <v>3875</v>
      </c>
      <c r="W206" s="23" t="str">
        <f t="shared" si="235"/>
        <v>.</v>
      </c>
      <c r="X206" s="23">
        <f t="shared" si="235"/>
        <v>2566</v>
      </c>
      <c r="Y206" s="23">
        <f t="shared" si="235"/>
        <v>2439</v>
      </c>
      <c r="Z206" s="21"/>
      <c r="AJ206" s="24"/>
    </row>
    <row r="207" spans="1:40">
      <c r="A207" s="39">
        <f>AVERAGE(A199:A206)</f>
        <v>2.875</v>
      </c>
      <c r="B207" s="39">
        <f>AVERAGE(B199:B206)</f>
        <v>259.75</v>
      </c>
      <c r="C207" s="39">
        <f t="shared" ref="C207:L207" si="236">AVERAGE(C199:C206)</f>
        <v>81.75</v>
      </c>
      <c r="D207" s="39">
        <f t="shared" si="236"/>
        <v>208</v>
      </c>
      <c r="E207" s="39">
        <f t="shared" si="236"/>
        <v>2651.375</v>
      </c>
      <c r="F207" s="39">
        <f t="shared" si="236"/>
        <v>2838.25</v>
      </c>
      <c r="G207" s="39">
        <f t="shared" si="236"/>
        <v>215.625</v>
      </c>
      <c r="H207" s="39">
        <f t="shared" si="236"/>
        <v>3742.625</v>
      </c>
      <c r="I207" s="39">
        <f t="shared" si="236"/>
        <v>3726.5</v>
      </c>
      <c r="J207" s="39">
        <f t="shared" si="236"/>
        <v>211.5</v>
      </c>
      <c r="K207" s="39">
        <f t="shared" si="236"/>
        <v>2381.125</v>
      </c>
      <c r="L207" s="39">
        <f t="shared" si="236"/>
        <v>2436.25</v>
      </c>
      <c r="M207" s="26" t="s">
        <v>60</v>
      </c>
      <c r="N207" s="39">
        <f>AVERAGE(N199:N206)</f>
        <v>2.875</v>
      </c>
      <c r="O207" s="39">
        <f>AVERAGE(O199:O206)</f>
        <v>259.75</v>
      </c>
      <c r="P207" s="39">
        <f t="shared" ref="P207:Y207" si="237">AVERAGE(P199:P206)</f>
        <v>81.75</v>
      </c>
      <c r="Q207" s="39">
        <f t="shared" si="237"/>
        <v>208</v>
      </c>
      <c r="R207" s="39">
        <f t="shared" si="237"/>
        <v>2570</v>
      </c>
      <c r="S207" s="39">
        <f t="shared" si="237"/>
        <v>2838.25</v>
      </c>
      <c r="T207" s="39">
        <f t="shared" si="237"/>
        <v>220.71428571428572</v>
      </c>
      <c r="U207" s="39">
        <f t="shared" si="237"/>
        <v>3742.625</v>
      </c>
      <c r="V207" s="39">
        <f t="shared" si="237"/>
        <v>3726.5</v>
      </c>
      <c r="W207" s="39">
        <f t="shared" si="237"/>
        <v>219</v>
      </c>
      <c r="X207" s="39">
        <f t="shared" si="237"/>
        <v>2446.2857142857142</v>
      </c>
      <c r="Y207" s="39">
        <f t="shared" si="237"/>
        <v>2436.25</v>
      </c>
      <c r="Z207" s="26" t="s">
        <v>60</v>
      </c>
      <c r="AJ207" s="24"/>
    </row>
    <row r="208" spans="1:40">
      <c r="A208" s="39">
        <f>A207-2*STDEV(A199:A206)</f>
        <v>-4.0475947422650371E-2</v>
      </c>
      <c r="B208" s="39">
        <f t="shared" ref="B208:L208" si="238">B207-2*STDEV(B199:B206)</f>
        <v>255.12089950113725</v>
      </c>
      <c r="C208" s="39">
        <f t="shared" si="238"/>
        <v>75.539409965918807</v>
      </c>
      <c r="D208" s="39">
        <f t="shared" si="238"/>
        <v>180.95506384868747</v>
      </c>
      <c r="E208" s="39">
        <f t="shared" si="238"/>
        <v>2090.5195946464582</v>
      </c>
      <c r="F208" s="39">
        <f t="shared" si="238"/>
        <v>2179.8174456928573</v>
      </c>
      <c r="G208" s="39">
        <f t="shared" si="238"/>
        <v>185.9229077216051</v>
      </c>
      <c r="H208" s="39">
        <f t="shared" si="238"/>
        <v>2958.2774549483365</v>
      </c>
      <c r="I208" s="39">
        <f t="shared" si="238"/>
        <v>2828.7879876358693</v>
      </c>
      <c r="J208" s="39">
        <f t="shared" si="238"/>
        <v>160.72317739080444</v>
      </c>
      <c r="K208" s="39">
        <f t="shared" si="238"/>
        <v>1965.3346166851104</v>
      </c>
      <c r="L208" s="39">
        <f t="shared" si="238"/>
        <v>2101.4942254845655</v>
      </c>
      <c r="M208" s="26" t="s">
        <v>61</v>
      </c>
      <c r="N208" s="39">
        <f>N207-2*STDEV(N199:N206)</f>
        <v>-4.0475947422650371E-2</v>
      </c>
      <c r="O208" s="39">
        <f t="shared" ref="O208:Y208" si="239">O207-2*STDEV(O199:O206)</f>
        <v>255.12089950113725</v>
      </c>
      <c r="P208" s="39">
        <f t="shared" si="239"/>
        <v>75.539409965918807</v>
      </c>
      <c r="Q208" s="39">
        <f t="shared" si="239"/>
        <v>180.95506384868747</v>
      </c>
      <c r="R208" s="39">
        <f t="shared" si="239"/>
        <v>2223.9248636495249</v>
      </c>
      <c r="S208" s="39">
        <f t="shared" si="239"/>
        <v>2179.8174456928573</v>
      </c>
      <c r="T208" s="39">
        <f t="shared" si="239"/>
        <v>212.82215581889537</v>
      </c>
      <c r="U208" s="39">
        <f t="shared" si="239"/>
        <v>2958.2774549483365</v>
      </c>
      <c r="V208" s="39">
        <f t="shared" si="239"/>
        <v>2828.7879876358693</v>
      </c>
      <c r="W208" s="39">
        <f t="shared" si="239"/>
        <v>188.86696165336127</v>
      </c>
      <c r="X208" s="39">
        <f t="shared" si="239"/>
        <v>2238.4854438793636</v>
      </c>
      <c r="Y208" s="39">
        <f t="shared" si="239"/>
        <v>2101.4942254845655</v>
      </c>
      <c r="Z208" s="26" t="s">
        <v>61</v>
      </c>
      <c r="AJ208" s="24"/>
    </row>
    <row r="209" spans="1:40" ht="12.6" thickBot="1">
      <c r="A209" s="40">
        <f>A207+2*STDEV(A199:A206)</f>
        <v>5.7904759474226504</v>
      </c>
      <c r="B209" s="40">
        <f t="shared" ref="B209:L209" si="240">B207+2*STDEV(B199:B206)</f>
        <v>264.37910049886278</v>
      </c>
      <c r="C209" s="40">
        <f t="shared" si="240"/>
        <v>87.960590034081193</v>
      </c>
      <c r="D209" s="40">
        <f t="shared" si="240"/>
        <v>235.04493615131253</v>
      </c>
      <c r="E209" s="40">
        <f t="shared" si="240"/>
        <v>3212.2304053535418</v>
      </c>
      <c r="F209" s="40">
        <f t="shared" si="240"/>
        <v>3496.6825543071427</v>
      </c>
      <c r="G209" s="40">
        <f t="shared" si="240"/>
        <v>245.3270922783949</v>
      </c>
      <c r="H209" s="40">
        <f t="shared" si="240"/>
        <v>4526.9725450516635</v>
      </c>
      <c r="I209" s="40">
        <f t="shared" si="240"/>
        <v>4624.2120123641307</v>
      </c>
      <c r="J209" s="40">
        <f t="shared" si="240"/>
        <v>262.27682260919556</v>
      </c>
      <c r="K209" s="40">
        <f t="shared" si="240"/>
        <v>2796.9153833148898</v>
      </c>
      <c r="L209" s="40">
        <f t="shared" si="240"/>
        <v>2771.0057745154345</v>
      </c>
      <c r="M209" s="41" t="s">
        <v>62</v>
      </c>
      <c r="N209" s="40">
        <f>N207+2*STDEV(N199:N206)</f>
        <v>5.7904759474226504</v>
      </c>
      <c r="O209" s="40">
        <f t="shared" ref="O209:Y209" si="241">O207+2*STDEV(O199:O206)</f>
        <v>264.37910049886278</v>
      </c>
      <c r="P209" s="40">
        <f t="shared" si="241"/>
        <v>87.960590034081193</v>
      </c>
      <c r="Q209" s="40">
        <f t="shared" si="241"/>
        <v>235.04493615131253</v>
      </c>
      <c r="R209" s="40">
        <f t="shared" si="241"/>
        <v>2916.0751363504751</v>
      </c>
      <c r="S209" s="40">
        <f t="shared" si="241"/>
        <v>3496.6825543071427</v>
      </c>
      <c r="T209" s="40">
        <f t="shared" si="241"/>
        <v>228.60641560967608</v>
      </c>
      <c r="U209" s="40">
        <f t="shared" si="241"/>
        <v>4526.9725450516635</v>
      </c>
      <c r="V209" s="40">
        <f t="shared" si="241"/>
        <v>4624.2120123641307</v>
      </c>
      <c r="W209" s="40">
        <f t="shared" si="241"/>
        <v>249.13303834663873</v>
      </c>
      <c r="X209" s="40">
        <f t="shared" si="241"/>
        <v>2654.0859846920648</v>
      </c>
      <c r="Y209" s="40">
        <f t="shared" si="241"/>
        <v>2771.0057745154345</v>
      </c>
      <c r="Z209" s="41" t="s">
        <v>62</v>
      </c>
      <c r="AJ209" s="24"/>
      <c r="AK209" s="23"/>
      <c r="AL209" s="23"/>
      <c r="AM209" s="23"/>
    </row>
    <row r="210" spans="1:40" ht="13.2">
      <c r="A210" s="20"/>
      <c r="B210" s="25"/>
      <c r="C210" s="20"/>
      <c r="D210" s="22">
        <f>D197+3</f>
        <v>49</v>
      </c>
      <c r="E210" s="22">
        <f t="shared" ref="E210:L210" si="242">E197+3</f>
        <v>49</v>
      </c>
      <c r="F210" s="22">
        <f t="shared" si="242"/>
        <v>49</v>
      </c>
      <c r="G210" s="22">
        <f t="shared" si="242"/>
        <v>50</v>
      </c>
      <c r="H210" s="22">
        <f t="shared" si="242"/>
        <v>50</v>
      </c>
      <c r="I210" s="22">
        <f t="shared" si="242"/>
        <v>50</v>
      </c>
      <c r="J210" s="22">
        <f t="shared" si="242"/>
        <v>51</v>
      </c>
      <c r="K210" s="22">
        <f t="shared" si="242"/>
        <v>51</v>
      </c>
      <c r="L210" s="22">
        <f t="shared" si="242"/>
        <v>51</v>
      </c>
      <c r="M210" s="26" t="s">
        <v>37</v>
      </c>
      <c r="N210" s="20"/>
      <c r="O210" s="25"/>
      <c r="P210" s="20"/>
      <c r="Q210" s="22">
        <f>Q197+3</f>
        <v>49</v>
      </c>
      <c r="R210" s="22">
        <f t="shared" ref="R210:Y210" si="243">R197+3</f>
        <v>49</v>
      </c>
      <c r="S210" s="22">
        <f t="shared" si="243"/>
        <v>49</v>
      </c>
      <c r="T210" s="22">
        <f t="shared" si="243"/>
        <v>50</v>
      </c>
      <c r="U210" s="22">
        <f t="shared" si="243"/>
        <v>50</v>
      </c>
      <c r="V210" s="22">
        <f t="shared" si="243"/>
        <v>50</v>
      </c>
      <c r="W210" s="22">
        <f t="shared" si="243"/>
        <v>51</v>
      </c>
      <c r="X210" s="22">
        <f t="shared" si="243"/>
        <v>51</v>
      </c>
      <c r="Y210" s="22">
        <f t="shared" si="243"/>
        <v>51</v>
      </c>
      <c r="Z210" s="26" t="s">
        <v>37</v>
      </c>
      <c r="AB210" s="27"/>
      <c r="AC210" s="27"/>
      <c r="AD210" s="27"/>
      <c r="AE210" s="27"/>
      <c r="AF210" s="27"/>
      <c r="AG210" s="27"/>
      <c r="AH210" s="27"/>
      <c r="AI210" s="27"/>
    </row>
    <row r="211" spans="1:40" ht="13.8" thickBot="1">
      <c r="A211" s="30">
        <v>1</v>
      </c>
      <c r="B211" s="30">
        <v>2</v>
      </c>
      <c r="C211" s="30">
        <v>3</v>
      </c>
      <c r="D211" s="30">
        <v>4</v>
      </c>
      <c r="E211" s="30">
        <v>5</v>
      </c>
      <c r="F211" s="30">
        <v>6</v>
      </c>
      <c r="G211" s="30">
        <v>7</v>
      </c>
      <c r="H211" s="30">
        <v>8</v>
      </c>
      <c r="I211" s="30">
        <v>9</v>
      </c>
      <c r="J211" s="30">
        <v>10</v>
      </c>
      <c r="K211" s="30">
        <v>11</v>
      </c>
      <c r="L211" s="30">
        <v>12</v>
      </c>
      <c r="M211" s="26" t="s">
        <v>47</v>
      </c>
      <c r="N211" s="30">
        <v>1</v>
      </c>
      <c r="O211" s="30">
        <v>2</v>
      </c>
      <c r="P211" s="30">
        <v>3</v>
      </c>
      <c r="Q211" s="30">
        <v>4</v>
      </c>
      <c r="R211" s="30">
        <v>5</v>
      </c>
      <c r="S211" s="30">
        <v>6</v>
      </c>
      <c r="T211" s="30">
        <v>7</v>
      </c>
      <c r="U211" s="30">
        <v>8</v>
      </c>
      <c r="V211" s="30">
        <v>9</v>
      </c>
      <c r="W211" s="30">
        <v>10</v>
      </c>
      <c r="X211" s="30">
        <v>11</v>
      </c>
      <c r="Y211" s="30">
        <v>12</v>
      </c>
      <c r="Z211" s="26" t="s">
        <v>47</v>
      </c>
      <c r="AB211" s="27"/>
      <c r="AC211" s="27"/>
      <c r="AD211" s="27"/>
      <c r="AE211" s="27"/>
      <c r="AF211" s="27"/>
      <c r="AG211" s="27"/>
      <c r="AH211" s="27"/>
      <c r="AI211" s="27"/>
    </row>
    <row r="212" spans="1:40" ht="13.8" thickBot="1">
      <c r="A212" s="4">
        <v>2</v>
      </c>
      <c r="B212" s="16">
        <v>563</v>
      </c>
      <c r="C212" s="4">
        <v>75</v>
      </c>
      <c r="D212" s="17">
        <v>497</v>
      </c>
      <c r="E212" s="9">
        <v>2452</v>
      </c>
      <c r="F212" s="12">
        <v>2674</v>
      </c>
      <c r="G212" s="17">
        <v>489</v>
      </c>
      <c r="H212" s="12">
        <v>2489</v>
      </c>
      <c r="I212" s="7">
        <v>3253</v>
      </c>
      <c r="J212" s="17">
        <v>503</v>
      </c>
      <c r="K212" s="8">
        <v>2092</v>
      </c>
      <c r="L212" s="8">
        <v>2095</v>
      </c>
      <c r="M212" s="21"/>
      <c r="N212" s="23">
        <f t="shared" ref="N212:Y212" si="244" xml:space="preserve"> IF(OR(A212&gt;A222, A212&lt;A221),".",A212)</f>
        <v>2</v>
      </c>
      <c r="O212" s="23">
        <f t="shared" si="244"/>
        <v>563</v>
      </c>
      <c r="P212" s="23">
        <f t="shared" si="244"/>
        <v>75</v>
      </c>
      <c r="Q212" s="23">
        <f t="shared" si="244"/>
        <v>497</v>
      </c>
      <c r="R212" s="23">
        <f t="shared" si="244"/>
        <v>2452</v>
      </c>
      <c r="S212" s="23" t="str">
        <f t="shared" si="244"/>
        <v>.</v>
      </c>
      <c r="T212" s="23">
        <f t="shared" si="244"/>
        <v>489</v>
      </c>
      <c r="U212" s="23">
        <f t="shared" si="244"/>
        <v>2489</v>
      </c>
      <c r="V212" s="23">
        <f t="shared" si="244"/>
        <v>3253</v>
      </c>
      <c r="W212" s="23">
        <f t="shared" si="244"/>
        <v>503</v>
      </c>
      <c r="X212" s="23">
        <f t="shared" si="244"/>
        <v>2092</v>
      </c>
      <c r="Y212" s="23">
        <f t="shared" si="244"/>
        <v>2095</v>
      </c>
      <c r="Z212" s="21"/>
      <c r="AA212" s="22">
        <f>AA199+3</f>
        <v>49</v>
      </c>
      <c r="AB212" s="34">
        <f>AVERAGE($R212:$S219)</f>
        <v>3125.8</v>
      </c>
      <c r="AC212" s="34">
        <f>AVERAGE($P212:$P219)</f>
        <v>79.125</v>
      </c>
      <c r="AD212" s="34">
        <f>AVERAGE([3]buffer!I$36:I$43)</f>
        <v>19.125</v>
      </c>
      <c r="AE212" s="34">
        <f>((AB212-AD212)/AI212)-AC212</f>
        <v>3653.9351796014685</v>
      </c>
      <c r="AF212" s="34">
        <f>AVERAGE($Q212:$Q219)</f>
        <v>476.75</v>
      </c>
      <c r="AG212" s="34">
        <f>AVERAGE($O212:$O219)</f>
        <v>572.875</v>
      </c>
      <c r="AH212" s="34">
        <f>AG212/0.5</f>
        <v>1145.75</v>
      </c>
      <c r="AI212" s="35">
        <f>AF212/AG212</f>
        <v>0.83220597861662671</v>
      </c>
      <c r="AJ212" s="58">
        <f xml:space="preserve"> 1.1*(1-COMPLETE!P47)</f>
        <v>0.9803590285110878</v>
      </c>
      <c r="AK212" s="37">
        <v>0.76527777777777783</v>
      </c>
      <c r="AL212" s="37">
        <v>0.94791666666666663</v>
      </c>
      <c r="AM212" s="38">
        <f>24*(AL212-AK212)</f>
        <v>4.3833333333333311</v>
      </c>
      <c r="AN212" s="34">
        <f>(AE212*120)/(AH212*0.2*AM212*AJ212)</f>
        <v>445.27936774176646</v>
      </c>
    </row>
    <row r="213" spans="1:40" ht="13.8" thickBot="1">
      <c r="A213" s="4">
        <v>2</v>
      </c>
      <c r="B213" s="16">
        <v>556</v>
      </c>
      <c r="C213" s="4">
        <v>78</v>
      </c>
      <c r="D213" s="17">
        <v>444</v>
      </c>
      <c r="E213" s="15">
        <v>2857</v>
      </c>
      <c r="F213" s="7">
        <v>3167</v>
      </c>
      <c r="G213" s="17">
        <v>476</v>
      </c>
      <c r="H213" s="13">
        <v>3677</v>
      </c>
      <c r="I213" s="7">
        <v>3059</v>
      </c>
      <c r="J213" s="17">
        <v>483</v>
      </c>
      <c r="K213" s="18">
        <v>1295</v>
      </c>
      <c r="L213" s="5">
        <v>1823</v>
      </c>
      <c r="M213" s="21"/>
      <c r="N213" s="23">
        <f t="shared" ref="N213:Y213" si="245" xml:space="preserve"> IF(OR(A213&gt;A222, A213&lt;A221),".",A213)</f>
        <v>2</v>
      </c>
      <c r="O213" s="23">
        <f t="shared" si="245"/>
        <v>556</v>
      </c>
      <c r="P213" s="23">
        <f t="shared" si="245"/>
        <v>78</v>
      </c>
      <c r="Q213" s="23">
        <f t="shared" si="245"/>
        <v>444</v>
      </c>
      <c r="R213" s="23">
        <f t="shared" si="245"/>
        <v>2857</v>
      </c>
      <c r="S213" s="23">
        <f t="shared" si="245"/>
        <v>3167</v>
      </c>
      <c r="T213" s="23">
        <f t="shared" si="245"/>
        <v>476</v>
      </c>
      <c r="U213" s="23" t="str">
        <f t="shared" si="245"/>
        <v>.</v>
      </c>
      <c r="V213" s="23">
        <f t="shared" si="245"/>
        <v>3059</v>
      </c>
      <c r="W213" s="23">
        <f t="shared" si="245"/>
        <v>483</v>
      </c>
      <c r="X213" s="23">
        <f t="shared" si="245"/>
        <v>1295</v>
      </c>
      <c r="Y213" s="23">
        <f t="shared" si="245"/>
        <v>1823</v>
      </c>
      <c r="Z213" s="21"/>
      <c r="AA213" s="22">
        <f>AA200+3</f>
        <v>50</v>
      </c>
      <c r="AB213" s="34">
        <f>AVERAGE($U212:$V219)</f>
        <v>2838.5333333333333</v>
      </c>
      <c r="AC213" s="34">
        <f>AVERAGE($P212:$P219)</f>
        <v>79.125</v>
      </c>
      <c r="AD213" s="34">
        <f>AVERAGE([3]buffer!J$36:J$43)</f>
        <v>16.375</v>
      </c>
      <c r="AE213" s="34">
        <f>((AB213-AD213)/AI213)-AC213</f>
        <v>3347.0873554083887</v>
      </c>
      <c r="AF213" s="34">
        <f>AVERAGE($T212:$T219)</f>
        <v>471.875</v>
      </c>
      <c r="AG213" s="34">
        <f>AVERAGE($O212:$O219)</f>
        <v>572.875</v>
      </c>
      <c r="AH213" s="34">
        <f>AG213/0.5</f>
        <v>1145.75</v>
      </c>
      <c r="AI213" s="35">
        <f>AF213/AG213</f>
        <v>0.82369626881955049</v>
      </c>
      <c r="AJ213" s="57">
        <f xml:space="preserve"> 1.22*(1-COMPLETE!P49)</f>
        <v>1.0937565217391303</v>
      </c>
      <c r="AK213" s="37">
        <v>0.76527777777777783</v>
      </c>
      <c r="AL213" s="37">
        <v>0.94791666666666663</v>
      </c>
      <c r="AM213" s="38">
        <f>24*(AL213-AK213)</f>
        <v>4.3833333333333311</v>
      </c>
      <c r="AN213" s="34">
        <f>(AE213*120)/(AH213*0.2*AM213*AJ213)</f>
        <v>365.59755098953582</v>
      </c>
    </row>
    <row r="214" spans="1:40" ht="13.8" thickBot="1">
      <c r="A214" s="4">
        <v>2</v>
      </c>
      <c r="B214" s="16">
        <v>577</v>
      </c>
      <c r="C214" s="4">
        <v>79</v>
      </c>
      <c r="D214" s="17">
        <v>476</v>
      </c>
      <c r="E214" s="15">
        <v>2824</v>
      </c>
      <c r="F214" s="7">
        <v>3145</v>
      </c>
      <c r="G214" s="17">
        <v>469</v>
      </c>
      <c r="H214" s="15">
        <v>2906</v>
      </c>
      <c r="I214" s="12">
        <v>2710</v>
      </c>
      <c r="J214" s="17">
        <v>471</v>
      </c>
      <c r="K214" s="8">
        <v>2115</v>
      </c>
      <c r="L214" s="6">
        <v>1443</v>
      </c>
      <c r="M214" s="21"/>
      <c r="N214" s="23">
        <f t="shared" ref="N214:Y214" si="246" xml:space="preserve"> IF(OR(A214&gt;A222, A214&lt;A221),".",A214)</f>
        <v>2</v>
      </c>
      <c r="O214" s="23">
        <f t="shared" si="246"/>
        <v>577</v>
      </c>
      <c r="P214" s="23">
        <f t="shared" si="246"/>
        <v>79</v>
      </c>
      <c r="Q214" s="23">
        <f t="shared" si="246"/>
        <v>476</v>
      </c>
      <c r="R214" s="23">
        <f t="shared" si="246"/>
        <v>2824</v>
      </c>
      <c r="S214" s="23">
        <f t="shared" si="246"/>
        <v>3145</v>
      </c>
      <c r="T214" s="23">
        <f t="shared" si="246"/>
        <v>469</v>
      </c>
      <c r="U214" s="23">
        <f t="shared" si="246"/>
        <v>2906</v>
      </c>
      <c r="V214" s="23">
        <f t="shared" si="246"/>
        <v>2710</v>
      </c>
      <c r="W214" s="23">
        <f t="shared" si="246"/>
        <v>471</v>
      </c>
      <c r="X214" s="23">
        <f t="shared" si="246"/>
        <v>2115</v>
      </c>
      <c r="Y214" s="23">
        <f t="shared" si="246"/>
        <v>1443</v>
      </c>
      <c r="Z214" s="21"/>
      <c r="AA214" s="22">
        <f>AA201+3</f>
        <v>51</v>
      </c>
      <c r="AB214" s="34">
        <f>AVERAGE($X212:$Y219)</f>
        <v>2095.375</v>
      </c>
      <c r="AC214" s="34">
        <f>AVERAGE($P212:$P219)</f>
        <v>79.125</v>
      </c>
      <c r="AD214" s="34">
        <f>AVERAGE([3]buffer!K$36:K$43)</f>
        <v>18.25</v>
      </c>
      <c r="AE214" s="34">
        <f>((AB214-AD214)/AI214)-AC214</f>
        <v>2389.6156314834025</v>
      </c>
      <c r="AF214" s="34">
        <f>AVERAGE($W212:$W219)</f>
        <v>482</v>
      </c>
      <c r="AG214" s="34">
        <f>AVERAGE($O212:$O219)</f>
        <v>572.875</v>
      </c>
      <c r="AH214" s="34">
        <f>AG214/0.5</f>
        <v>1145.75</v>
      </c>
      <c r="AI214" s="35">
        <f>AF214/AG214</f>
        <v>0.84137028147501636</v>
      </c>
      <c r="AJ214" s="57">
        <f>1.14*(1-COMPLETE!P51)</f>
        <v>0.98482315112540197</v>
      </c>
      <c r="AK214" s="37">
        <v>0.76527777777777783</v>
      </c>
      <c r="AL214" s="37">
        <v>0.94791666666666663</v>
      </c>
      <c r="AM214" s="38">
        <f>24*(AL214-AK214)</f>
        <v>4.3833333333333311</v>
      </c>
      <c r="AN214" s="34">
        <f>(AE214*120)/(AH214*0.2*AM214*AJ214)</f>
        <v>289.88563007777458</v>
      </c>
    </row>
    <row r="215" spans="1:40" ht="13.2">
      <c r="A215" s="4">
        <v>2</v>
      </c>
      <c r="B215" s="16">
        <v>557</v>
      </c>
      <c r="C215" s="4">
        <v>79</v>
      </c>
      <c r="D215" s="17">
        <v>445</v>
      </c>
      <c r="E215" s="7">
        <v>3197</v>
      </c>
      <c r="F215" s="14">
        <v>3362</v>
      </c>
      <c r="G215" s="17">
        <v>463</v>
      </c>
      <c r="H215" s="12">
        <v>2671</v>
      </c>
      <c r="I215" s="9">
        <v>2350</v>
      </c>
      <c r="J215" s="17">
        <v>476</v>
      </c>
      <c r="K215" s="12">
        <v>2573</v>
      </c>
      <c r="L215" s="9">
        <v>2230</v>
      </c>
      <c r="M215" s="21"/>
      <c r="N215" s="23">
        <f t="shared" ref="N215:Y215" si="247" xml:space="preserve"> IF(OR(A215&gt;A222, A215&lt;A221),".",A215)</f>
        <v>2</v>
      </c>
      <c r="O215" s="23">
        <f t="shared" si="247"/>
        <v>557</v>
      </c>
      <c r="P215" s="23">
        <f t="shared" si="247"/>
        <v>79</v>
      </c>
      <c r="Q215" s="23">
        <f t="shared" si="247"/>
        <v>445</v>
      </c>
      <c r="R215" s="23">
        <f t="shared" si="247"/>
        <v>3197</v>
      </c>
      <c r="S215" s="23">
        <f t="shared" si="247"/>
        <v>3362</v>
      </c>
      <c r="T215" s="23">
        <f t="shared" si="247"/>
        <v>463</v>
      </c>
      <c r="U215" s="23">
        <f t="shared" si="247"/>
        <v>2671</v>
      </c>
      <c r="V215" s="23">
        <f t="shared" si="247"/>
        <v>2350</v>
      </c>
      <c r="W215" s="23">
        <f t="shared" si="247"/>
        <v>476</v>
      </c>
      <c r="X215" s="23">
        <f t="shared" si="247"/>
        <v>2573</v>
      </c>
      <c r="Y215" s="23">
        <f t="shared" si="247"/>
        <v>2230</v>
      </c>
      <c r="Z215" s="21"/>
    </row>
    <row r="216" spans="1:40" ht="13.2">
      <c r="A216" s="4">
        <v>2</v>
      </c>
      <c r="B216" s="16">
        <v>582</v>
      </c>
      <c r="C216" s="4">
        <v>81</v>
      </c>
      <c r="D216" s="17">
        <v>487</v>
      </c>
      <c r="E216" s="15">
        <v>3008</v>
      </c>
      <c r="F216" s="7">
        <v>3231</v>
      </c>
      <c r="G216" s="17">
        <v>459</v>
      </c>
      <c r="H216" s="7">
        <v>3027</v>
      </c>
      <c r="I216" s="7">
        <v>3098</v>
      </c>
      <c r="J216" s="17">
        <v>444</v>
      </c>
      <c r="K216" s="12">
        <v>2722</v>
      </c>
      <c r="L216" s="9">
        <v>2469</v>
      </c>
      <c r="M216" s="21"/>
      <c r="N216" s="23">
        <f t="shared" ref="N216:Y216" si="248" xml:space="preserve"> IF(OR(A216&gt;A222, A216&lt;A221),".",A216)</f>
        <v>2</v>
      </c>
      <c r="O216" s="23">
        <f t="shared" si="248"/>
        <v>582</v>
      </c>
      <c r="P216" s="23">
        <f t="shared" si="248"/>
        <v>81</v>
      </c>
      <c r="Q216" s="23">
        <f t="shared" si="248"/>
        <v>487</v>
      </c>
      <c r="R216" s="23">
        <f t="shared" si="248"/>
        <v>3008</v>
      </c>
      <c r="S216" s="23">
        <f t="shared" si="248"/>
        <v>3231</v>
      </c>
      <c r="T216" s="23">
        <f t="shared" si="248"/>
        <v>459</v>
      </c>
      <c r="U216" s="23">
        <f t="shared" si="248"/>
        <v>3027</v>
      </c>
      <c r="V216" s="23">
        <f t="shared" si="248"/>
        <v>3098</v>
      </c>
      <c r="W216" s="23" t="str">
        <f t="shared" si="248"/>
        <v>.</v>
      </c>
      <c r="X216" s="23">
        <f t="shared" si="248"/>
        <v>2722</v>
      </c>
      <c r="Y216" s="23">
        <f t="shared" si="248"/>
        <v>2469</v>
      </c>
      <c r="Z216" s="21"/>
    </row>
    <row r="217" spans="1:40" ht="13.2">
      <c r="A217" s="4">
        <v>1</v>
      </c>
      <c r="B217" s="16">
        <v>573</v>
      </c>
      <c r="C217" s="4">
        <v>79</v>
      </c>
      <c r="D217" s="17">
        <v>495</v>
      </c>
      <c r="E217" s="14">
        <v>3338</v>
      </c>
      <c r="F217" s="7">
        <v>3263</v>
      </c>
      <c r="G217" s="17">
        <v>470</v>
      </c>
      <c r="H217" s="7">
        <v>3136</v>
      </c>
      <c r="I217" s="7">
        <v>3112</v>
      </c>
      <c r="J217" s="17">
        <v>477</v>
      </c>
      <c r="K217" s="12">
        <v>2593</v>
      </c>
      <c r="L217" s="5">
        <v>1833</v>
      </c>
      <c r="M217" s="21"/>
      <c r="N217" s="23">
        <f t="shared" ref="N217:Y217" si="249" xml:space="preserve"> IF(OR(A217&gt;A222, A217&lt;A221),".",A217)</f>
        <v>1</v>
      </c>
      <c r="O217" s="23">
        <f t="shared" si="249"/>
        <v>573</v>
      </c>
      <c r="P217" s="23">
        <f t="shared" si="249"/>
        <v>79</v>
      </c>
      <c r="Q217" s="23">
        <f t="shared" si="249"/>
        <v>495</v>
      </c>
      <c r="R217" s="23">
        <f t="shared" si="249"/>
        <v>3338</v>
      </c>
      <c r="S217" s="23">
        <f t="shared" si="249"/>
        <v>3263</v>
      </c>
      <c r="T217" s="23">
        <f t="shared" si="249"/>
        <v>470</v>
      </c>
      <c r="U217" s="23">
        <f t="shared" si="249"/>
        <v>3136</v>
      </c>
      <c r="V217" s="23">
        <f t="shared" si="249"/>
        <v>3112</v>
      </c>
      <c r="W217" s="23">
        <f t="shared" si="249"/>
        <v>477</v>
      </c>
      <c r="X217" s="23">
        <f t="shared" si="249"/>
        <v>2593</v>
      </c>
      <c r="Y217" s="23">
        <f t="shared" si="249"/>
        <v>1833</v>
      </c>
      <c r="Z217" s="21"/>
    </row>
    <row r="218" spans="1:40" ht="13.2">
      <c r="A218" s="4">
        <v>3</v>
      </c>
      <c r="B218" s="16">
        <v>578</v>
      </c>
      <c r="C218" s="4">
        <v>83</v>
      </c>
      <c r="D218" s="17">
        <v>485</v>
      </c>
      <c r="E218" s="13">
        <v>3849</v>
      </c>
      <c r="F218" s="13">
        <v>3661</v>
      </c>
      <c r="G218" s="17">
        <v>478</v>
      </c>
      <c r="H218" s="15">
        <v>2815</v>
      </c>
      <c r="I218" s="15">
        <v>2867</v>
      </c>
      <c r="J218" s="17">
        <v>482</v>
      </c>
      <c r="K218" s="9">
        <v>2318</v>
      </c>
      <c r="L218" s="9">
        <v>2233</v>
      </c>
      <c r="M218" s="21"/>
      <c r="N218" s="23">
        <f t="shared" ref="N218:Y218" si="250" xml:space="preserve"> IF(OR(A218&gt;A222, A218&lt;A221),".",A218)</f>
        <v>3</v>
      </c>
      <c r="O218" s="23">
        <f t="shared" si="250"/>
        <v>578</v>
      </c>
      <c r="P218" s="23">
        <f t="shared" si="250"/>
        <v>83</v>
      </c>
      <c r="Q218" s="23">
        <f t="shared" si="250"/>
        <v>485</v>
      </c>
      <c r="R218" s="23">
        <f t="shared" si="250"/>
        <v>3849</v>
      </c>
      <c r="S218" s="23">
        <f t="shared" si="250"/>
        <v>3661</v>
      </c>
      <c r="T218" s="23">
        <f t="shared" si="250"/>
        <v>478</v>
      </c>
      <c r="U218" s="23">
        <f t="shared" si="250"/>
        <v>2815</v>
      </c>
      <c r="V218" s="23">
        <f t="shared" si="250"/>
        <v>2867</v>
      </c>
      <c r="W218" s="23">
        <f t="shared" si="250"/>
        <v>482</v>
      </c>
      <c r="X218" s="23">
        <f t="shared" si="250"/>
        <v>2318</v>
      </c>
      <c r="Y218" s="23">
        <f t="shared" si="250"/>
        <v>2233</v>
      </c>
      <c r="Z218" s="21"/>
    </row>
    <row r="219" spans="1:40" ht="13.2">
      <c r="A219" s="4">
        <v>2</v>
      </c>
      <c r="B219" s="16">
        <v>597</v>
      </c>
      <c r="C219" s="4">
        <v>79</v>
      </c>
      <c r="D219" s="17">
        <v>485</v>
      </c>
      <c r="E219" s="8">
        <v>2116</v>
      </c>
      <c r="F219" s="14">
        <v>3417</v>
      </c>
      <c r="G219" s="17">
        <v>471</v>
      </c>
      <c r="H219" s="12">
        <v>2682</v>
      </c>
      <c r="I219" s="9">
        <v>2403</v>
      </c>
      <c r="J219" s="17">
        <v>482</v>
      </c>
      <c r="K219" s="8">
        <v>1960</v>
      </c>
      <c r="L219" s="5">
        <v>1732</v>
      </c>
      <c r="M219" s="21"/>
      <c r="N219" s="23">
        <f t="shared" ref="N219:Y219" si="251" xml:space="preserve"> IF(OR(A219&gt;A222, A219&lt;A221),".",A219)</f>
        <v>2</v>
      </c>
      <c r="O219" s="23">
        <f t="shared" si="251"/>
        <v>597</v>
      </c>
      <c r="P219" s="23">
        <f t="shared" si="251"/>
        <v>79</v>
      </c>
      <c r="Q219" s="23">
        <f t="shared" si="251"/>
        <v>485</v>
      </c>
      <c r="R219" s="23">
        <f t="shared" si="251"/>
        <v>2116</v>
      </c>
      <c r="S219" s="23">
        <f t="shared" si="251"/>
        <v>3417</v>
      </c>
      <c r="T219" s="23">
        <f t="shared" si="251"/>
        <v>471</v>
      </c>
      <c r="U219" s="23">
        <f t="shared" si="251"/>
        <v>2682</v>
      </c>
      <c r="V219" s="23">
        <f t="shared" si="251"/>
        <v>2403</v>
      </c>
      <c r="W219" s="23">
        <f t="shared" si="251"/>
        <v>482</v>
      </c>
      <c r="X219" s="23">
        <f t="shared" si="251"/>
        <v>1960</v>
      </c>
      <c r="Y219" s="23">
        <f t="shared" si="251"/>
        <v>1732</v>
      </c>
      <c r="Z219" s="21"/>
    </row>
    <row r="220" spans="1:40">
      <c r="A220" s="39">
        <f>AVERAGE(A212:A219)</f>
        <v>2</v>
      </c>
      <c r="B220" s="39">
        <f>AVERAGE(B212:B219)</f>
        <v>572.875</v>
      </c>
      <c r="C220" s="39">
        <f t="shared" ref="C220:L220" si="252">AVERAGE(C212:C219)</f>
        <v>79.125</v>
      </c>
      <c r="D220" s="39">
        <f t="shared" si="252"/>
        <v>476.75</v>
      </c>
      <c r="E220" s="39">
        <f t="shared" si="252"/>
        <v>2955.125</v>
      </c>
      <c r="F220" s="39">
        <f t="shared" si="252"/>
        <v>3240</v>
      </c>
      <c r="G220" s="39">
        <f t="shared" si="252"/>
        <v>471.875</v>
      </c>
      <c r="H220" s="39">
        <f t="shared" si="252"/>
        <v>2925.375</v>
      </c>
      <c r="I220" s="39">
        <f t="shared" si="252"/>
        <v>2856.5</v>
      </c>
      <c r="J220" s="39">
        <f t="shared" si="252"/>
        <v>477.25</v>
      </c>
      <c r="K220" s="39">
        <f t="shared" si="252"/>
        <v>2208.5</v>
      </c>
      <c r="L220" s="39">
        <f t="shared" si="252"/>
        <v>1982.25</v>
      </c>
      <c r="M220" s="26" t="s">
        <v>60</v>
      </c>
      <c r="N220" s="39">
        <f>AVERAGE(N212:N219)</f>
        <v>2</v>
      </c>
      <c r="O220" s="39">
        <f>AVERAGE(O212:O219)</f>
        <v>572.875</v>
      </c>
      <c r="P220" s="39">
        <f t="shared" ref="P220:Y220" si="253">AVERAGE(P212:P219)</f>
        <v>79.125</v>
      </c>
      <c r="Q220" s="39">
        <f t="shared" si="253"/>
        <v>476.75</v>
      </c>
      <c r="R220" s="39">
        <f t="shared" si="253"/>
        <v>2955.125</v>
      </c>
      <c r="S220" s="39">
        <f t="shared" si="253"/>
        <v>3320.8571428571427</v>
      </c>
      <c r="T220" s="39">
        <f t="shared" si="253"/>
        <v>471.875</v>
      </c>
      <c r="U220" s="39">
        <f t="shared" si="253"/>
        <v>2818</v>
      </c>
      <c r="V220" s="39">
        <f t="shared" si="253"/>
        <v>2856.5</v>
      </c>
      <c r="W220" s="39">
        <f t="shared" si="253"/>
        <v>482</v>
      </c>
      <c r="X220" s="39">
        <f t="shared" si="253"/>
        <v>2208.5</v>
      </c>
      <c r="Y220" s="39">
        <f t="shared" si="253"/>
        <v>1982.25</v>
      </c>
      <c r="Z220" s="26" t="s">
        <v>60</v>
      </c>
    </row>
    <row r="221" spans="1:40">
      <c r="A221" s="39">
        <f>A220-2*STDEV(A212:A219)</f>
        <v>0.93095503235030241</v>
      </c>
      <c r="B221" s="39">
        <f t="shared" ref="B221:L221" si="254">B220-2*STDEV(B212:B219)</f>
        <v>545.17378806158217</v>
      </c>
      <c r="C221" s="39">
        <f t="shared" si="254"/>
        <v>74.534637424840099</v>
      </c>
      <c r="D221" s="39">
        <f t="shared" si="254"/>
        <v>434.8965140554065</v>
      </c>
      <c r="E221" s="39">
        <f t="shared" si="254"/>
        <v>1888.4900041904145</v>
      </c>
      <c r="F221" s="39">
        <f t="shared" si="254"/>
        <v>2674.9341378463669</v>
      </c>
      <c r="G221" s="39">
        <f t="shared" si="254"/>
        <v>453.28352730032242</v>
      </c>
      <c r="H221" s="39">
        <f t="shared" si="254"/>
        <v>2189.9257204047699</v>
      </c>
      <c r="I221" s="39">
        <f t="shared" si="254"/>
        <v>2178.0151333406807</v>
      </c>
      <c r="J221" s="39">
        <f t="shared" si="254"/>
        <v>444.40838876407815</v>
      </c>
      <c r="K221" s="39">
        <f t="shared" si="254"/>
        <v>1290.4517597486656</v>
      </c>
      <c r="L221" s="39">
        <f t="shared" si="254"/>
        <v>1316.7982737267864</v>
      </c>
      <c r="M221" s="26" t="s">
        <v>61</v>
      </c>
      <c r="N221" s="39">
        <f>N220-2*STDEV(N212:N219)</f>
        <v>0.93095503235030241</v>
      </c>
      <c r="O221" s="39">
        <f t="shared" ref="O221:Y221" si="255">O220-2*STDEV(O212:O219)</f>
        <v>545.17378806158217</v>
      </c>
      <c r="P221" s="39">
        <f t="shared" si="255"/>
        <v>74.534637424840099</v>
      </c>
      <c r="Q221" s="39">
        <f t="shared" si="255"/>
        <v>434.8965140554065</v>
      </c>
      <c r="R221" s="39">
        <f t="shared" si="255"/>
        <v>1888.4900041904145</v>
      </c>
      <c r="S221" s="39">
        <f t="shared" si="255"/>
        <v>2962.4785189197792</v>
      </c>
      <c r="T221" s="39">
        <f t="shared" si="255"/>
        <v>453.28352730032242</v>
      </c>
      <c r="U221" s="39">
        <f t="shared" si="255"/>
        <v>2370.1131095168485</v>
      </c>
      <c r="V221" s="39">
        <f t="shared" si="255"/>
        <v>2178.0151333406807</v>
      </c>
      <c r="W221" s="39">
        <f t="shared" si="255"/>
        <v>461.60392194562888</v>
      </c>
      <c r="X221" s="39">
        <f t="shared" si="255"/>
        <v>1290.4517597486656</v>
      </c>
      <c r="Y221" s="39">
        <f t="shared" si="255"/>
        <v>1316.7982737267864</v>
      </c>
      <c r="Z221" s="26" t="s">
        <v>61</v>
      </c>
    </row>
    <row r="222" spans="1:40" ht="12.6" thickBot="1">
      <c r="A222" s="40">
        <f>A220+2*STDEV(A212:A219)</f>
        <v>3.0690449676496976</v>
      </c>
      <c r="B222" s="40">
        <f t="shared" ref="B222:L222" si="256">B220+2*STDEV(B212:B219)</f>
        <v>600.57621193841783</v>
      </c>
      <c r="C222" s="40">
        <f t="shared" si="256"/>
        <v>83.715362575159901</v>
      </c>
      <c r="D222" s="40">
        <f t="shared" si="256"/>
        <v>518.60348594459356</v>
      </c>
      <c r="E222" s="40">
        <f t="shared" si="256"/>
        <v>4021.7599958095852</v>
      </c>
      <c r="F222" s="40">
        <f t="shared" si="256"/>
        <v>3805.0658621536331</v>
      </c>
      <c r="G222" s="40">
        <f t="shared" si="256"/>
        <v>490.46647269967758</v>
      </c>
      <c r="H222" s="40">
        <f t="shared" si="256"/>
        <v>3660.8242795952301</v>
      </c>
      <c r="I222" s="40">
        <f t="shared" si="256"/>
        <v>3534.9848666593193</v>
      </c>
      <c r="J222" s="40">
        <f t="shared" si="256"/>
        <v>510.09161123592185</v>
      </c>
      <c r="K222" s="40">
        <f t="shared" si="256"/>
        <v>3126.5482402513344</v>
      </c>
      <c r="L222" s="40">
        <f t="shared" si="256"/>
        <v>2647.7017262732134</v>
      </c>
      <c r="M222" s="41" t="s">
        <v>62</v>
      </c>
      <c r="N222" s="40">
        <f>N220+2*STDEV(N212:N219)</f>
        <v>3.0690449676496976</v>
      </c>
      <c r="O222" s="40">
        <f t="shared" ref="O222:Y222" si="257">O220+2*STDEV(O212:O219)</f>
        <v>600.57621193841783</v>
      </c>
      <c r="P222" s="40">
        <f t="shared" si="257"/>
        <v>83.715362575159901</v>
      </c>
      <c r="Q222" s="40">
        <f t="shared" si="257"/>
        <v>518.60348594459356</v>
      </c>
      <c r="R222" s="40">
        <f t="shared" si="257"/>
        <v>4021.7599958095852</v>
      </c>
      <c r="S222" s="40">
        <f t="shared" si="257"/>
        <v>3679.2357667945062</v>
      </c>
      <c r="T222" s="40">
        <f t="shared" si="257"/>
        <v>490.46647269967758</v>
      </c>
      <c r="U222" s="40">
        <f t="shared" si="257"/>
        <v>3265.8868904831515</v>
      </c>
      <c r="V222" s="40">
        <f t="shared" si="257"/>
        <v>3534.9848666593193</v>
      </c>
      <c r="W222" s="40">
        <f t="shared" si="257"/>
        <v>502.39607805437112</v>
      </c>
      <c r="X222" s="40">
        <f t="shared" si="257"/>
        <v>3126.5482402513344</v>
      </c>
      <c r="Y222" s="40">
        <f t="shared" si="257"/>
        <v>2647.7017262732134</v>
      </c>
      <c r="Z222" s="41" t="s">
        <v>62</v>
      </c>
    </row>
    <row r="223" spans="1:40" ht="13.2">
      <c r="A223" s="20"/>
      <c r="B223" s="25"/>
      <c r="C223" s="20"/>
      <c r="D223" s="22">
        <f>D210+3</f>
        <v>52</v>
      </c>
      <c r="E223" s="22">
        <f t="shared" ref="E223:L223" si="258">E210+3</f>
        <v>52</v>
      </c>
      <c r="F223" s="22">
        <f t="shared" si="258"/>
        <v>52</v>
      </c>
      <c r="G223" s="22">
        <f t="shared" si="258"/>
        <v>53</v>
      </c>
      <c r="H223" s="22">
        <f t="shared" si="258"/>
        <v>53</v>
      </c>
      <c r="I223" s="22">
        <f t="shared" si="258"/>
        <v>53</v>
      </c>
      <c r="J223" s="22">
        <f t="shared" si="258"/>
        <v>54</v>
      </c>
      <c r="K223" s="22">
        <f t="shared" si="258"/>
        <v>54</v>
      </c>
      <c r="L223" s="22">
        <f t="shared" si="258"/>
        <v>54</v>
      </c>
      <c r="M223" s="26" t="s">
        <v>37</v>
      </c>
      <c r="N223" s="20"/>
      <c r="O223" s="25"/>
      <c r="P223" s="20"/>
      <c r="Q223" s="22">
        <f>Q210+3</f>
        <v>52</v>
      </c>
      <c r="R223" s="22">
        <f t="shared" ref="R223:Y223" si="259">R210+3</f>
        <v>52</v>
      </c>
      <c r="S223" s="22">
        <f t="shared" si="259"/>
        <v>52</v>
      </c>
      <c r="T223" s="22">
        <f t="shared" si="259"/>
        <v>53</v>
      </c>
      <c r="U223" s="22">
        <f t="shared" si="259"/>
        <v>53</v>
      </c>
      <c r="V223" s="22">
        <f t="shared" si="259"/>
        <v>53</v>
      </c>
      <c r="W223" s="22">
        <f t="shared" si="259"/>
        <v>54</v>
      </c>
      <c r="X223" s="22">
        <f t="shared" si="259"/>
        <v>54</v>
      </c>
      <c r="Y223" s="22">
        <f t="shared" si="259"/>
        <v>54</v>
      </c>
      <c r="Z223" s="26" t="s">
        <v>37</v>
      </c>
      <c r="AB223" s="27"/>
      <c r="AC223" s="27"/>
      <c r="AD223" s="27"/>
      <c r="AE223" s="27"/>
      <c r="AF223" s="27"/>
      <c r="AG223" s="27"/>
      <c r="AH223" s="27"/>
      <c r="AI223" s="27"/>
    </row>
    <row r="224" spans="1:40" ht="13.8" thickBot="1">
      <c r="A224" s="30">
        <v>1</v>
      </c>
      <c r="B224" s="30">
        <v>2</v>
      </c>
      <c r="C224" s="30">
        <v>3</v>
      </c>
      <c r="D224" s="30">
        <v>4</v>
      </c>
      <c r="E224" s="30">
        <v>5</v>
      </c>
      <c r="F224" s="30">
        <v>6</v>
      </c>
      <c r="G224" s="30">
        <v>7</v>
      </c>
      <c r="H224" s="30">
        <v>8</v>
      </c>
      <c r="I224" s="30">
        <v>9</v>
      </c>
      <c r="J224" s="30">
        <v>10</v>
      </c>
      <c r="K224" s="30">
        <v>11</v>
      </c>
      <c r="L224" s="30">
        <v>12</v>
      </c>
      <c r="M224" s="26" t="s">
        <v>47</v>
      </c>
      <c r="N224" s="30">
        <v>1</v>
      </c>
      <c r="O224" s="30">
        <v>2</v>
      </c>
      <c r="P224" s="30">
        <v>3</v>
      </c>
      <c r="Q224" s="30">
        <v>4</v>
      </c>
      <c r="R224" s="30">
        <v>5</v>
      </c>
      <c r="S224" s="30">
        <v>6</v>
      </c>
      <c r="T224" s="30">
        <v>7</v>
      </c>
      <c r="U224" s="30">
        <v>8</v>
      </c>
      <c r="V224" s="30">
        <v>9</v>
      </c>
      <c r="W224" s="30">
        <v>10</v>
      </c>
      <c r="X224" s="30">
        <v>11</v>
      </c>
      <c r="Y224" s="30">
        <v>12</v>
      </c>
      <c r="Z224" s="26" t="s">
        <v>47</v>
      </c>
      <c r="AB224" s="27"/>
      <c r="AC224" s="27"/>
      <c r="AD224" s="27"/>
      <c r="AE224" s="27"/>
      <c r="AF224" s="27"/>
      <c r="AG224" s="27"/>
      <c r="AH224" s="27"/>
      <c r="AI224" s="27"/>
    </row>
    <row r="225" spans="1:40" ht="13.8" thickBot="1">
      <c r="A225" s="4">
        <v>2</v>
      </c>
      <c r="B225" s="16">
        <v>583</v>
      </c>
      <c r="C225" s="4">
        <v>77</v>
      </c>
      <c r="D225" s="17">
        <v>462</v>
      </c>
      <c r="E225" s="9">
        <v>2202</v>
      </c>
      <c r="F225" s="9">
        <v>2309</v>
      </c>
      <c r="G225" s="17">
        <v>461</v>
      </c>
      <c r="H225" s="9">
        <v>2265</v>
      </c>
      <c r="I225" s="9">
        <v>2312</v>
      </c>
      <c r="J225" s="17">
        <v>456</v>
      </c>
      <c r="K225" s="6">
        <v>1513</v>
      </c>
      <c r="L225" s="6">
        <v>1484</v>
      </c>
      <c r="M225" s="21"/>
      <c r="N225" s="23">
        <f t="shared" ref="N225:Y225" si="260" xml:space="preserve"> IF(OR(A225&gt;A235, A225&lt;A234),".",A225)</f>
        <v>2</v>
      </c>
      <c r="O225" s="23">
        <f t="shared" si="260"/>
        <v>583</v>
      </c>
      <c r="P225" s="23">
        <f t="shared" si="260"/>
        <v>77</v>
      </c>
      <c r="Q225" s="23">
        <f t="shared" si="260"/>
        <v>462</v>
      </c>
      <c r="R225" s="23">
        <f t="shared" si="260"/>
        <v>2202</v>
      </c>
      <c r="S225" s="23">
        <f t="shared" si="260"/>
        <v>2309</v>
      </c>
      <c r="T225" s="23">
        <f t="shared" si="260"/>
        <v>461</v>
      </c>
      <c r="U225" s="23">
        <f t="shared" si="260"/>
        <v>2265</v>
      </c>
      <c r="V225" s="23">
        <f t="shared" si="260"/>
        <v>2312</v>
      </c>
      <c r="W225" s="23">
        <f t="shared" si="260"/>
        <v>456</v>
      </c>
      <c r="X225" s="23">
        <f t="shared" si="260"/>
        <v>1513</v>
      </c>
      <c r="Y225" s="23">
        <f t="shared" si="260"/>
        <v>1484</v>
      </c>
      <c r="Z225" s="21"/>
      <c r="AA225" s="22">
        <f>AA212+3</f>
        <v>52</v>
      </c>
      <c r="AB225" s="34">
        <f>AVERAGE($R225:$S232)</f>
        <v>2540.0666666666666</v>
      </c>
      <c r="AC225" s="34">
        <f>AVERAGE($P225:$P232)</f>
        <v>76.285714285714292</v>
      </c>
      <c r="AD225" s="34">
        <f>AVERAGE([3]buffer!I$36:I$43)</f>
        <v>19.125</v>
      </c>
      <c r="AE225" s="34">
        <f>((AB225-AD225)/AI225)-AC225</f>
        <v>3183.9268215839516</v>
      </c>
      <c r="AF225" s="34">
        <f>AVERAGE($Q225:$Q232)</f>
        <v>450.125</v>
      </c>
      <c r="AG225" s="34">
        <f>AVERAGE($O225:$O232)</f>
        <v>582.125</v>
      </c>
      <c r="AH225" s="34">
        <f>AG225/0.5</f>
        <v>1164.25</v>
      </c>
      <c r="AI225" s="35">
        <f>AF225/AG225</f>
        <v>0.7732445780545415</v>
      </c>
      <c r="AJ225" s="56">
        <f xml:space="preserve"> 1.11*(1-COMPLETE!P53)</f>
        <v>0.92500000000000027</v>
      </c>
      <c r="AK225" s="37">
        <v>0.76527777777777783</v>
      </c>
      <c r="AL225" s="37">
        <v>0.94930555555555562</v>
      </c>
      <c r="AM225" s="38">
        <f>24*(AL225-AK225)</f>
        <v>4.416666666666667</v>
      </c>
      <c r="AN225" s="34">
        <f>(AE225*120)/(AH225*0.2*AM225*AJ225)</f>
        <v>401.63516009738868</v>
      </c>
    </row>
    <row r="226" spans="1:40" ht="13.8" thickBot="1">
      <c r="A226" s="4">
        <v>1</v>
      </c>
      <c r="B226" s="16">
        <v>569</v>
      </c>
      <c r="C226" s="4">
        <v>76</v>
      </c>
      <c r="D226" s="17">
        <v>482</v>
      </c>
      <c r="E226" s="15">
        <v>2650</v>
      </c>
      <c r="F226" s="15">
        <v>2619</v>
      </c>
      <c r="G226" s="17">
        <v>456</v>
      </c>
      <c r="H226" s="15">
        <v>2778</v>
      </c>
      <c r="I226" s="7">
        <v>2941</v>
      </c>
      <c r="J226" s="17">
        <v>494</v>
      </c>
      <c r="K226" s="6">
        <v>1540</v>
      </c>
      <c r="L226" s="6">
        <v>1392</v>
      </c>
      <c r="M226" s="21"/>
      <c r="N226" s="23">
        <f t="shared" ref="N226:Y226" si="261" xml:space="preserve"> IF(OR(A226&gt;A235, A226&lt;A234),".",A226)</f>
        <v>1</v>
      </c>
      <c r="O226" s="23">
        <f t="shared" si="261"/>
        <v>569</v>
      </c>
      <c r="P226" s="23">
        <f t="shared" si="261"/>
        <v>76</v>
      </c>
      <c r="Q226" s="23">
        <f t="shared" si="261"/>
        <v>482</v>
      </c>
      <c r="R226" s="23">
        <f t="shared" si="261"/>
        <v>2650</v>
      </c>
      <c r="S226" s="23">
        <f t="shared" si="261"/>
        <v>2619</v>
      </c>
      <c r="T226" s="23">
        <f t="shared" si="261"/>
        <v>456</v>
      </c>
      <c r="U226" s="23">
        <f t="shared" si="261"/>
        <v>2778</v>
      </c>
      <c r="V226" s="23">
        <f t="shared" si="261"/>
        <v>2941</v>
      </c>
      <c r="W226" s="23">
        <f t="shared" si="261"/>
        <v>494</v>
      </c>
      <c r="X226" s="23">
        <f t="shared" si="261"/>
        <v>1540</v>
      </c>
      <c r="Y226" s="23">
        <f t="shared" si="261"/>
        <v>1392</v>
      </c>
      <c r="Z226" s="21"/>
      <c r="AA226" s="22">
        <f>AA213+3</f>
        <v>53</v>
      </c>
      <c r="AB226" s="34">
        <f>AVERAGE($U225:$V232)</f>
        <v>2833.625</v>
      </c>
      <c r="AC226" s="34">
        <f>AVERAGE($P225:$P232)</f>
        <v>76.285714285714292</v>
      </c>
      <c r="AD226" s="34">
        <f>AVERAGE([3]buffer!J$36:J$43)</f>
        <v>16.375</v>
      </c>
      <c r="AE226" s="34">
        <f>((AB226-AD226)/AI226)-AC226</f>
        <v>3556.0324612403101</v>
      </c>
      <c r="AF226" s="34">
        <f>AVERAGE($T225:$T232)</f>
        <v>451.5</v>
      </c>
      <c r="AG226" s="34">
        <f>AVERAGE($O225:$O232)</f>
        <v>582.125</v>
      </c>
      <c r="AH226" s="34">
        <f>AG226/0.5</f>
        <v>1164.25</v>
      </c>
      <c r="AI226" s="35">
        <f>AF226/AG226</f>
        <v>0.77560661369980677</v>
      </c>
      <c r="AJ226" s="57">
        <f xml:space="preserve"> 1.11*(1-COMPLETE!P55)</f>
        <v>1.0153977272727275</v>
      </c>
      <c r="AK226" s="37">
        <v>0.76527777777777783</v>
      </c>
      <c r="AL226" s="37">
        <v>0.94930555555555562</v>
      </c>
      <c r="AM226" s="38">
        <f>24*(AL226-AK226)</f>
        <v>4.416666666666667</v>
      </c>
      <c r="AN226" s="34">
        <f>(AE226*120)/(AH226*0.2*AM226*AJ226)</f>
        <v>408.63909145114491</v>
      </c>
    </row>
    <row r="227" spans="1:40" ht="13.8" thickBot="1">
      <c r="A227" s="4">
        <v>2</v>
      </c>
      <c r="B227" s="16">
        <v>576</v>
      </c>
      <c r="C227" s="4">
        <v>75</v>
      </c>
      <c r="D227" s="17">
        <v>435</v>
      </c>
      <c r="E227" s="12">
        <v>2454</v>
      </c>
      <c r="F227" s="15">
        <v>2823</v>
      </c>
      <c r="G227" s="17">
        <v>465</v>
      </c>
      <c r="H227" s="14">
        <v>3150</v>
      </c>
      <c r="I227" s="7">
        <v>2923</v>
      </c>
      <c r="J227" s="17">
        <v>462</v>
      </c>
      <c r="K227" s="8">
        <v>1842</v>
      </c>
      <c r="L227" s="6">
        <v>1410</v>
      </c>
      <c r="M227" s="21"/>
      <c r="N227" s="23">
        <f t="shared" ref="N227:Y227" si="262" xml:space="preserve"> IF(OR(A227&gt;A235, A227&lt;A234),".",A227)</f>
        <v>2</v>
      </c>
      <c r="O227" s="23">
        <f t="shared" si="262"/>
        <v>576</v>
      </c>
      <c r="P227" s="23">
        <f t="shared" si="262"/>
        <v>75</v>
      </c>
      <c r="Q227" s="23">
        <f t="shared" si="262"/>
        <v>435</v>
      </c>
      <c r="R227" s="23">
        <f t="shared" si="262"/>
        <v>2454</v>
      </c>
      <c r="S227" s="23">
        <f t="shared" si="262"/>
        <v>2823</v>
      </c>
      <c r="T227" s="23">
        <f t="shared" si="262"/>
        <v>465</v>
      </c>
      <c r="U227" s="23">
        <f t="shared" si="262"/>
        <v>3150</v>
      </c>
      <c r="V227" s="23">
        <f t="shared" si="262"/>
        <v>2923</v>
      </c>
      <c r="W227" s="23">
        <f t="shared" si="262"/>
        <v>462</v>
      </c>
      <c r="X227" s="23">
        <f t="shared" si="262"/>
        <v>1842</v>
      </c>
      <c r="Y227" s="23">
        <f t="shared" si="262"/>
        <v>1410</v>
      </c>
      <c r="Z227" s="21"/>
      <c r="AA227" s="22">
        <f>AA214+3</f>
        <v>54</v>
      </c>
      <c r="AB227" s="34">
        <f>AVERAGE($X225:$Y232)</f>
        <v>1578.125</v>
      </c>
      <c r="AC227" s="34">
        <f>AVERAGE($P225:$P232)</f>
        <v>76.285714285714292</v>
      </c>
      <c r="AD227" s="34">
        <f>AVERAGE([3]buffer!K$36:K$43)</f>
        <v>18.25</v>
      </c>
      <c r="AE227" s="34">
        <f>((AB227-AD227)/AI227)-AC227</f>
        <v>1818.4294330799612</v>
      </c>
      <c r="AF227" s="34">
        <f>AVERAGE($W225:$W232)</f>
        <v>479.25</v>
      </c>
      <c r="AG227" s="34">
        <f>AVERAGE($O225:$O232)</f>
        <v>582.125</v>
      </c>
      <c r="AH227" s="34">
        <f>AG227/0.5</f>
        <v>1164.25</v>
      </c>
      <c r="AI227" s="35">
        <f>AF227/AG227</f>
        <v>0.82327678763152246</v>
      </c>
      <c r="AJ227" s="57">
        <f xml:space="preserve"> 1.19*(1-COMPLETE!P57)</f>
        <v>0.99211538461538451</v>
      </c>
      <c r="AK227" s="37">
        <v>0.76527777777777783</v>
      </c>
      <c r="AL227" s="37">
        <v>0.94930555555555562</v>
      </c>
      <c r="AM227" s="38">
        <f>24*(AL227-AK227)</f>
        <v>4.416666666666667</v>
      </c>
      <c r="AN227" s="34">
        <f>(AE227*120)/(AH227*0.2*AM227*AJ227)</f>
        <v>213.86742882235021</v>
      </c>
    </row>
    <row r="228" spans="1:40" ht="13.2">
      <c r="A228" s="4">
        <v>2</v>
      </c>
      <c r="B228" s="16">
        <v>573</v>
      </c>
      <c r="C228" s="4">
        <v>76</v>
      </c>
      <c r="D228" s="17">
        <v>458</v>
      </c>
      <c r="E228" s="12">
        <v>2497</v>
      </c>
      <c r="F228" s="15">
        <v>2637</v>
      </c>
      <c r="G228" s="17">
        <v>439</v>
      </c>
      <c r="H228" s="15">
        <v>2717</v>
      </c>
      <c r="I228" s="13">
        <v>3592</v>
      </c>
      <c r="J228" s="17">
        <v>477</v>
      </c>
      <c r="K228" s="8">
        <v>1971</v>
      </c>
      <c r="L228" s="5">
        <v>1598</v>
      </c>
      <c r="M228" s="21"/>
      <c r="N228" s="23">
        <f t="shared" ref="N228:Y228" si="263" xml:space="preserve"> IF(OR(A228&gt;A235, A228&lt;A234),".",A228)</f>
        <v>2</v>
      </c>
      <c r="O228" s="23">
        <f t="shared" si="263"/>
        <v>573</v>
      </c>
      <c r="P228" s="23">
        <f t="shared" si="263"/>
        <v>76</v>
      </c>
      <c r="Q228" s="23">
        <f t="shared" si="263"/>
        <v>458</v>
      </c>
      <c r="R228" s="23">
        <f t="shared" si="263"/>
        <v>2497</v>
      </c>
      <c r="S228" s="23">
        <f t="shared" si="263"/>
        <v>2637</v>
      </c>
      <c r="T228" s="23">
        <f t="shared" si="263"/>
        <v>439</v>
      </c>
      <c r="U228" s="23">
        <f t="shared" si="263"/>
        <v>2717</v>
      </c>
      <c r="V228" s="23">
        <f t="shared" si="263"/>
        <v>3592</v>
      </c>
      <c r="W228" s="23">
        <f t="shared" si="263"/>
        <v>477</v>
      </c>
      <c r="X228" s="23">
        <f t="shared" si="263"/>
        <v>1971</v>
      </c>
      <c r="Y228" s="23">
        <f t="shared" si="263"/>
        <v>1598</v>
      </c>
      <c r="Z228" s="21"/>
    </row>
    <row r="229" spans="1:40" ht="13.2">
      <c r="A229" s="4">
        <v>1</v>
      </c>
      <c r="B229" s="16">
        <v>599</v>
      </c>
      <c r="C229" s="4">
        <v>77</v>
      </c>
      <c r="D229" s="17">
        <v>460</v>
      </c>
      <c r="E229" s="15">
        <v>2713</v>
      </c>
      <c r="F229" s="15">
        <v>2673</v>
      </c>
      <c r="G229" s="17">
        <v>450</v>
      </c>
      <c r="H229" s="15">
        <v>2630</v>
      </c>
      <c r="I229" s="14">
        <v>3344</v>
      </c>
      <c r="J229" s="17">
        <v>514</v>
      </c>
      <c r="K229" s="8">
        <v>1820</v>
      </c>
      <c r="L229" s="5">
        <v>1596</v>
      </c>
      <c r="M229" s="21"/>
      <c r="N229" s="23">
        <f t="shared" ref="N229:Y229" si="264" xml:space="preserve"> IF(OR(A229&gt;A235, A229&lt;A234),".",A229)</f>
        <v>1</v>
      </c>
      <c r="O229" s="23">
        <f t="shared" si="264"/>
        <v>599</v>
      </c>
      <c r="P229" s="23">
        <f t="shared" si="264"/>
        <v>77</v>
      </c>
      <c r="Q229" s="23">
        <f t="shared" si="264"/>
        <v>460</v>
      </c>
      <c r="R229" s="23">
        <f t="shared" si="264"/>
        <v>2713</v>
      </c>
      <c r="S229" s="23">
        <f t="shared" si="264"/>
        <v>2673</v>
      </c>
      <c r="T229" s="23">
        <f t="shared" si="264"/>
        <v>450</v>
      </c>
      <c r="U229" s="23">
        <f t="shared" si="264"/>
        <v>2630</v>
      </c>
      <c r="V229" s="23">
        <f t="shared" si="264"/>
        <v>3344</v>
      </c>
      <c r="W229" s="23">
        <f t="shared" si="264"/>
        <v>514</v>
      </c>
      <c r="X229" s="23">
        <f t="shared" si="264"/>
        <v>1820</v>
      </c>
      <c r="Y229" s="23">
        <f t="shared" si="264"/>
        <v>1596</v>
      </c>
      <c r="Z229" s="21"/>
    </row>
    <row r="230" spans="1:40" ht="13.2">
      <c r="A230" s="4">
        <v>2</v>
      </c>
      <c r="B230" s="16">
        <v>578</v>
      </c>
      <c r="C230" s="4">
        <v>77</v>
      </c>
      <c r="D230" s="17">
        <v>411</v>
      </c>
      <c r="E230" s="14">
        <v>3239</v>
      </c>
      <c r="F230" s="5">
        <v>1720</v>
      </c>
      <c r="G230" s="17">
        <v>469</v>
      </c>
      <c r="H230" s="13">
        <v>3605</v>
      </c>
      <c r="I230" s="13">
        <v>3601</v>
      </c>
      <c r="J230" s="17">
        <v>481</v>
      </c>
      <c r="K230" s="5">
        <v>1557</v>
      </c>
      <c r="L230" s="5">
        <v>1575</v>
      </c>
      <c r="M230" s="21"/>
      <c r="N230" s="23">
        <f t="shared" ref="N230:Y230" si="265" xml:space="preserve"> IF(OR(A230&gt;A235, A230&lt;A234),".",A230)</f>
        <v>2</v>
      </c>
      <c r="O230" s="23">
        <f t="shared" si="265"/>
        <v>578</v>
      </c>
      <c r="P230" s="23">
        <f t="shared" si="265"/>
        <v>77</v>
      </c>
      <c r="Q230" s="23">
        <f t="shared" si="265"/>
        <v>411</v>
      </c>
      <c r="R230" s="23">
        <f t="shared" si="265"/>
        <v>3239</v>
      </c>
      <c r="S230" s="23">
        <f t="shared" si="265"/>
        <v>1720</v>
      </c>
      <c r="T230" s="23">
        <f t="shared" si="265"/>
        <v>469</v>
      </c>
      <c r="U230" s="23">
        <f t="shared" si="265"/>
        <v>3605</v>
      </c>
      <c r="V230" s="23">
        <f t="shared" si="265"/>
        <v>3601</v>
      </c>
      <c r="W230" s="23">
        <f t="shared" si="265"/>
        <v>481</v>
      </c>
      <c r="X230" s="23">
        <f t="shared" si="265"/>
        <v>1557</v>
      </c>
      <c r="Y230" s="23">
        <f t="shared" si="265"/>
        <v>1575</v>
      </c>
      <c r="Z230" s="21"/>
    </row>
    <row r="231" spans="1:40" ht="13.2">
      <c r="A231" s="4">
        <v>3</v>
      </c>
      <c r="B231" s="16">
        <v>585</v>
      </c>
      <c r="C231" s="4">
        <v>72</v>
      </c>
      <c r="D231" s="17">
        <v>455</v>
      </c>
      <c r="E231" s="7">
        <v>3002</v>
      </c>
      <c r="F231" s="12">
        <v>2513</v>
      </c>
      <c r="G231" s="17">
        <v>443</v>
      </c>
      <c r="H231" s="9">
        <v>2204</v>
      </c>
      <c r="I231" s="15">
        <v>2582</v>
      </c>
      <c r="J231" s="17">
        <v>482</v>
      </c>
      <c r="K231" s="5">
        <v>1718</v>
      </c>
      <c r="L231" s="6">
        <v>1487</v>
      </c>
      <c r="M231" s="21"/>
      <c r="N231" s="23">
        <f t="shared" ref="N231:Y231" si="266" xml:space="preserve"> IF(OR(A231&gt;A235, A231&lt;A234),".",A231)</f>
        <v>3</v>
      </c>
      <c r="O231" s="23">
        <f t="shared" si="266"/>
        <v>585</v>
      </c>
      <c r="P231" s="23" t="str">
        <f t="shared" si="266"/>
        <v>.</v>
      </c>
      <c r="Q231" s="23">
        <f t="shared" si="266"/>
        <v>455</v>
      </c>
      <c r="R231" s="23">
        <f t="shared" si="266"/>
        <v>3002</v>
      </c>
      <c r="S231" s="23">
        <f t="shared" si="266"/>
        <v>2513</v>
      </c>
      <c r="T231" s="23">
        <f t="shared" si="266"/>
        <v>443</v>
      </c>
      <c r="U231" s="23">
        <f t="shared" si="266"/>
        <v>2204</v>
      </c>
      <c r="V231" s="23">
        <f t="shared" si="266"/>
        <v>2582</v>
      </c>
      <c r="W231" s="23">
        <f t="shared" si="266"/>
        <v>482</v>
      </c>
      <c r="X231" s="23">
        <f t="shared" si="266"/>
        <v>1718</v>
      </c>
      <c r="Y231" s="23">
        <f t="shared" si="266"/>
        <v>1487</v>
      </c>
      <c r="Z231" s="21"/>
    </row>
    <row r="232" spans="1:40" ht="13.2">
      <c r="A232" s="4">
        <v>1</v>
      </c>
      <c r="B232" s="16">
        <v>594</v>
      </c>
      <c r="C232" s="4">
        <v>76</v>
      </c>
      <c r="D232" s="17">
        <v>438</v>
      </c>
      <c r="E232" s="4">
        <v>31</v>
      </c>
      <c r="F232" s="8">
        <v>2050</v>
      </c>
      <c r="G232" s="17">
        <v>429</v>
      </c>
      <c r="H232" s="8">
        <v>1951</v>
      </c>
      <c r="I232" s="15">
        <v>2743</v>
      </c>
      <c r="J232" s="17">
        <v>468</v>
      </c>
      <c r="K232" s="6">
        <v>1377</v>
      </c>
      <c r="L232" s="6">
        <v>1370</v>
      </c>
      <c r="M232" s="21"/>
      <c r="N232" s="23">
        <f t="shared" ref="N232:Y232" si="267" xml:space="preserve"> IF(OR(A232&gt;A235, A232&lt;A234),".",A232)</f>
        <v>1</v>
      </c>
      <c r="O232" s="23">
        <f t="shared" si="267"/>
        <v>594</v>
      </c>
      <c r="P232" s="23">
        <f t="shared" si="267"/>
        <v>76</v>
      </c>
      <c r="Q232" s="23">
        <f t="shared" si="267"/>
        <v>438</v>
      </c>
      <c r="R232" s="23" t="str">
        <f t="shared" si="267"/>
        <v>.</v>
      </c>
      <c r="S232" s="23">
        <f t="shared" si="267"/>
        <v>2050</v>
      </c>
      <c r="T232" s="23">
        <f t="shared" si="267"/>
        <v>429</v>
      </c>
      <c r="U232" s="23">
        <f t="shared" si="267"/>
        <v>1951</v>
      </c>
      <c r="V232" s="23">
        <f t="shared" si="267"/>
        <v>2743</v>
      </c>
      <c r="W232" s="23">
        <f t="shared" si="267"/>
        <v>468</v>
      </c>
      <c r="X232" s="23">
        <f t="shared" si="267"/>
        <v>1377</v>
      </c>
      <c r="Y232" s="23">
        <f t="shared" si="267"/>
        <v>1370</v>
      </c>
      <c r="Z232" s="21"/>
    </row>
    <row r="233" spans="1:40">
      <c r="A233" s="39">
        <f>AVERAGE(A225:A232)</f>
        <v>1.75</v>
      </c>
      <c r="B233" s="39">
        <f>AVERAGE(B225:B232)</f>
        <v>582.125</v>
      </c>
      <c r="C233" s="39">
        <f t="shared" ref="C233:L233" si="268">AVERAGE(C225:C232)</f>
        <v>75.75</v>
      </c>
      <c r="D233" s="39">
        <f t="shared" si="268"/>
        <v>450.125</v>
      </c>
      <c r="E233" s="39">
        <f t="shared" si="268"/>
        <v>2348.5</v>
      </c>
      <c r="F233" s="39">
        <f t="shared" si="268"/>
        <v>2418</v>
      </c>
      <c r="G233" s="39">
        <f t="shared" si="268"/>
        <v>451.5</v>
      </c>
      <c r="H233" s="39">
        <f t="shared" si="268"/>
        <v>2662.5</v>
      </c>
      <c r="I233" s="39">
        <f t="shared" si="268"/>
        <v>3004.75</v>
      </c>
      <c r="J233" s="39">
        <f t="shared" si="268"/>
        <v>479.25</v>
      </c>
      <c r="K233" s="39">
        <f t="shared" si="268"/>
        <v>1667.25</v>
      </c>
      <c r="L233" s="39">
        <f t="shared" si="268"/>
        <v>1489</v>
      </c>
      <c r="M233" s="26" t="s">
        <v>60</v>
      </c>
      <c r="N233" s="39">
        <f>AVERAGE(N225:N232)</f>
        <v>1.75</v>
      </c>
      <c r="O233" s="39">
        <f>AVERAGE(O225:O232)</f>
        <v>582.125</v>
      </c>
      <c r="P233" s="39">
        <f t="shared" ref="P233:Y233" si="269">AVERAGE(P225:P232)</f>
        <v>76.285714285714292</v>
      </c>
      <c r="Q233" s="39">
        <f t="shared" si="269"/>
        <v>450.125</v>
      </c>
      <c r="R233" s="39">
        <f t="shared" si="269"/>
        <v>2679.5714285714284</v>
      </c>
      <c r="S233" s="39">
        <f t="shared" si="269"/>
        <v>2418</v>
      </c>
      <c r="T233" s="39">
        <f t="shared" si="269"/>
        <v>451.5</v>
      </c>
      <c r="U233" s="39">
        <f t="shared" si="269"/>
        <v>2662.5</v>
      </c>
      <c r="V233" s="39">
        <f t="shared" si="269"/>
        <v>3004.75</v>
      </c>
      <c r="W233" s="39">
        <f t="shared" si="269"/>
        <v>479.25</v>
      </c>
      <c r="X233" s="39">
        <f t="shared" si="269"/>
        <v>1667.25</v>
      </c>
      <c r="Y233" s="39">
        <f t="shared" si="269"/>
        <v>1489</v>
      </c>
      <c r="Z233" s="26" t="s">
        <v>60</v>
      </c>
    </row>
    <row r="234" spans="1:40">
      <c r="A234" s="39">
        <f>A233-2*STDEV(A225:A232)</f>
        <v>0.33578643762690485</v>
      </c>
      <c r="B234" s="39">
        <f t="shared" ref="B234:L234" si="270">B233-2*STDEV(B225:B232)</f>
        <v>561.49388618753562</v>
      </c>
      <c r="C234" s="39">
        <f t="shared" si="270"/>
        <v>72.411908158414874</v>
      </c>
      <c r="D234" s="39">
        <f t="shared" si="270"/>
        <v>407.05114316250354</v>
      </c>
      <c r="E234" s="39">
        <f t="shared" si="270"/>
        <v>367.26431055190778</v>
      </c>
      <c r="F234" s="39">
        <f t="shared" si="270"/>
        <v>1676.9790826164217</v>
      </c>
      <c r="G234" s="39">
        <f t="shared" si="270"/>
        <v>423.86978879145926</v>
      </c>
      <c r="H234" s="39">
        <f t="shared" si="270"/>
        <v>1588.7109810848049</v>
      </c>
      <c r="I234" s="39">
        <f t="shared" si="270"/>
        <v>2062.6103379237538</v>
      </c>
      <c r="J234" s="39">
        <f t="shared" si="270"/>
        <v>442.17478687085634</v>
      </c>
      <c r="K234" s="39">
        <f t="shared" si="270"/>
        <v>1263.6267669153394</v>
      </c>
      <c r="L234" s="39">
        <f t="shared" si="270"/>
        <v>1302.9646730936759</v>
      </c>
      <c r="M234" s="26" t="s">
        <v>61</v>
      </c>
      <c r="N234" s="39">
        <f>N233-2*STDEV(N225:N232)</f>
        <v>0.33578643762690485</v>
      </c>
      <c r="O234" s="39">
        <f t="shared" ref="O234:Y234" si="271">O233-2*STDEV(O225:O232)</f>
        <v>561.49388618753562</v>
      </c>
      <c r="P234" s="39">
        <f t="shared" si="271"/>
        <v>74.773856393677377</v>
      </c>
      <c r="Q234" s="39">
        <f t="shared" si="271"/>
        <v>407.05114316250354</v>
      </c>
      <c r="R234" s="39">
        <f t="shared" si="271"/>
        <v>1981.3824788423376</v>
      </c>
      <c r="S234" s="39">
        <f t="shared" si="271"/>
        <v>1676.9790826164217</v>
      </c>
      <c r="T234" s="39">
        <f t="shared" si="271"/>
        <v>423.86978879145926</v>
      </c>
      <c r="U234" s="39">
        <f t="shared" si="271"/>
        <v>1588.7109810848049</v>
      </c>
      <c r="V234" s="39">
        <f t="shared" si="271"/>
        <v>2062.6103379237538</v>
      </c>
      <c r="W234" s="39">
        <f t="shared" si="271"/>
        <v>442.17478687085634</v>
      </c>
      <c r="X234" s="39">
        <f t="shared" si="271"/>
        <v>1263.6267669153394</v>
      </c>
      <c r="Y234" s="39">
        <f t="shared" si="271"/>
        <v>1302.9646730936759</v>
      </c>
      <c r="Z234" s="26" t="s">
        <v>61</v>
      </c>
    </row>
    <row r="235" spans="1:40" ht="12.6" thickBot="1">
      <c r="A235" s="40">
        <f>A233+2*STDEV(A225:A232)</f>
        <v>3.1642135623730949</v>
      </c>
      <c r="B235" s="40">
        <f t="shared" ref="B235:L235" si="272">B233+2*STDEV(B225:B232)</f>
        <v>602.75611381246438</v>
      </c>
      <c r="C235" s="40">
        <f t="shared" si="272"/>
        <v>79.088091841585126</v>
      </c>
      <c r="D235" s="40">
        <f t="shared" si="272"/>
        <v>493.19885683749646</v>
      </c>
      <c r="E235" s="40">
        <f t="shared" si="272"/>
        <v>4329.7356894480927</v>
      </c>
      <c r="F235" s="40">
        <f t="shared" si="272"/>
        <v>3159.0209173835783</v>
      </c>
      <c r="G235" s="40">
        <f t="shared" si="272"/>
        <v>479.13021120854074</v>
      </c>
      <c r="H235" s="40">
        <f t="shared" si="272"/>
        <v>3736.2890189151949</v>
      </c>
      <c r="I235" s="40">
        <f t="shared" si="272"/>
        <v>3946.8896620762462</v>
      </c>
      <c r="J235" s="40">
        <f t="shared" si="272"/>
        <v>516.32521312914366</v>
      </c>
      <c r="K235" s="40">
        <f t="shared" si="272"/>
        <v>2070.8732330846606</v>
      </c>
      <c r="L235" s="40">
        <f t="shared" si="272"/>
        <v>1675.0353269063241</v>
      </c>
      <c r="M235" s="41" t="s">
        <v>62</v>
      </c>
      <c r="N235" s="40">
        <f>N233+2*STDEV(N225:N232)</f>
        <v>3.1642135623730949</v>
      </c>
      <c r="O235" s="40">
        <f t="shared" ref="O235:Y235" si="273">O233+2*STDEV(O225:O232)</f>
        <v>602.75611381246438</v>
      </c>
      <c r="P235" s="40">
        <f t="shared" si="273"/>
        <v>77.797572177751206</v>
      </c>
      <c r="Q235" s="40">
        <f t="shared" si="273"/>
        <v>493.19885683749646</v>
      </c>
      <c r="R235" s="40">
        <f t="shared" si="273"/>
        <v>3377.7603783005193</v>
      </c>
      <c r="S235" s="40">
        <f t="shared" si="273"/>
        <v>3159.0209173835783</v>
      </c>
      <c r="T235" s="40">
        <f t="shared" si="273"/>
        <v>479.13021120854074</v>
      </c>
      <c r="U235" s="40">
        <f t="shared" si="273"/>
        <v>3736.2890189151949</v>
      </c>
      <c r="V235" s="40">
        <f t="shared" si="273"/>
        <v>3946.8896620762462</v>
      </c>
      <c r="W235" s="40">
        <f t="shared" si="273"/>
        <v>516.32521312914366</v>
      </c>
      <c r="X235" s="40">
        <f t="shared" si="273"/>
        <v>2070.8732330846606</v>
      </c>
      <c r="Y235" s="40">
        <f t="shared" si="273"/>
        <v>1675.0353269063241</v>
      </c>
      <c r="Z235" s="41" t="s">
        <v>62</v>
      </c>
    </row>
    <row r="236" spans="1:40" ht="13.2">
      <c r="A236" s="20"/>
      <c r="B236" s="25"/>
      <c r="C236" s="20"/>
      <c r="D236" s="22">
        <f>D223+3</f>
        <v>55</v>
      </c>
      <c r="E236" s="22">
        <f t="shared" ref="E236:L236" si="274">E223+3</f>
        <v>55</v>
      </c>
      <c r="F236" s="22">
        <f t="shared" si="274"/>
        <v>55</v>
      </c>
      <c r="G236" s="22">
        <f t="shared" si="274"/>
        <v>56</v>
      </c>
      <c r="H236" s="22">
        <f t="shared" si="274"/>
        <v>56</v>
      </c>
      <c r="I236" s="22">
        <f t="shared" si="274"/>
        <v>56</v>
      </c>
      <c r="J236" s="22">
        <f t="shared" si="274"/>
        <v>57</v>
      </c>
      <c r="K236" s="22">
        <f t="shared" si="274"/>
        <v>57</v>
      </c>
      <c r="L236" s="22">
        <f t="shared" si="274"/>
        <v>57</v>
      </c>
      <c r="M236" s="26" t="s">
        <v>37</v>
      </c>
      <c r="N236" s="20"/>
      <c r="O236" s="25"/>
      <c r="P236" s="20"/>
      <c r="Q236" s="22">
        <f>Q223+3</f>
        <v>55</v>
      </c>
      <c r="R236" s="22">
        <f t="shared" ref="R236:Y236" si="275">R223+3</f>
        <v>55</v>
      </c>
      <c r="S236" s="22">
        <f t="shared" si="275"/>
        <v>55</v>
      </c>
      <c r="T236" s="22">
        <f t="shared" si="275"/>
        <v>56</v>
      </c>
      <c r="U236" s="22">
        <f t="shared" si="275"/>
        <v>56</v>
      </c>
      <c r="V236" s="22">
        <f t="shared" si="275"/>
        <v>56</v>
      </c>
      <c r="W236" s="22">
        <f t="shared" si="275"/>
        <v>57</v>
      </c>
      <c r="X236" s="22">
        <f t="shared" si="275"/>
        <v>57</v>
      </c>
      <c r="Y236" s="22">
        <f t="shared" si="275"/>
        <v>57</v>
      </c>
      <c r="Z236" s="26" t="s">
        <v>37</v>
      </c>
      <c r="AB236" s="27"/>
      <c r="AC236" s="27"/>
      <c r="AD236" s="27"/>
      <c r="AE236" s="27"/>
      <c r="AF236" s="27"/>
      <c r="AG236" s="27"/>
      <c r="AH236" s="27"/>
      <c r="AI236" s="27"/>
    </row>
    <row r="237" spans="1:40" ht="13.8" thickBot="1">
      <c r="A237" s="30">
        <v>1</v>
      </c>
      <c r="B237" s="30">
        <v>2</v>
      </c>
      <c r="C237" s="30">
        <v>3</v>
      </c>
      <c r="D237" s="30">
        <v>4</v>
      </c>
      <c r="E237" s="30">
        <v>5</v>
      </c>
      <c r="F237" s="30">
        <v>6</v>
      </c>
      <c r="G237" s="30">
        <v>7</v>
      </c>
      <c r="H237" s="30">
        <v>8</v>
      </c>
      <c r="I237" s="30">
        <v>9</v>
      </c>
      <c r="J237" s="30">
        <v>10</v>
      </c>
      <c r="K237" s="30">
        <v>11</v>
      </c>
      <c r="L237" s="30">
        <v>12</v>
      </c>
      <c r="M237" s="26" t="s">
        <v>47</v>
      </c>
      <c r="N237" s="30">
        <v>1</v>
      </c>
      <c r="O237" s="30">
        <v>2</v>
      </c>
      <c r="P237" s="30">
        <v>3</v>
      </c>
      <c r="Q237" s="30">
        <v>4</v>
      </c>
      <c r="R237" s="30">
        <v>5</v>
      </c>
      <c r="S237" s="30">
        <v>6</v>
      </c>
      <c r="T237" s="30">
        <v>7</v>
      </c>
      <c r="U237" s="30">
        <v>8</v>
      </c>
      <c r="V237" s="30">
        <v>9</v>
      </c>
      <c r="W237" s="30">
        <v>10</v>
      </c>
      <c r="X237" s="30">
        <v>11</v>
      </c>
      <c r="Y237" s="30">
        <v>12</v>
      </c>
      <c r="Z237" s="26" t="s">
        <v>47</v>
      </c>
      <c r="AB237" s="27"/>
      <c r="AC237" s="27"/>
      <c r="AD237" s="27"/>
      <c r="AE237" s="27"/>
      <c r="AF237" s="27"/>
      <c r="AG237" s="27"/>
      <c r="AH237" s="27"/>
      <c r="AI237" s="27"/>
    </row>
    <row r="238" spans="1:40" ht="13.8" thickBot="1">
      <c r="A238" s="4">
        <v>0</v>
      </c>
      <c r="B238" s="17">
        <v>434</v>
      </c>
      <c r="C238" s="4">
        <v>45</v>
      </c>
      <c r="D238" s="17">
        <v>361</v>
      </c>
      <c r="E238" s="15">
        <v>2416</v>
      </c>
      <c r="F238" s="14">
        <v>2764</v>
      </c>
      <c r="G238" s="17">
        <v>322</v>
      </c>
      <c r="H238" s="6">
        <v>1154</v>
      </c>
      <c r="I238" s="6">
        <v>1297</v>
      </c>
      <c r="J238" s="17">
        <v>365</v>
      </c>
      <c r="K238" s="9">
        <v>1947</v>
      </c>
      <c r="L238" s="12">
        <v>2078</v>
      </c>
      <c r="M238" s="21"/>
      <c r="N238" s="23">
        <f t="shared" ref="N238:Y238" si="276" xml:space="preserve"> IF(OR(A238&gt;A248, A238&lt;A247),".",A238)</f>
        <v>0</v>
      </c>
      <c r="O238" s="23">
        <f t="shared" si="276"/>
        <v>434</v>
      </c>
      <c r="P238" s="23">
        <f t="shared" si="276"/>
        <v>45</v>
      </c>
      <c r="Q238" s="23">
        <f t="shared" si="276"/>
        <v>361</v>
      </c>
      <c r="R238" s="23">
        <f t="shared" si="276"/>
        <v>2416</v>
      </c>
      <c r="S238" s="23">
        <f t="shared" si="276"/>
        <v>2764</v>
      </c>
      <c r="T238" s="23">
        <f t="shared" si="276"/>
        <v>322</v>
      </c>
      <c r="U238" s="23">
        <f t="shared" si="276"/>
        <v>1154</v>
      </c>
      <c r="V238" s="23">
        <f t="shared" si="276"/>
        <v>1297</v>
      </c>
      <c r="W238" s="23">
        <f t="shared" si="276"/>
        <v>365</v>
      </c>
      <c r="X238" s="23">
        <f t="shared" si="276"/>
        <v>1947</v>
      </c>
      <c r="Y238" s="23">
        <f t="shared" si="276"/>
        <v>2078</v>
      </c>
      <c r="Z238" s="21"/>
      <c r="AA238" s="22">
        <f>AA225+3</f>
        <v>55</v>
      </c>
      <c r="AB238" s="34">
        <f>AVERAGE($R238:$S245)</f>
        <v>1804.1875</v>
      </c>
      <c r="AC238" s="34">
        <f>AVERAGE($P238:$P245)</f>
        <v>36.125</v>
      </c>
      <c r="AD238" s="34">
        <f>AVERAGE([3]buffer!I$36:I$43)</f>
        <v>19.125</v>
      </c>
      <c r="AE238" s="34">
        <f>((AB238-AD238)/AI238)-AC238</f>
        <v>1546.2072523584907</v>
      </c>
      <c r="AF238" s="34">
        <f>AVERAGE($Q238:$Q245)</f>
        <v>295.28571428571428</v>
      </c>
      <c r="AG238" s="34">
        <f>AVERAGE($O238:$O245)</f>
        <v>261.75</v>
      </c>
      <c r="AH238" s="34">
        <f>AG238/0.5</f>
        <v>523.5</v>
      </c>
      <c r="AI238" s="35">
        <f>AF238/AG238</f>
        <v>1.1281211625051166</v>
      </c>
      <c r="AJ238" s="56">
        <f xml:space="preserve"> 1.15*(1-COMPLETE!P59)</f>
        <v>0.96618381618381621</v>
      </c>
      <c r="AK238" s="37">
        <v>0.76527777777777783</v>
      </c>
      <c r="AL238" s="37">
        <v>0.95000000000000007</v>
      </c>
      <c r="AM238" s="38">
        <f>24*(AL238-AK238)</f>
        <v>4.4333333333333336</v>
      </c>
      <c r="AN238" s="34">
        <f>(AE238*120)/(AH238*0.2*AM238*AJ238)</f>
        <v>413.72534369124048</v>
      </c>
    </row>
    <row r="239" spans="1:40" ht="13.8" thickBot="1">
      <c r="A239" s="4">
        <v>1</v>
      </c>
      <c r="B239" s="17">
        <v>423</v>
      </c>
      <c r="C239" s="4">
        <v>30</v>
      </c>
      <c r="D239" s="17">
        <v>328</v>
      </c>
      <c r="E239" s="13">
        <v>2892</v>
      </c>
      <c r="F239" s="14">
        <v>2823</v>
      </c>
      <c r="G239" s="17">
        <v>331</v>
      </c>
      <c r="H239" s="6">
        <v>1197</v>
      </c>
      <c r="I239" s="6">
        <v>1168</v>
      </c>
      <c r="J239" s="17">
        <v>331</v>
      </c>
      <c r="K239" s="15">
        <v>2316</v>
      </c>
      <c r="L239" s="5">
        <v>1511</v>
      </c>
      <c r="M239" s="21"/>
      <c r="N239" s="23">
        <f t="shared" ref="N239:Y239" si="277" xml:space="preserve"> IF(OR(A239&gt;A248, A239&lt;A247),".",A239)</f>
        <v>1</v>
      </c>
      <c r="O239" s="23">
        <f t="shared" si="277"/>
        <v>423</v>
      </c>
      <c r="P239" s="23">
        <f t="shared" si="277"/>
        <v>30</v>
      </c>
      <c r="Q239" s="23">
        <f t="shared" si="277"/>
        <v>328</v>
      </c>
      <c r="R239" s="23">
        <f t="shared" si="277"/>
        <v>2892</v>
      </c>
      <c r="S239" s="23">
        <f t="shared" si="277"/>
        <v>2823</v>
      </c>
      <c r="T239" s="23">
        <f t="shared" si="277"/>
        <v>331</v>
      </c>
      <c r="U239" s="23">
        <f t="shared" si="277"/>
        <v>1197</v>
      </c>
      <c r="V239" s="23">
        <f t="shared" si="277"/>
        <v>1168</v>
      </c>
      <c r="W239" s="23">
        <f t="shared" si="277"/>
        <v>331</v>
      </c>
      <c r="X239" s="23">
        <f t="shared" si="277"/>
        <v>2316</v>
      </c>
      <c r="Y239" s="23">
        <f t="shared" si="277"/>
        <v>1511</v>
      </c>
      <c r="Z239" s="21"/>
      <c r="AA239" s="22">
        <f>AA226+3</f>
        <v>56</v>
      </c>
      <c r="AB239" s="34">
        <f>AVERAGE($U238:$V245)</f>
        <v>928.125</v>
      </c>
      <c r="AC239" s="34">
        <f>AVERAGE($P238:$P245)</f>
        <v>36.125</v>
      </c>
      <c r="AD239" s="34">
        <f>AVERAGE([3]buffer!J$36:J$43)</f>
        <v>16.375</v>
      </c>
      <c r="AE239" s="34">
        <f>((AB239-AD239)/AI239)-AC239</f>
        <v>751.12944745523089</v>
      </c>
      <c r="AF239" s="34">
        <f>AVERAGE($T238:$T245)</f>
        <v>303.14285714285717</v>
      </c>
      <c r="AG239" s="34">
        <f>AVERAGE($O238:$O245)</f>
        <v>261.75</v>
      </c>
      <c r="AH239" s="34">
        <f>AG239/0.5</f>
        <v>523.5</v>
      </c>
      <c r="AI239" s="35">
        <f>AF239/AG239</f>
        <v>1.1581389002592442</v>
      </c>
      <c r="AJ239" s="57">
        <f xml:space="preserve"> 1.2*(1-COMPLETE!P61)</f>
        <v>1.1081632653061224</v>
      </c>
      <c r="AK239" s="37">
        <v>0.76527777777777783</v>
      </c>
      <c r="AL239" s="37">
        <v>0.95000000000000007</v>
      </c>
      <c r="AM239" s="38">
        <f>24*(AL239-AK239)</f>
        <v>4.4333333333333336</v>
      </c>
      <c r="AN239" s="34">
        <f>(AE239*120)/(AH239*0.2*AM239*AJ239)</f>
        <v>175.23272598523479</v>
      </c>
    </row>
    <row r="240" spans="1:40" ht="13.8" thickBot="1">
      <c r="A240" s="4">
        <v>1</v>
      </c>
      <c r="B240" s="17">
        <v>289</v>
      </c>
      <c r="C240" s="4">
        <v>48</v>
      </c>
      <c r="D240" s="17">
        <v>306</v>
      </c>
      <c r="E240" s="5">
        <v>1375</v>
      </c>
      <c r="F240" s="13">
        <v>3084</v>
      </c>
      <c r="G240" s="17">
        <v>311</v>
      </c>
      <c r="H240" s="5">
        <v>1332</v>
      </c>
      <c r="I240" s="6">
        <v>1287</v>
      </c>
      <c r="J240" s="17">
        <v>330</v>
      </c>
      <c r="K240" s="15">
        <v>2297</v>
      </c>
      <c r="L240" s="15">
        <v>2273</v>
      </c>
      <c r="M240" s="21"/>
      <c r="N240" s="23">
        <f t="shared" ref="N240:Y240" si="278" xml:space="preserve"> IF(OR(A240&gt;A248, A240&lt;A247),".",A240)</f>
        <v>1</v>
      </c>
      <c r="O240" s="23">
        <f t="shared" si="278"/>
        <v>289</v>
      </c>
      <c r="P240" s="23">
        <f t="shared" si="278"/>
        <v>48</v>
      </c>
      <c r="Q240" s="23">
        <f t="shared" si="278"/>
        <v>306</v>
      </c>
      <c r="R240" s="23">
        <f t="shared" si="278"/>
        <v>1375</v>
      </c>
      <c r="S240" s="23">
        <f t="shared" si="278"/>
        <v>3084</v>
      </c>
      <c r="T240" s="23">
        <f t="shared" si="278"/>
        <v>311</v>
      </c>
      <c r="U240" s="23">
        <f t="shared" si="278"/>
        <v>1332</v>
      </c>
      <c r="V240" s="23">
        <f t="shared" si="278"/>
        <v>1287</v>
      </c>
      <c r="W240" s="23">
        <f t="shared" si="278"/>
        <v>330</v>
      </c>
      <c r="X240" s="23">
        <f t="shared" si="278"/>
        <v>2297</v>
      </c>
      <c r="Y240" s="23">
        <f t="shared" si="278"/>
        <v>2273</v>
      </c>
      <c r="Z240" s="21"/>
      <c r="AA240" s="22">
        <f>AA227+3</f>
        <v>57</v>
      </c>
      <c r="AB240" s="34">
        <f>AVERAGE($X238:$Y245)</f>
        <v>1419.625</v>
      </c>
      <c r="AC240" s="34">
        <f>AVERAGE($P238:$P245)</f>
        <v>36.125</v>
      </c>
      <c r="AD240" s="34">
        <f>AVERAGE([3]buffer!K$36:K$43)</f>
        <v>18.25</v>
      </c>
      <c r="AE240" s="34">
        <f>((AB240-AD240)/AI240)-AC240</f>
        <v>1087.765942167752</v>
      </c>
      <c r="AF240" s="34">
        <f>AVERAGE($W238:$W245)</f>
        <v>326.375</v>
      </c>
      <c r="AG240" s="34">
        <f>AVERAGE($O238:$O245)</f>
        <v>261.75</v>
      </c>
      <c r="AH240" s="34">
        <f>AG240/0.5</f>
        <v>523.5</v>
      </c>
      <c r="AI240" s="35">
        <f>AF240/AG240</f>
        <v>1.2468958930276981</v>
      </c>
      <c r="AJ240" s="57">
        <f xml:space="preserve"> 1.16*(1-COMPLETE!P63)</f>
        <v>1.0318232044198894</v>
      </c>
      <c r="AK240" s="37">
        <v>0.76527777777777783</v>
      </c>
      <c r="AL240" s="37">
        <v>0.95000000000000007</v>
      </c>
      <c r="AM240" s="38">
        <f>24*(AL240-AK240)</f>
        <v>4.4333333333333336</v>
      </c>
      <c r="AN240" s="34">
        <f>(AE240*120)/(AH240*0.2*AM240*AJ240)</f>
        <v>272.54256864059454</v>
      </c>
    </row>
    <row r="241" spans="1:40" ht="13.2">
      <c r="A241" s="4">
        <v>1</v>
      </c>
      <c r="B241" s="4">
        <v>92</v>
      </c>
      <c r="C241" s="4">
        <v>29</v>
      </c>
      <c r="D241" s="17">
        <v>335</v>
      </c>
      <c r="E241" s="12">
        <v>2188</v>
      </c>
      <c r="F241" s="7">
        <v>2546</v>
      </c>
      <c r="G241" s="17">
        <v>315</v>
      </c>
      <c r="H241" s="5">
        <v>1435</v>
      </c>
      <c r="I241" s="5">
        <v>1490</v>
      </c>
      <c r="J241" s="17">
        <v>320</v>
      </c>
      <c r="K241" s="7">
        <v>2632</v>
      </c>
      <c r="L241" s="12">
        <v>2185</v>
      </c>
      <c r="M241" s="21"/>
      <c r="N241" s="23">
        <f t="shared" ref="N241:Y241" si="279" xml:space="preserve"> IF(OR(A241&gt;A248, A241&lt;A247),".",A241)</f>
        <v>1</v>
      </c>
      <c r="O241" s="23">
        <f t="shared" si="279"/>
        <v>92</v>
      </c>
      <c r="P241" s="23">
        <f t="shared" si="279"/>
        <v>29</v>
      </c>
      <c r="Q241" s="23">
        <f t="shared" si="279"/>
        <v>335</v>
      </c>
      <c r="R241" s="23">
        <f t="shared" si="279"/>
        <v>2188</v>
      </c>
      <c r="S241" s="23">
        <f t="shared" si="279"/>
        <v>2546</v>
      </c>
      <c r="T241" s="23">
        <f t="shared" si="279"/>
        <v>315</v>
      </c>
      <c r="U241" s="23">
        <f t="shared" si="279"/>
        <v>1435</v>
      </c>
      <c r="V241" s="23">
        <f t="shared" si="279"/>
        <v>1490</v>
      </c>
      <c r="W241" s="23">
        <f t="shared" si="279"/>
        <v>320</v>
      </c>
      <c r="X241" s="23">
        <f t="shared" si="279"/>
        <v>2632</v>
      </c>
      <c r="Y241" s="23">
        <f t="shared" si="279"/>
        <v>2185</v>
      </c>
      <c r="Z241" s="21"/>
    </row>
    <row r="242" spans="1:40" ht="13.2">
      <c r="A242" s="4">
        <v>0</v>
      </c>
      <c r="B242" s="17">
        <v>340</v>
      </c>
      <c r="C242" s="4">
        <v>30</v>
      </c>
      <c r="D242" s="17">
        <v>243</v>
      </c>
      <c r="E242" s="4">
        <v>23</v>
      </c>
      <c r="F242" s="4">
        <v>79</v>
      </c>
      <c r="G242" s="17">
        <v>292</v>
      </c>
      <c r="H242" s="11">
        <v>844</v>
      </c>
      <c r="I242" s="4">
        <v>24</v>
      </c>
      <c r="J242" s="17">
        <v>304</v>
      </c>
      <c r="K242" s="5">
        <v>1481</v>
      </c>
      <c r="L242" s="18">
        <v>953</v>
      </c>
      <c r="M242" s="21"/>
      <c r="N242" s="23">
        <f t="shared" ref="N242:Y242" si="280" xml:space="preserve"> IF(OR(A242&gt;A248, A242&lt;A247),".",A242)</f>
        <v>0</v>
      </c>
      <c r="O242" s="23">
        <f t="shared" si="280"/>
        <v>340</v>
      </c>
      <c r="P242" s="23">
        <f t="shared" si="280"/>
        <v>30</v>
      </c>
      <c r="Q242" s="23">
        <f t="shared" si="280"/>
        <v>243</v>
      </c>
      <c r="R242" s="23">
        <f t="shared" si="280"/>
        <v>23</v>
      </c>
      <c r="S242" s="23">
        <f t="shared" si="280"/>
        <v>79</v>
      </c>
      <c r="T242" s="23">
        <f t="shared" si="280"/>
        <v>292</v>
      </c>
      <c r="U242" s="23">
        <f t="shared" si="280"/>
        <v>844</v>
      </c>
      <c r="V242" s="23">
        <f t="shared" si="280"/>
        <v>24</v>
      </c>
      <c r="W242" s="23">
        <f t="shared" si="280"/>
        <v>304</v>
      </c>
      <c r="X242" s="23">
        <f t="shared" si="280"/>
        <v>1481</v>
      </c>
      <c r="Y242" s="23">
        <f t="shared" si="280"/>
        <v>953</v>
      </c>
      <c r="Z242" s="21"/>
    </row>
    <row r="243" spans="1:40" ht="13.2">
      <c r="A243" s="4">
        <v>0</v>
      </c>
      <c r="B243" s="17">
        <v>365</v>
      </c>
      <c r="C243" s="4">
        <v>49</v>
      </c>
      <c r="D243" s="17">
        <v>305</v>
      </c>
      <c r="E243" s="13">
        <v>3021</v>
      </c>
      <c r="F243" s="5">
        <v>1424</v>
      </c>
      <c r="G243" s="17">
        <v>232</v>
      </c>
      <c r="H243" s="4">
        <v>21</v>
      </c>
      <c r="I243" s="16">
        <v>538</v>
      </c>
      <c r="J243" s="17">
        <v>320</v>
      </c>
      <c r="K243" s="5">
        <v>1441</v>
      </c>
      <c r="L243" s="4">
        <v>20</v>
      </c>
      <c r="M243" s="21"/>
      <c r="N243" s="23">
        <f t="shared" ref="N243:Y243" si="281" xml:space="preserve"> IF(OR(A243&gt;A248, A243&lt;A247),".",A243)</f>
        <v>0</v>
      </c>
      <c r="O243" s="23">
        <f t="shared" si="281"/>
        <v>365</v>
      </c>
      <c r="P243" s="23">
        <f t="shared" si="281"/>
        <v>49</v>
      </c>
      <c r="Q243" s="23">
        <f t="shared" si="281"/>
        <v>305</v>
      </c>
      <c r="R243" s="23">
        <f t="shared" si="281"/>
        <v>3021</v>
      </c>
      <c r="S243" s="23">
        <f t="shared" si="281"/>
        <v>1424</v>
      </c>
      <c r="T243" s="23">
        <f t="shared" si="281"/>
        <v>232</v>
      </c>
      <c r="U243" s="23">
        <f t="shared" si="281"/>
        <v>21</v>
      </c>
      <c r="V243" s="23">
        <f t="shared" si="281"/>
        <v>538</v>
      </c>
      <c r="W243" s="23">
        <f t="shared" si="281"/>
        <v>320</v>
      </c>
      <c r="X243" s="23">
        <f t="shared" si="281"/>
        <v>1441</v>
      </c>
      <c r="Y243" s="23">
        <f t="shared" si="281"/>
        <v>20</v>
      </c>
      <c r="Z243" s="21"/>
    </row>
    <row r="244" spans="1:40" ht="13.2">
      <c r="A244" s="4">
        <v>1</v>
      </c>
      <c r="B244" s="4">
        <v>53</v>
      </c>
      <c r="C244" s="4">
        <v>28</v>
      </c>
      <c r="D244" s="4">
        <v>43</v>
      </c>
      <c r="E244" s="12">
        <v>2183</v>
      </c>
      <c r="F244" s="4">
        <v>23</v>
      </c>
      <c r="G244" s="17">
        <v>319</v>
      </c>
      <c r="H244" s="4">
        <v>23</v>
      </c>
      <c r="I244" s="6">
        <v>1239</v>
      </c>
      <c r="J244" s="17">
        <v>301</v>
      </c>
      <c r="K244" s="4">
        <v>95</v>
      </c>
      <c r="L244" s="18">
        <v>1010</v>
      </c>
      <c r="M244" s="21"/>
      <c r="N244" s="23">
        <f t="shared" ref="N244:Y244" si="282" xml:space="preserve"> IF(OR(A244&gt;A248, A244&lt;A247),".",A244)</f>
        <v>1</v>
      </c>
      <c r="O244" s="23">
        <f t="shared" si="282"/>
        <v>53</v>
      </c>
      <c r="P244" s="23">
        <f t="shared" si="282"/>
        <v>28</v>
      </c>
      <c r="Q244" s="23" t="str">
        <f t="shared" si="282"/>
        <v>.</v>
      </c>
      <c r="R244" s="23">
        <f t="shared" si="282"/>
        <v>2183</v>
      </c>
      <c r="S244" s="23">
        <f t="shared" si="282"/>
        <v>23</v>
      </c>
      <c r="T244" s="23">
        <f t="shared" si="282"/>
        <v>319</v>
      </c>
      <c r="U244" s="23">
        <f t="shared" si="282"/>
        <v>23</v>
      </c>
      <c r="V244" s="23">
        <f t="shared" si="282"/>
        <v>1239</v>
      </c>
      <c r="W244" s="23">
        <f t="shared" si="282"/>
        <v>301</v>
      </c>
      <c r="X244" s="23">
        <f t="shared" si="282"/>
        <v>95</v>
      </c>
      <c r="Y244" s="23">
        <f t="shared" si="282"/>
        <v>1010</v>
      </c>
      <c r="Z244" s="21"/>
    </row>
    <row r="245" spans="1:40" ht="13.2">
      <c r="A245" s="4">
        <v>0</v>
      </c>
      <c r="B245" s="4">
        <v>98</v>
      </c>
      <c r="C245" s="4">
        <v>30</v>
      </c>
      <c r="D245" s="4">
        <v>189</v>
      </c>
      <c r="E245" s="4">
        <v>21</v>
      </c>
      <c r="F245" s="12">
        <v>2005</v>
      </c>
      <c r="G245" s="4">
        <v>180</v>
      </c>
      <c r="H245" s="6">
        <v>1197</v>
      </c>
      <c r="I245" s="16">
        <v>604</v>
      </c>
      <c r="J245" s="17">
        <v>340</v>
      </c>
      <c r="K245" s="16">
        <v>455</v>
      </c>
      <c r="L245" s="4">
        <v>20</v>
      </c>
      <c r="M245" s="21"/>
      <c r="N245" s="23">
        <f t="shared" ref="N245:Y245" si="283" xml:space="preserve"> IF(OR(A245&gt;A248, A245&lt;A247),".",A245)</f>
        <v>0</v>
      </c>
      <c r="O245" s="23">
        <f t="shared" si="283"/>
        <v>98</v>
      </c>
      <c r="P245" s="23">
        <f t="shared" si="283"/>
        <v>30</v>
      </c>
      <c r="Q245" s="23">
        <f t="shared" si="283"/>
        <v>189</v>
      </c>
      <c r="R245" s="23">
        <f t="shared" si="283"/>
        <v>21</v>
      </c>
      <c r="S245" s="23">
        <f t="shared" si="283"/>
        <v>2005</v>
      </c>
      <c r="T245" s="23" t="str">
        <f t="shared" si="283"/>
        <v>.</v>
      </c>
      <c r="U245" s="23">
        <f t="shared" si="283"/>
        <v>1197</v>
      </c>
      <c r="V245" s="23">
        <f t="shared" si="283"/>
        <v>604</v>
      </c>
      <c r="W245" s="23">
        <f t="shared" si="283"/>
        <v>340</v>
      </c>
      <c r="X245" s="23">
        <f t="shared" si="283"/>
        <v>455</v>
      </c>
      <c r="Y245" s="23">
        <f t="shared" si="283"/>
        <v>20</v>
      </c>
      <c r="Z245" s="21"/>
    </row>
    <row r="246" spans="1:40">
      <c r="A246" s="39">
        <f>AVERAGE(A238:A245)</f>
        <v>0.5</v>
      </c>
      <c r="B246" s="39">
        <f>AVERAGE(B238:B245)</f>
        <v>261.75</v>
      </c>
      <c r="C246" s="39">
        <f t="shared" ref="C246:L246" si="284">AVERAGE(C238:C245)</f>
        <v>36.125</v>
      </c>
      <c r="D246" s="39">
        <f t="shared" si="284"/>
        <v>263.75</v>
      </c>
      <c r="E246" s="39">
        <f t="shared" si="284"/>
        <v>1764.875</v>
      </c>
      <c r="F246" s="39">
        <f t="shared" si="284"/>
        <v>1843.5</v>
      </c>
      <c r="G246" s="39">
        <f t="shared" si="284"/>
        <v>287.75</v>
      </c>
      <c r="H246" s="39">
        <f t="shared" si="284"/>
        <v>900.375</v>
      </c>
      <c r="I246" s="39">
        <f t="shared" si="284"/>
        <v>955.875</v>
      </c>
      <c r="J246" s="39">
        <f t="shared" si="284"/>
        <v>326.375</v>
      </c>
      <c r="K246" s="39">
        <f t="shared" si="284"/>
        <v>1583</v>
      </c>
      <c r="L246" s="39">
        <f t="shared" si="284"/>
        <v>1256.25</v>
      </c>
      <c r="M246" s="26" t="s">
        <v>60</v>
      </c>
      <c r="N246" s="39">
        <f>AVERAGE(N238:N245)</f>
        <v>0.5</v>
      </c>
      <c r="O246" s="39">
        <f>AVERAGE(O238:O245)</f>
        <v>261.75</v>
      </c>
      <c r="P246" s="39">
        <f t="shared" ref="P246:Y246" si="285">AVERAGE(P238:P245)</f>
        <v>36.125</v>
      </c>
      <c r="Q246" s="39">
        <f t="shared" si="285"/>
        <v>295.28571428571428</v>
      </c>
      <c r="R246" s="39">
        <f t="shared" si="285"/>
        <v>1764.875</v>
      </c>
      <c r="S246" s="39">
        <f t="shared" si="285"/>
        <v>1843.5</v>
      </c>
      <c r="T246" s="39">
        <f t="shared" si="285"/>
        <v>303.14285714285717</v>
      </c>
      <c r="U246" s="39">
        <f t="shared" si="285"/>
        <v>900.375</v>
      </c>
      <c r="V246" s="39">
        <f t="shared" si="285"/>
        <v>955.875</v>
      </c>
      <c r="W246" s="39">
        <f t="shared" si="285"/>
        <v>326.375</v>
      </c>
      <c r="X246" s="39">
        <f t="shared" si="285"/>
        <v>1583</v>
      </c>
      <c r="Y246" s="39">
        <f t="shared" si="285"/>
        <v>1256.25</v>
      </c>
      <c r="Z246" s="26" t="s">
        <v>60</v>
      </c>
    </row>
    <row r="247" spans="1:40">
      <c r="A247" s="39">
        <f>A246-2*STDEV(A238:A245)</f>
        <v>-0.56904496764969759</v>
      </c>
      <c r="B247" s="39">
        <f t="shared" ref="B247:L247" si="286">B246-2*STDEV(B238:B245)</f>
        <v>-52.123040757382853</v>
      </c>
      <c r="C247" s="39">
        <f t="shared" si="286"/>
        <v>17.380476990407494</v>
      </c>
      <c r="D247" s="39">
        <f t="shared" si="286"/>
        <v>54.127891024280132</v>
      </c>
      <c r="E247" s="39">
        <f t="shared" si="286"/>
        <v>-607.98570568236846</v>
      </c>
      <c r="F247" s="39">
        <f t="shared" si="286"/>
        <v>-602.35129789784469</v>
      </c>
      <c r="G247" s="39">
        <f t="shared" si="286"/>
        <v>180.73998711735965</v>
      </c>
      <c r="H247" s="39">
        <f t="shared" si="286"/>
        <v>-235.70544861017015</v>
      </c>
      <c r="I247" s="39">
        <f t="shared" si="286"/>
        <v>-59.234529628629389</v>
      </c>
      <c r="J247" s="39">
        <f t="shared" si="286"/>
        <v>285.40201238272078</v>
      </c>
      <c r="K247" s="39">
        <f t="shared" si="286"/>
        <v>-237.05933969197827</v>
      </c>
      <c r="L247" s="39">
        <f t="shared" si="286"/>
        <v>-571.43479620686071</v>
      </c>
      <c r="M247" s="26" t="s">
        <v>61</v>
      </c>
      <c r="N247" s="39">
        <f>N246-2*STDEV(N238:N245)</f>
        <v>-0.56904496764969759</v>
      </c>
      <c r="O247" s="39">
        <f t="shared" ref="O247:Y247" si="287">O246-2*STDEV(O238:O245)</f>
        <v>-52.123040757382853</v>
      </c>
      <c r="P247" s="39">
        <f t="shared" si="287"/>
        <v>17.380476990407494</v>
      </c>
      <c r="Q247" s="39">
        <f t="shared" si="287"/>
        <v>176.38679763399557</v>
      </c>
      <c r="R247" s="39">
        <f t="shared" si="287"/>
        <v>-607.98570568236846</v>
      </c>
      <c r="S247" s="39">
        <f t="shared" si="287"/>
        <v>-602.35129789784469</v>
      </c>
      <c r="T247" s="39">
        <f t="shared" si="287"/>
        <v>235.95725777882103</v>
      </c>
      <c r="U247" s="39">
        <f t="shared" si="287"/>
        <v>-235.70544861017015</v>
      </c>
      <c r="V247" s="39">
        <f t="shared" si="287"/>
        <v>-59.234529628629389</v>
      </c>
      <c r="W247" s="39">
        <f t="shared" si="287"/>
        <v>285.40201238272078</v>
      </c>
      <c r="X247" s="39">
        <f t="shared" si="287"/>
        <v>-237.05933969197827</v>
      </c>
      <c r="Y247" s="39">
        <f t="shared" si="287"/>
        <v>-571.43479620686071</v>
      </c>
      <c r="Z247" s="26" t="s">
        <v>61</v>
      </c>
    </row>
    <row r="248" spans="1:40" ht="12.6" thickBot="1">
      <c r="A248" s="40">
        <f>A246+2*STDEV(A238:A245)</f>
        <v>1.5690449676496976</v>
      </c>
      <c r="B248" s="40">
        <f t="shared" ref="B248:L248" si="288">B246+2*STDEV(B238:B245)</f>
        <v>575.6230407573828</v>
      </c>
      <c r="C248" s="40">
        <f t="shared" si="288"/>
        <v>54.869523009592506</v>
      </c>
      <c r="D248" s="40">
        <f t="shared" si="288"/>
        <v>473.37210897571987</v>
      </c>
      <c r="E248" s="40">
        <f t="shared" si="288"/>
        <v>4137.7357056823685</v>
      </c>
      <c r="F248" s="40">
        <f t="shared" si="288"/>
        <v>4289.3512978978451</v>
      </c>
      <c r="G248" s="40">
        <f t="shared" si="288"/>
        <v>394.76001288264035</v>
      </c>
      <c r="H248" s="40">
        <f t="shared" si="288"/>
        <v>2036.4554486101702</v>
      </c>
      <c r="I248" s="40">
        <f t="shared" si="288"/>
        <v>1970.9845296286294</v>
      </c>
      <c r="J248" s="40">
        <f t="shared" si="288"/>
        <v>367.34798761727922</v>
      </c>
      <c r="K248" s="40">
        <f t="shared" si="288"/>
        <v>3403.0593396919785</v>
      </c>
      <c r="L248" s="40">
        <f t="shared" si="288"/>
        <v>3083.9347962068605</v>
      </c>
      <c r="M248" s="41" t="s">
        <v>62</v>
      </c>
      <c r="N248" s="40">
        <f>N246+2*STDEV(N238:N245)</f>
        <v>1.5690449676496976</v>
      </c>
      <c r="O248" s="40">
        <f t="shared" ref="O248:Y248" si="289">O246+2*STDEV(O238:O245)</f>
        <v>575.6230407573828</v>
      </c>
      <c r="P248" s="40">
        <f t="shared" si="289"/>
        <v>54.869523009592506</v>
      </c>
      <c r="Q248" s="40">
        <f t="shared" si="289"/>
        <v>414.18463093743298</v>
      </c>
      <c r="R248" s="40">
        <f t="shared" si="289"/>
        <v>4137.7357056823685</v>
      </c>
      <c r="S248" s="40">
        <f t="shared" si="289"/>
        <v>4289.3512978978451</v>
      </c>
      <c r="T248" s="40">
        <f t="shared" si="289"/>
        <v>370.3284565068933</v>
      </c>
      <c r="U248" s="40">
        <f t="shared" si="289"/>
        <v>2036.4554486101702</v>
      </c>
      <c r="V248" s="40">
        <f t="shared" si="289"/>
        <v>1970.9845296286294</v>
      </c>
      <c r="W248" s="40">
        <f t="shared" si="289"/>
        <v>367.34798761727922</v>
      </c>
      <c r="X248" s="40">
        <f t="shared" si="289"/>
        <v>3403.0593396919785</v>
      </c>
      <c r="Y248" s="40">
        <f t="shared" si="289"/>
        <v>3083.9347962068605</v>
      </c>
      <c r="Z248" s="41" t="s">
        <v>62</v>
      </c>
    </row>
    <row r="249" spans="1:40" ht="13.2">
      <c r="A249" s="20"/>
      <c r="B249" s="25"/>
      <c r="C249" s="20"/>
      <c r="D249" s="22">
        <f>D236+3</f>
        <v>58</v>
      </c>
      <c r="E249" s="22">
        <f t="shared" ref="E249:L249" si="290">E236+3</f>
        <v>58</v>
      </c>
      <c r="F249" s="22">
        <f t="shared" si="290"/>
        <v>58</v>
      </c>
      <c r="G249" s="22">
        <f t="shared" si="290"/>
        <v>59</v>
      </c>
      <c r="H249" s="22">
        <f t="shared" si="290"/>
        <v>59</v>
      </c>
      <c r="I249" s="22">
        <f t="shared" si="290"/>
        <v>59</v>
      </c>
      <c r="J249" s="22">
        <f t="shared" si="290"/>
        <v>60</v>
      </c>
      <c r="K249" s="22">
        <f t="shared" si="290"/>
        <v>60</v>
      </c>
      <c r="L249" s="22">
        <f t="shared" si="290"/>
        <v>60</v>
      </c>
      <c r="M249" s="26" t="s">
        <v>37</v>
      </c>
      <c r="N249" s="20"/>
      <c r="O249" s="25"/>
      <c r="P249" s="20"/>
      <c r="Q249" s="22">
        <f>Q236+3</f>
        <v>58</v>
      </c>
      <c r="R249" s="22">
        <f t="shared" ref="R249:Y249" si="291">R236+3</f>
        <v>58</v>
      </c>
      <c r="S249" s="22">
        <f t="shared" si="291"/>
        <v>58</v>
      </c>
      <c r="T249" s="22">
        <f t="shared" si="291"/>
        <v>59</v>
      </c>
      <c r="U249" s="22">
        <f t="shared" si="291"/>
        <v>59</v>
      </c>
      <c r="V249" s="22">
        <f t="shared" si="291"/>
        <v>59</v>
      </c>
      <c r="W249" s="22">
        <f t="shared" si="291"/>
        <v>60</v>
      </c>
      <c r="X249" s="22">
        <f t="shared" si="291"/>
        <v>60</v>
      </c>
      <c r="Y249" s="22">
        <f t="shared" si="291"/>
        <v>60</v>
      </c>
      <c r="Z249" s="26" t="s">
        <v>37</v>
      </c>
      <c r="AB249" s="27"/>
      <c r="AC249" s="27"/>
      <c r="AD249" s="27"/>
      <c r="AE249" s="27"/>
      <c r="AF249" s="27"/>
      <c r="AG249" s="27"/>
      <c r="AH249" s="27"/>
      <c r="AI249" s="27"/>
    </row>
    <row r="250" spans="1:40" ht="13.8" thickBot="1">
      <c r="A250" s="30">
        <v>1</v>
      </c>
      <c r="B250" s="30">
        <v>2</v>
      </c>
      <c r="C250" s="30">
        <v>3</v>
      </c>
      <c r="D250" s="30">
        <v>4</v>
      </c>
      <c r="E250" s="30">
        <v>5</v>
      </c>
      <c r="F250" s="30">
        <v>6</v>
      </c>
      <c r="G250" s="30">
        <v>7</v>
      </c>
      <c r="H250" s="30">
        <v>8</v>
      </c>
      <c r="I250" s="30">
        <v>9</v>
      </c>
      <c r="J250" s="30">
        <v>10</v>
      </c>
      <c r="K250" s="30">
        <v>11</v>
      </c>
      <c r="L250" s="30">
        <v>12</v>
      </c>
      <c r="M250" s="26" t="s">
        <v>47</v>
      </c>
      <c r="N250" s="30">
        <v>1</v>
      </c>
      <c r="O250" s="30">
        <v>2</v>
      </c>
      <c r="P250" s="30">
        <v>3</v>
      </c>
      <c r="Q250" s="30">
        <v>4</v>
      </c>
      <c r="R250" s="30">
        <v>5</v>
      </c>
      <c r="S250" s="30">
        <v>6</v>
      </c>
      <c r="T250" s="30">
        <v>7</v>
      </c>
      <c r="U250" s="30">
        <v>8</v>
      </c>
      <c r="V250" s="30">
        <v>9</v>
      </c>
      <c r="W250" s="30">
        <v>10</v>
      </c>
      <c r="X250" s="30">
        <v>11</v>
      </c>
      <c r="Y250" s="30">
        <v>12</v>
      </c>
      <c r="Z250" s="26" t="s">
        <v>47</v>
      </c>
      <c r="AB250" s="27"/>
      <c r="AC250" s="27"/>
      <c r="AD250" s="27"/>
      <c r="AE250" s="27"/>
      <c r="AF250" s="27"/>
      <c r="AG250" s="27"/>
      <c r="AH250" s="27"/>
      <c r="AI250" s="27"/>
    </row>
    <row r="251" spans="1:40" ht="13.8" thickBot="1">
      <c r="A251" s="4">
        <v>0</v>
      </c>
      <c r="B251" s="17">
        <v>365</v>
      </c>
      <c r="C251" s="4">
        <v>59</v>
      </c>
      <c r="D251" s="17">
        <v>345</v>
      </c>
      <c r="E251" s="11">
        <v>693</v>
      </c>
      <c r="F251" s="11">
        <v>798</v>
      </c>
      <c r="G251" s="17">
        <v>348</v>
      </c>
      <c r="H251" s="12">
        <v>2079</v>
      </c>
      <c r="I251" s="15">
        <v>2264</v>
      </c>
      <c r="J251" s="17">
        <v>344</v>
      </c>
      <c r="K251" s="11">
        <v>764</v>
      </c>
      <c r="L251" s="4">
        <v>57</v>
      </c>
      <c r="M251" s="21"/>
      <c r="N251" s="23">
        <f t="shared" ref="N251:Y251" si="292" xml:space="preserve"> IF(OR(A251&gt;A261, A251&lt;A260),".",A251)</f>
        <v>0</v>
      </c>
      <c r="O251" s="23" t="str">
        <f t="shared" si="292"/>
        <v>.</v>
      </c>
      <c r="P251" s="23">
        <f t="shared" si="292"/>
        <v>59</v>
      </c>
      <c r="Q251" s="23">
        <f t="shared" si="292"/>
        <v>345</v>
      </c>
      <c r="R251" s="23">
        <f t="shared" si="292"/>
        <v>693</v>
      </c>
      <c r="S251" s="23">
        <f t="shared" si="292"/>
        <v>798</v>
      </c>
      <c r="T251" s="23">
        <f t="shared" si="292"/>
        <v>348</v>
      </c>
      <c r="U251" s="23">
        <f t="shared" si="292"/>
        <v>2079</v>
      </c>
      <c r="V251" s="23">
        <f t="shared" si="292"/>
        <v>2264</v>
      </c>
      <c r="W251" s="23">
        <f t="shared" si="292"/>
        <v>344</v>
      </c>
      <c r="X251" s="23">
        <f t="shared" si="292"/>
        <v>764</v>
      </c>
      <c r="Y251" s="23">
        <f t="shared" si="292"/>
        <v>57</v>
      </c>
      <c r="Z251" s="21"/>
      <c r="AA251" s="22">
        <f>AA238+3</f>
        <v>58</v>
      </c>
      <c r="AB251" s="34">
        <f>AVERAGE($R251:$S258)</f>
        <v>888.75</v>
      </c>
      <c r="AC251" s="34">
        <f>AVERAGE($P251:$P258)</f>
        <v>57.875</v>
      </c>
      <c r="AD251" s="34">
        <f>AVERAGE([3]buffer!I$36:I$43)</f>
        <v>19.125</v>
      </c>
      <c r="AE251" s="34">
        <f>((AB251-AD251)/AI251)-AC251</f>
        <v>1038.9314883323846</v>
      </c>
      <c r="AF251" s="34">
        <f>AVERAGE($Q251:$Q258)</f>
        <v>345.125</v>
      </c>
      <c r="AG251" s="34">
        <f>AVERAGE($O251:$O258)</f>
        <v>435.28571428571428</v>
      </c>
      <c r="AH251" s="34">
        <f>AG251/0.5</f>
        <v>870.57142857142856</v>
      </c>
      <c r="AI251" s="35">
        <f>AF251/AG251</f>
        <v>0.79287003610108309</v>
      </c>
      <c r="AJ251" s="56">
        <f xml:space="preserve"> 1.14*(1-COMPLETE!P65)</f>
        <v>0.97921527041357359</v>
      </c>
      <c r="AK251" s="37">
        <v>0.76527777777777783</v>
      </c>
      <c r="AL251" s="37">
        <v>0.95208333333333339</v>
      </c>
      <c r="AM251" s="38">
        <f>24*(AL251-AK251)</f>
        <v>4.4833333333333334</v>
      </c>
      <c r="AN251" s="34">
        <f>(AE251*120)/(AH251*0.2*AM251*AJ251)</f>
        <v>163.1002184232467</v>
      </c>
    </row>
    <row r="252" spans="1:40" ht="13.8" thickBot="1">
      <c r="A252" s="4">
        <v>0</v>
      </c>
      <c r="B252" s="17">
        <v>426</v>
      </c>
      <c r="C252" s="4">
        <v>60</v>
      </c>
      <c r="D252" s="17">
        <v>351</v>
      </c>
      <c r="E252" s="18">
        <v>914</v>
      </c>
      <c r="F252" s="18">
        <v>1012</v>
      </c>
      <c r="G252" s="17">
        <v>359</v>
      </c>
      <c r="H252" s="12">
        <v>2165</v>
      </c>
      <c r="I252" s="14">
        <v>2811</v>
      </c>
      <c r="J252" s="17">
        <v>262</v>
      </c>
      <c r="K252" s="11">
        <v>747</v>
      </c>
      <c r="L252" s="6">
        <v>1128</v>
      </c>
      <c r="M252" s="21"/>
      <c r="N252" s="23">
        <f t="shared" ref="N252:Y252" si="293" xml:space="preserve"> IF(OR(A252&gt;A261, A252&lt;A260),".",A252)</f>
        <v>0</v>
      </c>
      <c r="O252" s="23">
        <f t="shared" si="293"/>
        <v>426</v>
      </c>
      <c r="P252" s="23">
        <f t="shared" si="293"/>
        <v>60</v>
      </c>
      <c r="Q252" s="23">
        <f t="shared" si="293"/>
        <v>351</v>
      </c>
      <c r="R252" s="23">
        <f t="shared" si="293"/>
        <v>914</v>
      </c>
      <c r="S252" s="23">
        <f t="shared" si="293"/>
        <v>1012</v>
      </c>
      <c r="T252" s="23">
        <f t="shared" si="293"/>
        <v>359</v>
      </c>
      <c r="U252" s="23">
        <f t="shared" si="293"/>
        <v>2165</v>
      </c>
      <c r="V252" s="23">
        <f t="shared" si="293"/>
        <v>2811</v>
      </c>
      <c r="W252" s="23">
        <f t="shared" si="293"/>
        <v>262</v>
      </c>
      <c r="X252" s="23">
        <f t="shared" si="293"/>
        <v>747</v>
      </c>
      <c r="Y252" s="23">
        <f t="shared" si="293"/>
        <v>1128</v>
      </c>
      <c r="Z252" s="21"/>
      <c r="AA252" s="22">
        <f>AA239+3</f>
        <v>59</v>
      </c>
      <c r="AB252" s="34">
        <f>AVERAGE($U251:$V258)</f>
        <v>2444.5333333333333</v>
      </c>
      <c r="AC252" s="34">
        <f>AVERAGE($P251:$P258)</f>
        <v>57.875</v>
      </c>
      <c r="AD252" s="34">
        <f>AVERAGE([3]buffer!J$36:J$43)</f>
        <v>16.375</v>
      </c>
      <c r="AE252" s="34">
        <f>((AB252-AD252)/AI252)-AC252</f>
        <v>3058.8006639109753</v>
      </c>
      <c r="AF252" s="34">
        <f>AVERAGE($T251:$T258)</f>
        <v>339.125</v>
      </c>
      <c r="AG252" s="34">
        <f>AVERAGE($O251:$O258)</f>
        <v>435.28571428571428</v>
      </c>
      <c r="AH252" s="34">
        <f>AG252/0.5</f>
        <v>870.57142857142856</v>
      </c>
      <c r="AI252" s="35">
        <f>AF252/AG252</f>
        <v>0.77908598621595015</v>
      </c>
      <c r="AJ252" s="57">
        <f xml:space="preserve"> 1.15*(1-COMPLETE!P67)</f>
        <v>1.0058465855940131</v>
      </c>
      <c r="AK252" s="37">
        <v>0.76527777777777783</v>
      </c>
      <c r="AL252" s="37">
        <v>0.95208333333333339</v>
      </c>
      <c r="AM252" s="38">
        <f>24*(AL252-AK252)</f>
        <v>4.4833333333333334</v>
      </c>
      <c r="AN252" s="34">
        <f>(AE252*120)/(AH252*0.2*AM252*AJ252)</f>
        <v>467.48237380488229</v>
      </c>
    </row>
    <row r="253" spans="1:40" ht="13.8" thickBot="1">
      <c r="A253" s="4">
        <v>1</v>
      </c>
      <c r="B253" s="17">
        <v>436</v>
      </c>
      <c r="C253" s="4">
        <v>57</v>
      </c>
      <c r="D253" s="17">
        <v>350</v>
      </c>
      <c r="E253" s="18">
        <v>983</v>
      </c>
      <c r="F253" s="18">
        <v>943</v>
      </c>
      <c r="G253" s="17">
        <v>345</v>
      </c>
      <c r="H253" s="15">
        <v>2346</v>
      </c>
      <c r="I253" s="14">
        <v>2629</v>
      </c>
      <c r="J253" s="4">
        <v>193</v>
      </c>
      <c r="K253" s="11">
        <v>735</v>
      </c>
      <c r="L253" s="18">
        <v>922</v>
      </c>
      <c r="M253" s="21"/>
      <c r="N253" s="23">
        <f t="shared" ref="N253:Y253" si="294" xml:space="preserve"> IF(OR(A253&gt;A261, A253&lt;A260),".",A253)</f>
        <v>1</v>
      </c>
      <c r="O253" s="23">
        <f t="shared" si="294"/>
        <v>436</v>
      </c>
      <c r="P253" s="23">
        <f t="shared" si="294"/>
        <v>57</v>
      </c>
      <c r="Q253" s="23">
        <f t="shared" si="294"/>
        <v>350</v>
      </c>
      <c r="R253" s="23">
        <f t="shared" si="294"/>
        <v>983</v>
      </c>
      <c r="S253" s="23">
        <f t="shared" si="294"/>
        <v>943</v>
      </c>
      <c r="T253" s="23">
        <f t="shared" si="294"/>
        <v>345</v>
      </c>
      <c r="U253" s="23">
        <f t="shared" si="294"/>
        <v>2346</v>
      </c>
      <c r="V253" s="23">
        <f t="shared" si="294"/>
        <v>2629</v>
      </c>
      <c r="W253" s="23">
        <f t="shared" si="294"/>
        <v>193</v>
      </c>
      <c r="X253" s="23">
        <f t="shared" si="294"/>
        <v>735</v>
      </c>
      <c r="Y253" s="23">
        <f t="shared" si="294"/>
        <v>922</v>
      </c>
      <c r="Z253" s="21"/>
      <c r="AA253" s="22">
        <f>AA240+3</f>
        <v>60</v>
      </c>
      <c r="AB253" s="34">
        <f>AVERAGE($X251:$Y258)</f>
        <v>729.5333333333333</v>
      </c>
      <c r="AC253" s="34">
        <f>AVERAGE($P251:$P258)</f>
        <v>57.875</v>
      </c>
      <c r="AD253" s="34">
        <f>AVERAGE([3]buffer!K$36:K$43)</f>
        <v>18.25</v>
      </c>
      <c r="AE253" s="34">
        <f>((AB253-AD253)/AI253)-AC253</f>
        <v>1197.5187103275166</v>
      </c>
      <c r="AF253" s="34">
        <f>AVERAGE($W251:$W258)</f>
        <v>246.625</v>
      </c>
      <c r="AG253" s="34">
        <f>AVERAGE($O251:$O258)</f>
        <v>435.28571428571428</v>
      </c>
      <c r="AH253" s="34">
        <f>AG253/0.5</f>
        <v>870.57142857142856</v>
      </c>
      <c r="AI253" s="35">
        <f>AF253/AG253</f>
        <v>0.56658188382015096</v>
      </c>
      <c r="AJ253" s="57">
        <f xml:space="preserve"> 1.09*(1-COMPLETE!P69)</f>
        <v>0.92773100616016424</v>
      </c>
      <c r="AK253" s="37">
        <v>0.76527777777777783</v>
      </c>
      <c r="AL253" s="37">
        <v>0.95208333333333339</v>
      </c>
      <c r="AM253" s="38">
        <f>24*(AL253-AK253)</f>
        <v>4.4833333333333334</v>
      </c>
      <c r="AN253" s="34">
        <f>(AE253*120)/(AH253*0.2*AM253*AJ253)</f>
        <v>198.42941268154877</v>
      </c>
    </row>
    <row r="254" spans="1:40" ht="13.2">
      <c r="A254" s="4">
        <v>1</v>
      </c>
      <c r="B254" s="17">
        <v>436</v>
      </c>
      <c r="C254" s="4">
        <v>56</v>
      </c>
      <c r="D254" s="17">
        <v>342</v>
      </c>
      <c r="E254" s="18">
        <v>939</v>
      </c>
      <c r="F254" s="18">
        <v>980</v>
      </c>
      <c r="G254" s="17">
        <v>349</v>
      </c>
      <c r="H254" s="7">
        <v>2620</v>
      </c>
      <c r="I254" s="17">
        <v>250</v>
      </c>
      <c r="J254" s="4">
        <v>195</v>
      </c>
      <c r="K254" s="16">
        <v>505</v>
      </c>
      <c r="L254" s="16">
        <v>653</v>
      </c>
      <c r="M254" s="21"/>
      <c r="N254" s="23">
        <f t="shared" ref="N254:Y254" si="295" xml:space="preserve"> IF(OR(A254&gt;A261, A254&lt;A260),".",A254)</f>
        <v>1</v>
      </c>
      <c r="O254" s="23">
        <f t="shared" si="295"/>
        <v>436</v>
      </c>
      <c r="P254" s="23">
        <f t="shared" si="295"/>
        <v>56</v>
      </c>
      <c r="Q254" s="23">
        <f t="shared" si="295"/>
        <v>342</v>
      </c>
      <c r="R254" s="23">
        <f t="shared" si="295"/>
        <v>939</v>
      </c>
      <c r="S254" s="23">
        <f t="shared" si="295"/>
        <v>980</v>
      </c>
      <c r="T254" s="23">
        <f t="shared" si="295"/>
        <v>349</v>
      </c>
      <c r="U254" s="23">
        <f t="shared" si="295"/>
        <v>2620</v>
      </c>
      <c r="V254" s="23" t="str">
        <f t="shared" si="295"/>
        <v>.</v>
      </c>
      <c r="W254" s="23">
        <f t="shared" si="295"/>
        <v>195</v>
      </c>
      <c r="X254" s="23" t="str">
        <f t="shared" si="295"/>
        <v>.</v>
      </c>
      <c r="Y254" s="23">
        <f t="shared" si="295"/>
        <v>653</v>
      </c>
      <c r="Z254" s="21"/>
    </row>
    <row r="255" spans="1:40" ht="13.2">
      <c r="A255" s="4">
        <v>1</v>
      </c>
      <c r="B255" s="17">
        <v>432</v>
      </c>
      <c r="C255" s="4">
        <v>57</v>
      </c>
      <c r="D255" s="17">
        <v>331</v>
      </c>
      <c r="E255" s="18">
        <v>879</v>
      </c>
      <c r="F255" s="11">
        <v>874</v>
      </c>
      <c r="G255" s="17">
        <v>315</v>
      </c>
      <c r="H255" s="14">
        <v>2639</v>
      </c>
      <c r="I255" s="13">
        <v>3062</v>
      </c>
      <c r="J255" s="4">
        <v>187</v>
      </c>
      <c r="K255" s="11">
        <v>840</v>
      </c>
      <c r="L255" s="11">
        <v>785</v>
      </c>
      <c r="M255" s="21"/>
      <c r="N255" s="23">
        <f t="shared" ref="N255:Y255" si="296" xml:space="preserve"> IF(OR(A255&gt;A261, A255&lt;A260),".",A255)</f>
        <v>1</v>
      </c>
      <c r="O255" s="23">
        <f t="shared" si="296"/>
        <v>432</v>
      </c>
      <c r="P255" s="23">
        <f t="shared" si="296"/>
        <v>57</v>
      </c>
      <c r="Q255" s="23">
        <f t="shared" si="296"/>
        <v>331</v>
      </c>
      <c r="R255" s="23">
        <f t="shared" si="296"/>
        <v>879</v>
      </c>
      <c r="S255" s="23">
        <f t="shared" si="296"/>
        <v>874</v>
      </c>
      <c r="T255" s="23">
        <f t="shared" si="296"/>
        <v>315</v>
      </c>
      <c r="U255" s="23">
        <f t="shared" si="296"/>
        <v>2639</v>
      </c>
      <c r="V255" s="23">
        <f t="shared" si="296"/>
        <v>3062</v>
      </c>
      <c r="W255" s="23">
        <f t="shared" si="296"/>
        <v>187</v>
      </c>
      <c r="X255" s="23">
        <f t="shared" si="296"/>
        <v>840</v>
      </c>
      <c r="Y255" s="23">
        <f t="shared" si="296"/>
        <v>785</v>
      </c>
      <c r="Z255" s="21"/>
    </row>
    <row r="256" spans="1:40" ht="13.2">
      <c r="A256" s="4">
        <v>1</v>
      </c>
      <c r="B256" s="16">
        <v>438</v>
      </c>
      <c r="C256" s="4">
        <v>56</v>
      </c>
      <c r="D256" s="17">
        <v>345</v>
      </c>
      <c r="E256" s="6">
        <v>1128</v>
      </c>
      <c r="F256" s="18">
        <v>894</v>
      </c>
      <c r="G256" s="17">
        <v>319</v>
      </c>
      <c r="H256" s="15">
        <v>2401</v>
      </c>
      <c r="I256" s="13">
        <v>2891</v>
      </c>
      <c r="J256" s="17">
        <v>242</v>
      </c>
      <c r="K256" s="11">
        <v>813</v>
      </c>
      <c r="L256" s="16">
        <v>458</v>
      </c>
      <c r="M256" s="21"/>
      <c r="N256" s="23">
        <f t="shared" ref="N256:Y256" si="297" xml:space="preserve"> IF(OR(A256&gt;A261, A256&lt;A260),".",A256)</f>
        <v>1</v>
      </c>
      <c r="O256" s="23">
        <f t="shared" si="297"/>
        <v>438</v>
      </c>
      <c r="P256" s="23">
        <f t="shared" si="297"/>
        <v>56</v>
      </c>
      <c r="Q256" s="23">
        <f t="shared" si="297"/>
        <v>345</v>
      </c>
      <c r="R256" s="23">
        <f t="shared" si="297"/>
        <v>1128</v>
      </c>
      <c r="S256" s="23">
        <f t="shared" si="297"/>
        <v>894</v>
      </c>
      <c r="T256" s="23">
        <f t="shared" si="297"/>
        <v>319</v>
      </c>
      <c r="U256" s="23">
        <f t="shared" si="297"/>
        <v>2401</v>
      </c>
      <c r="V256" s="23">
        <f t="shared" si="297"/>
        <v>2891</v>
      </c>
      <c r="W256" s="23">
        <f t="shared" si="297"/>
        <v>242</v>
      </c>
      <c r="X256" s="23">
        <f t="shared" si="297"/>
        <v>813</v>
      </c>
      <c r="Y256" s="23">
        <f t="shared" si="297"/>
        <v>458</v>
      </c>
      <c r="Z256" s="21"/>
    </row>
    <row r="257" spans="1:26" ht="13.2">
      <c r="A257" s="4">
        <v>1</v>
      </c>
      <c r="B257" s="16">
        <v>439</v>
      </c>
      <c r="C257" s="4">
        <v>59</v>
      </c>
      <c r="D257" s="17">
        <v>339</v>
      </c>
      <c r="E257" s="11">
        <v>765</v>
      </c>
      <c r="F257" s="11">
        <v>866</v>
      </c>
      <c r="G257" s="17">
        <v>329</v>
      </c>
      <c r="H257" s="7">
        <v>2560</v>
      </c>
      <c r="I257" s="12">
        <v>1973</v>
      </c>
      <c r="J257" s="17">
        <v>308</v>
      </c>
      <c r="K257" s="11">
        <v>784</v>
      </c>
      <c r="L257" s="16">
        <v>595</v>
      </c>
      <c r="M257" s="21"/>
      <c r="N257" s="23">
        <f t="shared" ref="N257:Y257" si="298" xml:space="preserve"> IF(OR(A257&gt;A261, A257&lt;A260),".",A257)</f>
        <v>1</v>
      </c>
      <c r="O257" s="23">
        <f t="shared" si="298"/>
        <v>439</v>
      </c>
      <c r="P257" s="23">
        <f t="shared" si="298"/>
        <v>59</v>
      </c>
      <c r="Q257" s="23">
        <f t="shared" si="298"/>
        <v>339</v>
      </c>
      <c r="R257" s="23">
        <f t="shared" si="298"/>
        <v>765</v>
      </c>
      <c r="S257" s="23">
        <f t="shared" si="298"/>
        <v>866</v>
      </c>
      <c r="T257" s="23">
        <f t="shared" si="298"/>
        <v>329</v>
      </c>
      <c r="U257" s="23">
        <f t="shared" si="298"/>
        <v>2560</v>
      </c>
      <c r="V257" s="23">
        <f t="shared" si="298"/>
        <v>1973</v>
      </c>
      <c r="W257" s="23">
        <f t="shared" si="298"/>
        <v>308</v>
      </c>
      <c r="X257" s="23">
        <f t="shared" si="298"/>
        <v>784</v>
      </c>
      <c r="Y257" s="23">
        <f t="shared" si="298"/>
        <v>595</v>
      </c>
      <c r="Z257" s="21"/>
    </row>
    <row r="258" spans="1:26" ht="13.2">
      <c r="A258" s="4">
        <v>0</v>
      </c>
      <c r="B258" s="16">
        <v>440</v>
      </c>
      <c r="C258" s="4">
        <v>59</v>
      </c>
      <c r="D258" s="17">
        <v>358</v>
      </c>
      <c r="E258" s="11">
        <v>697</v>
      </c>
      <c r="F258" s="11">
        <v>855</v>
      </c>
      <c r="G258" s="17">
        <v>349</v>
      </c>
      <c r="H258" s="15">
        <v>2217</v>
      </c>
      <c r="I258" s="12">
        <v>2011</v>
      </c>
      <c r="J258" s="17">
        <v>242</v>
      </c>
      <c r="K258" s="11">
        <v>783</v>
      </c>
      <c r="L258" s="18">
        <v>879</v>
      </c>
      <c r="M258" s="21"/>
      <c r="N258" s="23">
        <f t="shared" ref="N258:Y258" si="299" xml:space="preserve"> IF(OR(A258&gt;A261, A258&lt;A260),".",A258)</f>
        <v>0</v>
      </c>
      <c r="O258" s="23">
        <f t="shared" si="299"/>
        <v>440</v>
      </c>
      <c r="P258" s="23">
        <f t="shared" si="299"/>
        <v>59</v>
      </c>
      <c r="Q258" s="23">
        <f t="shared" si="299"/>
        <v>358</v>
      </c>
      <c r="R258" s="23">
        <f t="shared" si="299"/>
        <v>697</v>
      </c>
      <c r="S258" s="23">
        <f t="shared" si="299"/>
        <v>855</v>
      </c>
      <c r="T258" s="23">
        <f t="shared" si="299"/>
        <v>349</v>
      </c>
      <c r="U258" s="23">
        <f t="shared" si="299"/>
        <v>2217</v>
      </c>
      <c r="V258" s="23">
        <f t="shared" si="299"/>
        <v>2011</v>
      </c>
      <c r="W258" s="23">
        <f t="shared" si="299"/>
        <v>242</v>
      </c>
      <c r="X258" s="23">
        <f t="shared" si="299"/>
        <v>783</v>
      </c>
      <c r="Y258" s="23">
        <f t="shared" si="299"/>
        <v>879</v>
      </c>
      <c r="Z258" s="21"/>
    </row>
    <row r="259" spans="1:26">
      <c r="A259" s="39">
        <f>AVERAGE(A251:A258)</f>
        <v>0.625</v>
      </c>
      <c r="B259" s="39">
        <f>AVERAGE(B251:B258)</f>
        <v>426.5</v>
      </c>
      <c r="C259" s="39">
        <f t="shared" ref="C259:L259" si="300">AVERAGE(C251:C258)</f>
        <v>57.875</v>
      </c>
      <c r="D259" s="39">
        <f t="shared" si="300"/>
        <v>345.125</v>
      </c>
      <c r="E259" s="39">
        <f t="shared" si="300"/>
        <v>874.75</v>
      </c>
      <c r="F259" s="39">
        <f t="shared" si="300"/>
        <v>902.75</v>
      </c>
      <c r="G259" s="39">
        <f t="shared" si="300"/>
        <v>339.125</v>
      </c>
      <c r="H259" s="39">
        <f t="shared" si="300"/>
        <v>2378.375</v>
      </c>
      <c r="I259" s="39">
        <f t="shared" si="300"/>
        <v>2236.375</v>
      </c>
      <c r="J259" s="39">
        <f t="shared" si="300"/>
        <v>246.625</v>
      </c>
      <c r="K259" s="39">
        <f t="shared" si="300"/>
        <v>746.375</v>
      </c>
      <c r="L259" s="39">
        <f t="shared" si="300"/>
        <v>684.625</v>
      </c>
      <c r="M259" s="26" t="s">
        <v>60</v>
      </c>
      <c r="N259" s="39">
        <f>AVERAGE(N251:N258)</f>
        <v>0.625</v>
      </c>
      <c r="O259" s="39">
        <f>AVERAGE(O251:O258)</f>
        <v>435.28571428571428</v>
      </c>
      <c r="P259" s="39">
        <f t="shared" ref="P259:Y259" si="301">AVERAGE(P251:P258)</f>
        <v>57.875</v>
      </c>
      <c r="Q259" s="39">
        <f t="shared" si="301"/>
        <v>345.125</v>
      </c>
      <c r="R259" s="39">
        <f t="shared" si="301"/>
        <v>874.75</v>
      </c>
      <c r="S259" s="39">
        <f t="shared" si="301"/>
        <v>902.75</v>
      </c>
      <c r="T259" s="39">
        <f t="shared" si="301"/>
        <v>339.125</v>
      </c>
      <c r="U259" s="39">
        <f t="shared" si="301"/>
        <v>2378.375</v>
      </c>
      <c r="V259" s="39">
        <f t="shared" si="301"/>
        <v>2520.1428571428573</v>
      </c>
      <c r="W259" s="39">
        <f t="shared" si="301"/>
        <v>246.625</v>
      </c>
      <c r="X259" s="39">
        <f t="shared" si="301"/>
        <v>780.85714285714289</v>
      </c>
      <c r="Y259" s="39">
        <f t="shared" si="301"/>
        <v>684.625</v>
      </c>
      <c r="Z259" s="26" t="s">
        <v>60</v>
      </c>
    </row>
    <row r="260" spans="1:26">
      <c r="A260" s="39">
        <f>A259-2*STDEV(A251:A258)</f>
        <v>-0.41009833901353132</v>
      </c>
      <c r="B260" s="39">
        <f t="shared" ref="B260:L260" si="302">B259-2*STDEV(B251:B258)</f>
        <v>375.99398904232146</v>
      </c>
      <c r="C260" s="39">
        <f t="shared" si="302"/>
        <v>54.769704982959404</v>
      </c>
      <c r="D260" s="39">
        <f t="shared" si="302"/>
        <v>328.72160313924496</v>
      </c>
      <c r="E260" s="39">
        <f t="shared" si="302"/>
        <v>574.07124403989849</v>
      </c>
      <c r="F260" s="39">
        <f t="shared" si="302"/>
        <v>761.26905731563306</v>
      </c>
      <c r="G260" s="39">
        <f t="shared" si="302"/>
        <v>307.11718845344154</v>
      </c>
      <c r="H260" s="39">
        <f t="shared" si="302"/>
        <v>1949.3882369674527</v>
      </c>
      <c r="I260" s="39">
        <f t="shared" si="302"/>
        <v>437.78064805258464</v>
      </c>
      <c r="J260" s="39">
        <f t="shared" si="302"/>
        <v>132.92395087806545</v>
      </c>
      <c r="K260" s="39">
        <f t="shared" si="302"/>
        <v>539.81974969497526</v>
      </c>
      <c r="L260" s="39">
        <f t="shared" si="302"/>
        <v>27.753681877927761</v>
      </c>
      <c r="M260" s="26" t="s">
        <v>61</v>
      </c>
      <c r="N260" s="39">
        <f>N259-2*STDEV(N251:N258)</f>
        <v>-0.41009833901353132</v>
      </c>
      <c r="O260" s="39">
        <f t="shared" ref="O260:Y260" si="303">O259-2*STDEV(O251:O258)</f>
        <v>425.57563116116205</v>
      </c>
      <c r="P260" s="39">
        <f t="shared" si="303"/>
        <v>54.769704982959404</v>
      </c>
      <c r="Q260" s="39">
        <f t="shared" si="303"/>
        <v>328.72160313924496</v>
      </c>
      <c r="R260" s="39">
        <f t="shared" si="303"/>
        <v>574.07124403989849</v>
      </c>
      <c r="S260" s="39">
        <f t="shared" si="303"/>
        <v>761.26905731563306</v>
      </c>
      <c r="T260" s="39">
        <f t="shared" si="303"/>
        <v>307.11718845344154</v>
      </c>
      <c r="U260" s="39">
        <f t="shared" si="303"/>
        <v>1949.3882369674527</v>
      </c>
      <c r="V260" s="39">
        <f t="shared" si="303"/>
        <v>1643.865558131919</v>
      </c>
      <c r="W260" s="39">
        <f t="shared" si="303"/>
        <v>132.92395087806545</v>
      </c>
      <c r="X260" s="39">
        <f t="shared" si="303"/>
        <v>707.46841918718962</v>
      </c>
      <c r="Y260" s="39">
        <f t="shared" si="303"/>
        <v>27.753681877927761</v>
      </c>
      <c r="Z260" s="26" t="s">
        <v>61</v>
      </c>
    </row>
    <row r="261" spans="1:26" ht="12.6" thickBot="1">
      <c r="A261" s="40">
        <f>A259+2*STDEV(A251:A258)</f>
        <v>1.6600983390135313</v>
      </c>
      <c r="B261" s="40">
        <f t="shared" ref="B261:L261" si="304">B259+2*STDEV(B251:B258)</f>
        <v>477.00601095767854</v>
      </c>
      <c r="C261" s="40">
        <f t="shared" si="304"/>
        <v>60.980295017040596</v>
      </c>
      <c r="D261" s="40">
        <f t="shared" si="304"/>
        <v>361.52839686075504</v>
      </c>
      <c r="E261" s="40">
        <f t="shared" si="304"/>
        <v>1175.4287559601016</v>
      </c>
      <c r="F261" s="40">
        <f t="shared" si="304"/>
        <v>1044.2309426843669</v>
      </c>
      <c r="G261" s="40">
        <f t="shared" si="304"/>
        <v>371.13281154655846</v>
      </c>
      <c r="H261" s="40">
        <f t="shared" si="304"/>
        <v>2807.3617630325471</v>
      </c>
      <c r="I261" s="40">
        <f t="shared" si="304"/>
        <v>4034.9693519474154</v>
      </c>
      <c r="J261" s="40">
        <f t="shared" si="304"/>
        <v>360.32604912193455</v>
      </c>
      <c r="K261" s="40">
        <f t="shared" si="304"/>
        <v>952.93025030502474</v>
      </c>
      <c r="L261" s="40">
        <f t="shared" si="304"/>
        <v>1341.4963181220724</v>
      </c>
      <c r="M261" s="41" t="s">
        <v>62</v>
      </c>
      <c r="N261" s="40">
        <f>N259+2*STDEV(N251:N258)</f>
        <v>1.6600983390135313</v>
      </c>
      <c r="O261" s="40">
        <f t="shared" ref="O261:Y261" si="305">O259+2*STDEV(O251:O258)</f>
        <v>444.9957974102665</v>
      </c>
      <c r="P261" s="40">
        <f t="shared" si="305"/>
        <v>60.980295017040596</v>
      </c>
      <c r="Q261" s="40">
        <f t="shared" si="305"/>
        <v>361.52839686075504</v>
      </c>
      <c r="R261" s="40">
        <f t="shared" si="305"/>
        <v>1175.4287559601016</v>
      </c>
      <c r="S261" s="40">
        <f t="shared" si="305"/>
        <v>1044.2309426843669</v>
      </c>
      <c r="T261" s="40">
        <f t="shared" si="305"/>
        <v>371.13281154655846</v>
      </c>
      <c r="U261" s="40">
        <f t="shared" si="305"/>
        <v>2807.3617630325471</v>
      </c>
      <c r="V261" s="40">
        <f t="shared" si="305"/>
        <v>3396.4201561537957</v>
      </c>
      <c r="W261" s="40">
        <f t="shared" si="305"/>
        <v>360.32604912193455</v>
      </c>
      <c r="X261" s="40">
        <f t="shared" si="305"/>
        <v>854.24586652709615</v>
      </c>
      <c r="Y261" s="40">
        <f t="shared" si="305"/>
        <v>1341.4963181220724</v>
      </c>
      <c r="Z261" s="41" t="s">
        <v>62</v>
      </c>
    </row>
  </sheetData>
  <dataConsolidate/>
  <mergeCells count="6">
    <mergeCell ref="X1:Y1"/>
    <mergeCell ref="E1:F1"/>
    <mergeCell ref="H1:I1"/>
    <mergeCell ref="K1:L1"/>
    <mergeCell ref="R1:S1"/>
    <mergeCell ref="U1:V1"/>
  </mergeCells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METADATA</vt:lpstr>
      <vt:lpstr>SUMMARY</vt:lpstr>
      <vt:lpstr>COMPLETE</vt:lpstr>
      <vt:lpstr>Sheet2</vt:lpstr>
      <vt:lpstr>Sheet3</vt:lpstr>
      <vt:lpstr>buffer</vt:lpstr>
      <vt:lpstr>Controls</vt:lpstr>
      <vt:lpstr>BGR</vt:lpstr>
      <vt:lpstr>BG</vt:lpstr>
      <vt:lpstr>NAGR</vt:lpstr>
      <vt:lpstr>NAG</vt:lpstr>
      <vt:lpstr>PHOSR</vt:lpstr>
      <vt:lpstr>PHOS</vt:lpstr>
      <vt:lpstr>LAPr</vt:lpstr>
      <vt:lpstr>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Arsen_Y</dc:creator>
  <cp:lastModifiedBy>Пользователь</cp:lastModifiedBy>
  <dcterms:created xsi:type="dcterms:W3CDTF">2015-06-05T18:17:20Z</dcterms:created>
  <dcterms:modified xsi:type="dcterms:W3CDTF">2023-03-13T18:23:44Z</dcterms:modified>
</cp:coreProperties>
</file>