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8"/>
  <workbookPr filterPrivacy="1" updateLinks="always" hidePivotFieldList="1"/>
  <xr:revisionPtr revIDLastSave="8505" documentId="11_32C3CB04A967D9743B4D37C855BEB1C76FCC0089" xr6:coauthVersionLast="47" xr6:coauthVersionMax="47" xr10:uidLastSave="{BD0AEDB9-1E07-46BE-BF78-7CF5DAD6515D}"/>
  <bookViews>
    <workbookView xWindow="-108" yWindow="-108" windowWidth="23256" windowHeight="12456" firstSheet="8" activeTab="8" xr2:uid="{00000000-000D-0000-FFFF-FFFF00000000}"/>
  </bookViews>
  <sheets>
    <sheet name="Summary" sheetId="12" r:id="rId1"/>
    <sheet name="Pivot" sheetId="2" r:id="rId2"/>
    <sheet name="Master sheet" sheetId="4" r:id="rId3"/>
    <sheet name="Land  preparation" sheetId="5" r:id="rId4"/>
    <sheet name="Fertiizer" sheetId="8" r:id="rId5"/>
    <sheet name="Bio insect relese &amp; Sulphur Dus" sheetId="11" r:id="rId6"/>
    <sheet name="Planting" sheetId="10" r:id="rId7"/>
    <sheet name="Irrigation infrastructure" sheetId="7" r:id="rId8"/>
    <sheet name="Spraying" sheetId="6" r:id="rId9"/>
    <sheet name="Irrigation-Cotton" sheetId="13" r:id="rId10"/>
  </sheets>
  <externalReferences>
    <externalReference r:id="rId11"/>
  </externalReferences>
  <definedNames>
    <definedName name="_xlnm._FilterDatabase" localSheetId="4" hidden="1">Fertiizer!$A$3:$R$3</definedName>
    <definedName name="_xlnm._FilterDatabase" localSheetId="7" hidden="1">'Irrigation infrastructure'!$A$3:$I$3</definedName>
    <definedName name="_xlnm._FilterDatabase" localSheetId="3" hidden="1">'Land  preparation'!$A$3:$AA$3</definedName>
    <definedName name="_xlnm._FilterDatabase" localSheetId="2" hidden="1">'Master sheet'!$A$3:$AN$153</definedName>
    <definedName name="_xlnm._FilterDatabase" localSheetId="5" hidden="1">'Bio insect relese &amp; Sulphur Dus'!$A$3:$Z$153</definedName>
    <definedName name="_xlnm._FilterDatabase" localSheetId="6" hidden="1">Planting!$A$3:$X$3</definedName>
    <definedName name="_xlnm._FilterDatabase" localSheetId="8" hidden="1">Spraying!$A$3:$BC$3</definedName>
  </definedNames>
  <calcPr calcId="191028"/>
  <pivotCaches>
    <pivotCache cacheId="2737" r:id="rId12"/>
    <pivotCache cacheId="2738" r:id="rId13"/>
    <pivotCache cacheId="2739" r:id="rId14"/>
    <pivotCache cacheId="2740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12" l="1"/>
  <c r="M7" i="12"/>
  <c r="N7" i="12"/>
  <c r="O7" i="12"/>
  <c r="K7" i="12"/>
  <c r="J7" i="12"/>
  <c r="Y3" i="13"/>
  <c r="Z3" i="13"/>
  <c r="AA3" i="13"/>
  <c r="AB3" i="13"/>
  <c r="AC3" i="13"/>
  <c r="AD3" i="13"/>
  <c r="AE3" i="13"/>
  <c r="AF3" i="13"/>
  <c r="Y4" i="13"/>
  <c r="Z4" i="13"/>
  <c r="AA4" i="13"/>
  <c r="AB4" i="13"/>
  <c r="AC4" i="13"/>
  <c r="AD4" i="13"/>
  <c r="AE4" i="13"/>
  <c r="AF4" i="13"/>
  <c r="Y5" i="13"/>
  <c r="Z5" i="13"/>
  <c r="AA5" i="13"/>
  <c r="AB5" i="13"/>
  <c r="AC5" i="13"/>
  <c r="AD5" i="13"/>
  <c r="AE5" i="13"/>
  <c r="AF5" i="13"/>
  <c r="Y6" i="13"/>
  <c r="Z6" i="13"/>
  <c r="AA6" i="13"/>
  <c r="AB6" i="13"/>
  <c r="AC6" i="13"/>
  <c r="AD6" i="13"/>
  <c r="AE6" i="13"/>
  <c r="AF6" i="13"/>
  <c r="Y7" i="13"/>
  <c r="Z7" i="13"/>
  <c r="AA7" i="13"/>
  <c r="AB7" i="13"/>
  <c r="AC7" i="13"/>
  <c r="AD7" i="13"/>
  <c r="AE7" i="13"/>
  <c r="AF7" i="13"/>
  <c r="Y8" i="13"/>
  <c r="Z8" i="13"/>
  <c r="AA8" i="13"/>
  <c r="AB8" i="13"/>
  <c r="AC8" i="13"/>
  <c r="AD8" i="13"/>
  <c r="AE8" i="13"/>
  <c r="AF8" i="13"/>
  <c r="Y9" i="13"/>
  <c r="Z9" i="13"/>
  <c r="AA9" i="13"/>
  <c r="AB9" i="13"/>
  <c r="AC9" i="13"/>
  <c r="AD9" i="13"/>
  <c r="AE9" i="13"/>
  <c r="AF9" i="13"/>
  <c r="Y10" i="13"/>
  <c r="Z10" i="13"/>
  <c r="AA10" i="13"/>
  <c r="AB10" i="13"/>
  <c r="AC10" i="13"/>
  <c r="AD10" i="13"/>
  <c r="AE10" i="13"/>
  <c r="AF10" i="13"/>
  <c r="Y11" i="13"/>
  <c r="Z11" i="13"/>
  <c r="AA11" i="13"/>
  <c r="AB11" i="13"/>
  <c r="AC11" i="13"/>
  <c r="AD11" i="13"/>
  <c r="AE11" i="13"/>
  <c r="AF11" i="13"/>
  <c r="Y12" i="13"/>
  <c r="Z12" i="13"/>
  <c r="AA12" i="13"/>
  <c r="AB12" i="13"/>
  <c r="AC12" i="13"/>
  <c r="AD12" i="13"/>
  <c r="AE12" i="13"/>
  <c r="AF12" i="13"/>
  <c r="Y13" i="13"/>
  <c r="Z13" i="13"/>
  <c r="AA13" i="13"/>
  <c r="AB13" i="13"/>
  <c r="AC13" i="13"/>
  <c r="AD13" i="13"/>
  <c r="AE13" i="13"/>
  <c r="AF13" i="13"/>
  <c r="Y14" i="13"/>
  <c r="Z14" i="13"/>
  <c r="AA14" i="13"/>
  <c r="AB14" i="13"/>
  <c r="AC14" i="13"/>
  <c r="AD14" i="13"/>
  <c r="AE14" i="13"/>
  <c r="AF14" i="13"/>
  <c r="Y15" i="13"/>
  <c r="Z15" i="13"/>
  <c r="AA15" i="13"/>
  <c r="AB15" i="13"/>
  <c r="AC15" i="13"/>
  <c r="AD15" i="13"/>
  <c r="AE15" i="13"/>
  <c r="AF15" i="13"/>
  <c r="Y16" i="13"/>
  <c r="Z16" i="13"/>
  <c r="AA16" i="13"/>
  <c r="AB16" i="13"/>
  <c r="AC16" i="13"/>
  <c r="AD16" i="13"/>
  <c r="AE16" i="13"/>
  <c r="AF16" i="13"/>
  <c r="Y17" i="13"/>
  <c r="Z17" i="13"/>
  <c r="AA17" i="13"/>
  <c r="AB17" i="13"/>
  <c r="AC17" i="13"/>
  <c r="AD17" i="13"/>
  <c r="AE17" i="13"/>
  <c r="AF17" i="13"/>
  <c r="Y18" i="13"/>
  <c r="Z18" i="13"/>
  <c r="AA18" i="13"/>
  <c r="AB18" i="13"/>
  <c r="AC18" i="13"/>
  <c r="AD18" i="13"/>
  <c r="AE18" i="13"/>
  <c r="AF18" i="13"/>
  <c r="Y19" i="13"/>
  <c r="Z19" i="13"/>
  <c r="AA19" i="13"/>
  <c r="AB19" i="13"/>
  <c r="AC19" i="13"/>
  <c r="AD19" i="13"/>
  <c r="AE19" i="13"/>
  <c r="AF19" i="13"/>
  <c r="Y20" i="13"/>
  <c r="Z20" i="13"/>
  <c r="AA20" i="13"/>
  <c r="AB20" i="13"/>
  <c r="AC20" i="13"/>
  <c r="AD20" i="13"/>
  <c r="AE20" i="13"/>
  <c r="AF20" i="13"/>
  <c r="Y21" i="13"/>
  <c r="Z21" i="13"/>
  <c r="AA21" i="13"/>
  <c r="AB21" i="13"/>
  <c r="AC21" i="13"/>
  <c r="AD21" i="13"/>
  <c r="AE21" i="13"/>
  <c r="AF21" i="13"/>
  <c r="Y22" i="13"/>
  <c r="Z22" i="13"/>
  <c r="AA22" i="13"/>
  <c r="AB22" i="13"/>
  <c r="AC22" i="13"/>
  <c r="AD22" i="13"/>
  <c r="AE22" i="13"/>
  <c r="AF22" i="13"/>
  <c r="Y23" i="13"/>
  <c r="Z23" i="13"/>
  <c r="AA23" i="13"/>
  <c r="AB23" i="13"/>
  <c r="AC23" i="13"/>
  <c r="AD23" i="13"/>
  <c r="AE23" i="13"/>
  <c r="AF23" i="13"/>
  <c r="Y24" i="13"/>
  <c r="Z24" i="13"/>
  <c r="AA24" i="13"/>
  <c r="AB24" i="13"/>
  <c r="AC24" i="13"/>
  <c r="AD24" i="13"/>
  <c r="AE24" i="13"/>
  <c r="AF24" i="13"/>
  <c r="Y25" i="13"/>
  <c r="Z25" i="13"/>
  <c r="AA25" i="13"/>
  <c r="AB25" i="13"/>
  <c r="AC25" i="13"/>
  <c r="AD25" i="13"/>
  <c r="AE25" i="13"/>
  <c r="AF25" i="13"/>
  <c r="Y26" i="13"/>
  <c r="Z26" i="13"/>
  <c r="AA26" i="13"/>
  <c r="AB26" i="13"/>
  <c r="AC26" i="13"/>
  <c r="AD26" i="13"/>
  <c r="AE26" i="13"/>
  <c r="AF26" i="13"/>
  <c r="Y27" i="13"/>
  <c r="Z27" i="13"/>
  <c r="AA27" i="13"/>
  <c r="AB27" i="13"/>
  <c r="AC27" i="13"/>
  <c r="AD27" i="13"/>
  <c r="AE27" i="13"/>
  <c r="AF27" i="13"/>
  <c r="Y28" i="13"/>
  <c r="Z28" i="13"/>
  <c r="AA28" i="13"/>
  <c r="AB28" i="13"/>
  <c r="AC28" i="13"/>
  <c r="AD28" i="13"/>
  <c r="AE28" i="13"/>
  <c r="AF28" i="13"/>
  <c r="Y29" i="13"/>
  <c r="Z29" i="13"/>
  <c r="AA29" i="13"/>
  <c r="AB29" i="13"/>
  <c r="AC29" i="13"/>
  <c r="AD29" i="13"/>
  <c r="AE29" i="13"/>
  <c r="AF29" i="13"/>
  <c r="Y30" i="13"/>
  <c r="Z30" i="13"/>
  <c r="AA30" i="13"/>
  <c r="AB30" i="13"/>
  <c r="AC30" i="13"/>
  <c r="AD30" i="13"/>
  <c r="AE30" i="13"/>
  <c r="AF30" i="13"/>
  <c r="Y31" i="13"/>
  <c r="Z31" i="13"/>
  <c r="AA31" i="13"/>
  <c r="AB31" i="13"/>
  <c r="AC31" i="13"/>
  <c r="AD31" i="13"/>
  <c r="AE31" i="13"/>
  <c r="AF31" i="13"/>
  <c r="Y32" i="13"/>
  <c r="Z32" i="13"/>
  <c r="AA32" i="13"/>
  <c r="AB32" i="13"/>
  <c r="AC32" i="13"/>
  <c r="AD32" i="13"/>
  <c r="AE32" i="13"/>
  <c r="AF32" i="13"/>
  <c r="Y33" i="13"/>
  <c r="Z33" i="13"/>
  <c r="AA33" i="13"/>
  <c r="AB33" i="13"/>
  <c r="AC33" i="13"/>
  <c r="AD33" i="13"/>
  <c r="AE33" i="13"/>
  <c r="AF33" i="13"/>
  <c r="Y34" i="13"/>
  <c r="Z34" i="13"/>
  <c r="AA34" i="13"/>
  <c r="AB34" i="13"/>
  <c r="AC34" i="13"/>
  <c r="AD34" i="13"/>
  <c r="AE34" i="13"/>
  <c r="AF34" i="13"/>
  <c r="Y35" i="13"/>
  <c r="Z35" i="13"/>
  <c r="AA35" i="13"/>
  <c r="AB35" i="13"/>
  <c r="AC35" i="13"/>
  <c r="AD35" i="13"/>
  <c r="AE35" i="13"/>
  <c r="AF35" i="13"/>
  <c r="Y36" i="13"/>
  <c r="Z36" i="13"/>
  <c r="AA36" i="13"/>
  <c r="AB36" i="13"/>
  <c r="AC36" i="13"/>
  <c r="AD36" i="13"/>
  <c r="AE36" i="13"/>
  <c r="AF36" i="13"/>
  <c r="Y37" i="13"/>
  <c r="Z37" i="13"/>
  <c r="AA37" i="13"/>
  <c r="AB37" i="13"/>
  <c r="AC37" i="13"/>
  <c r="AD37" i="13"/>
  <c r="AE37" i="13"/>
  <c r="AF37" i="13"/>
  <c r="Y38" i="13"/>
  <c r="Z38" i="13"/>
  <c r="AA38" i="13"/>
  <c r="AB38" i="13"/>
  <c r="AC38" i="13"/>
  <c r="AD38" i="13"/>
  <c r="AE38" i="13"/>
  <c r="AF38" i="13"/>
  <c r="Y39" i="13"/>
  <c r="Z39" i="13"/>
  <c r="AA39" i="13"/>
  <c r="AB39" i="13"/>
  <c r="AC39" i="13"/>
  <c r="AD39" i="13"/>
  <c r="AE39" i="13"/>
  <c r="AF39" i="13"/>
  <c r="Y40" i="13"/>
  <c r="Z40" i="13"/>
  <c r="AA40" i="13"/>
  <c r="AB40" i="13"/>
  <c r="AC40" i="13"/>
  <c r="AD40" i="13"/>
  <c r="AE40" i="13"/>
  <c r="AF40" i="13"/>
  <c r="Y41" i="13"/>
  <c r="Z41" i="13"/>
  <c r="AA41" i="13"/>
  <c r="AB41" i="13"/>
  <c r="AC41" i="13"/>
  <c r="AD41" i="13"/>
  <c r="AE41" i="13"/>
  <c r="AF41" i="13"/>
  <c r="Y42" i="13"/>
  <c r="Z42" i="13"/>
  <c r="AA42" i="13"/>
  <c r="AB42" i="13"/>
  <c r="AC42" i="13"/>
  <c r="AD42" i="13"/>
  <c r="AE42" i="13"/>
  <c r="AF42" i="13"/>
  <c r="Y43" i="13"/>
  <c r="Z43" i="13"/>
  <c r="AA43" i="13"/>
  <c r="AB43" i="13"/>
  <c r="AC43" i="13"/>
  <c r="AD43" i="13"/>
  <c r="AE43" i="13"/>
  <c r="AF43" i="13"/>
  <c r="Y44" i="13"/>
  <c r="Z44" i="13"/>
  <c r="AA44" i="13"/>
  <c r="AB44" i="13"/>
  <c r="AC44" i="13"/>
  <c r="AD44" i="13"/>
  <c r="AE44" i="13"/>
  <c r="AF44" i="13"/>
  <c r="Y45" i="13"/>
  <c r="Z45" i="13"/>
  <c r="AA45" i="13"/>
  <c r="AB45" i="13"/>
  <c r="AC45" i="13"/>
  <c r="AD45" i="13"/>
  <c r="AE45" i="13"/>
  <c r="AF45" i="13"/>
  <c r="Y46" i="13"/>
  <c r="Z46" i="13"/>
  <c r="AA46" i="13"/>
  <c r="AB46" i="13"/>
  <c r="AC46" i="13"/>
  <c r="AD46" i="13"/>
  <c r="AE46" i="13"/>
  <c r="AF46" i="13"/>
  <c r="Y47" i="13"/>
  <c r="Z47" i="13"/>
  <c r="AA47" i="13"/>
  <c r="AB47" i="13"/>
  <c r="AC47" i="13"/>
  <c r="AD47" i="13"/>
  <c r="AE47" i="13"/>
  <c r="AF47" i="13"/>
  <c r="Y48" i="13"/>
  <c r="Z48" i="13"/>
  <c r="AA48" i="13"/>
  <c r="AB48" i="13"/>
  <c r="AC48" i="13"/>
  <c r="AD48" i="13"/>
  <c r="AE48" i="13"/>
  <c r="AF48" i="13"/>
  <c r="Y49" i="13"/>
  <c r="Z49" i="13"/>
  <c r="AA49" i="13"/>
  <c r="AB49" i="13"/>
  <c r="AC49" i="13"/>
  <c r="AD49" i="13"/>
  <c r="AE49" i="13"/>
  <c r="AF49" i="13"/>
  <c r="Y50" i="13"/>
  <c r="Z50" i="13"/>
  <c r="AA50" i="13"/>
  <c r="AB50" i="13"/>
  <c r="AC50" i="13"/>
  <c r="AD50" i="13"/>
  <c r="AE50" i="13"/>
  <c r="AF50" i="13"/>
  <c r="Y51" i="13"/>
  <c r="Z51" i="13"/>
  <c r="AA51" i="13"/>
  <c r="AB51" i="13"/>
  <c r="AC51" i="13"/>
  <c r="AD51" i="13"/>
  <c r="AE51" i="13"/>
  <c r="AF51" i="13"/>
  <c r="Y52" i="13"/>
  <c r="Z52" i="13"/>
  <c r="AA52" i="13"/>
  <c r="AB52" i="13"/>
  <c r="AC52" i="13"/>
  <c r="AD52" i="13"/>
  <c r="AE52" i="13"/>
  <c r="AF52" i="13"/>
  <c r="Y53" i="13"/>
  <c r="Z53" i="13"/>
  <c r="AA53" i="13"/>
  <c r="AB53" i="13"/>
  <c r="AC53" i="13"/>
  <c r="AD53" i="13"/>
  <c r="AE53" i="13"/>
  <c r="AF53" i="13"/>
  <c r="Y54" i="13"/>
  <c r="Z54" i="13"/>
  <c r="AA54" i="13"/>
  <c r="AB54" i="13"/>
  <c r="AC54" i="13"/>
  <c r="AD54" i="13"/>
  <c r="AE54" i="13"/>
  <c r="AF54" i="13"/>
  <c r="Y55" i="13"/>
  <c r="Z55" i="13"/>
  <c r="AA55" i="13"/>
  <c r="AB55" i="13"/>
  <c r="AC55" i="13"/>
  <c r="AD55" i="13"/>
  <c r="AE55" i="13"/>
  <c r="AF55" i="13"/>
  <c r="Y56" i="13"/>
  <c r="Z56" i="13"/>
  <c r="AA56" i="13"/>
  <c r="AB56" i="13"/>
  <c r="AC56" i="13"/>
  <c r="AD56" i="13"/>
  <c r="AE56" i="13"/>
  <c r="AF56" i="13"/>
  <c r="Y57" i="13"/>
  <c r="Z57" i="13"/>
  <c r="AA57" i="13"/>
  <c r="AB57" i="13"/>
  <c r="AC57" i="13"/>
  <c r="AD57" i="13"/>
  <c r="AE57" i="13"/>
  <c r="AF57" i="13"/>
  <c r="Y58" i="13"/>
  <c r="Z58" i="13"/>
  <c r="AA58" i="13"/>
  <c r="AB58" i="13"/>
  <c r="AC58" i="13"/>
  <c r="AD58" i="13"/>
  <c r="AE58" i="13"/>
  <c r="AF58" i="13"/>
  <c r="Y59" i="13"/>
  <c r="Z59" i="13"/>
  <c r="AA59" i="13"/>
  <c r="AB59" i="13"/>
  <c r="AC59" i="13"/>
  <c r="AD59" i="13"/>
  <c r="AE59" i="13"/>
  <c r="AF59" i="13"/>
  <c r="Y60" i="13"/>
  <c r="Z60" i="13"/>
  <c r="AA60" i="13"/>
  <c r="AB60" i="13"/>
  <c r="AC60" i="13"/>
  <c r="AD60" i="13"/>
  <c r="AE60" i="13"/>
  <c r="AF60" i="13"/>
  <c r="Y61" i="13"/>
  <c r="Z61" i="13"/>
  <c r="AA61" i="13"/>
  <c r="AB61" i="13"/>
  <c r="AC61" i="13"/>
  <c r="AD61" i="13"/>
  <c r="AE61" i="13"/>
  <c r="AF61" i="13"/>
  <c r="Y62" i="13"/>
  <c r="Z62" i="13"/>
  <c r="AA62" i="13"/>
  <c r="AB62" i="13"/>
  <c r="AC62" i="13"/>
  <c r="AD62" i="13"/>
  <c r="AE62" i="13"/>
  <c r="AF62" i="13"/>
  <c r="Y63" i="13"/>
  <c r="Z63" i="13"/>
  <c r="AA63" i="13"/>
  <c r="AB63" i="13"/>
  <c r="AC63" i="13"/>
  <c r="AD63" i="13"/>
  <c r="AE63" i="13"/>
  <c r="AF63" i="13"/>
  <c r="Y64" i="13"/>
  <c r="Z64" i="13"/>
  <c r="AA64" i="13"/>
  <c r="AB64" i="13"/>
  <c r="AC64" i="13"/>
  <c r="AD64" i="13"/>
  <c r="AE64" i="13"/>
  <c r="AF64" i="13"/>
  <c r="Y65" i="13"/>
  <c r="Z65" i="13"/>
  <c r="AA65" i="13"/>
  <c r="AB65" i="13"/>
  <c r="AC65" i="13"/>
  <c r="AD65" i="13"/>
  <c r="AE65" i="13"/>
  <c r="AF65" i="13"/>
  <c r="Y66" i="13"/>
  <c r="Z66" i="13"/>
  <c r="AA66" i="13"/>
  <c r="AB66" i="13"/>
  <c r="AC66" i="13"/>
  <c r="AD66" i="13"/>
  <c r="AE66" i="13"/>
  <c r="AF66" i="13"/>
  <c r="Y67" i="13"/>
  <c r="Z67" i="13"/>
  <c r="AA67" i="13"/>
  <c r="AB67" i="13"/>
  <c r="AC67" i="13"/>
  <c r="AD67" i="13"/>
  <c r="AE67" i="13"/>
  <c r="AF67" i="13"/>
  <c r="Y68" i="13"/>
  <c r="Z68" i="13"/>
  <c r="AA68" i="13"/>
  <c r="AB68" i="13"/>
  <c r="AC68" i="13"/>
  <c r="AD68" i="13"/>
  <c r="AE68" i="13"/>
  <c r="AF68" i="13"/>
  <c r="Y69" i="13"/>
  <c r="Z69" i="13"/>
  <c r="AA69" i="13"/>
  <c r="AB69" i="13"/>
  <c r="AC69" i="13"/>
  <c r="AD69" i="13"/>
  <c r="AE69" i="13"/>
  <c r="AF69" i="13"/>
  <c r="Y70" i="13"/>
  <c r="Z70" i="13"/>
  <c r="AA70" i="13"/>
  <c r="AB70" i="13"/>
  <c r="AC70" i="13"/>
  <c r="AD70" i="13"/>
  <c r="AE70" i="13"/>
  <c r="AF70" i="13"/>
  <c r="Y71" i="13"/>
  <c r="Z71" i="13"/>
  <c r="AA71" i="13"/>
  <c r="AB71" i="13"/>
  <c r="AC71" i="13"/>
  <c r="AD71" i="13"/>
  <c r="AE71" i="13"/>
  <c r="AF71" i="13"/>
  <c r="Y72" i="13"/>
  <c r="Z72" i="13"/>
  <c r="AA72" i="13"/>
  <c r="AB72" i="13"/>
  <c r="AC72" i="13"/>
  <c r="AD72" i="13"/>
  <c r="AE72" i="13"/>
  <c r="AF72" i="13"/>
  <c r="Y73" i="13"/>
  <c r="Z73" i="13"/>
  <c r="AA73" i="13"/>
  <c r="AB73" i="13"/>
  <c r="AC73" i="13"/>
  <c r="AD73" i="13"/>
  <c r="AE73" i="13"/>
  <c r="AF73" i="13"/>
  <c r="Y74" i="13"/>
  <c r="Z74" i="13"/>
  <c r="AA74" i="13"/>
  <c r="AB74" i="13"/>
  <c r="AC74" i="13"/>
  <c r="AD74" i="13"/>
  <c r="AE74" i="13"/>
  <c r="AF74" i="13"/>
  <c r="Y75" i="13"/>
  <c r="Z75" i="13"/>
  <c r="AA75" i="13"/>
  <c r="AB75" i="13"/>
  <c r="AC75" i="13"/>
  <c r="AD75" i="13"/>
  <c r="AE75" i="13"/>
  <c r="AF75" i="13"/>
  <c r="Y76" i="13"/>
  <c r="Z76" i="13"/>
  <c r="AA76" i="13"/>
  <c r="AB76" i="13"/>
  <c r="AC76" i="13"/>
  <c r="AD76" i="13"/>
  <c r="AE76" i="13"/>
  <c r="AF76" i="13"/>
  <c r="Y77" i="13"/>
  <c r="Z77" i="13"/>
  <c r="AA77" i="13"/>
  <c r="AB77" i="13"/>
  <c r="AC77" i="13"/>
  <c r="AD77" i="13"/>
  <c r="AE77" i="13"/>
  <c r="AF77" i="13"/>
  <c r="Y78" i="13"/>
  <c r="Z78" i="13"/>
  <c r="AA78" i="13"/>
  <c r="AB78" i="13"/>
  <c r="AC78" i="13"/>
  <c r="AD78" i="13"/>
  <c r="AE78" i="13"/>
  <c r="AF78" i="13"/>
  <c r="Y79" i="13"/>
  <c r="Z79" i="13"/>
  <c r="AA79" i="13"/>
  <c r="AB79" i="13"/>
  <c r="AC79" i="13"/>
  <c r="AD79" i="13"/>
  <c r="AE79" i="13"/>
  <c r="AF79" i="13"/>
  <c r="Y80" i="13"/>
  <c r="Z80" i="13"/>
  <c r="AA80" i="13"/>
  <c r="AB80" i="13"/>
  <c r="AC80" i="13"/>
  <c r="AD80" i="13"/>
  <c r="AE80" i="13"/>
  <c r="AF80" i="13"/>
  <c r="Y81" i="13"/>
  <c r="Z81" i="13"/>
  <c r="AA81" i="13"/>
  <c r="AB81" i="13"/>
  <c r="AC81" i="13"/>
  <c r="AD81" i="13"/>
  <c r="AE81" i="13"/>
  <c r="AF81" i="13"/>
  <c r="Y82" i="13"/>
  <c r="Z82" i="13"/>
  <c r="AA82" i="13"/>
  <c r="AB82" i="13"/>
  <c r="AC82" i="13"/>
  <c r="AD82" i="13"/>
  <c r="AE82" i="13"/>
  <c r="AF82" i="13"/>
  <c r="Y83" i="13"/>
  <c r="Z83" i="13"/>
  <c r="AA83" i="13"/>
  <c r="AB83" i="13"/>
  <c r="AC83" i="13"/>
  <c r="AD83" i="13"/>
  <c r="AE83" i="13"/>
  <c r="AF83" i="13"/>
  <c r="Y84" i="13"/>
  <c r="Z84" i="13"/>
  <c r="AA84" i="13"/>
  <c r="AB84" i="13"/>
  <c r="AC84" i="13"/>
  <c r="AD84" i="13"/>
  <c r="AE84" i="13"/>
  <c r="AF84" i="13"/>
  <c r="Y85" i="13"/>
  <c r="Z85" i="13"/>
  <c r="AA85" i="13"/>
  <c r="AB85" i="13"/>
  <c r="AC85" i="13"/>
  <c r="AD85" i="13"/>
  <c r="AE85" i="13"/>
  <c r="AF85" i="13"/>
  <c r="Y86" i="13"/>
  <c r="Z86" i="13"/>
  <c r="AA86" i="13"/>
  <c r="AB86" i="13"/>
  <c r="AC86" i="13"/>
  <c r="AD86" i="13"/>
  <c r="AE86" i="13"/>
  <c r="AF86" i="13"/>
  <c r="Y87" i="13"/>
  <c r="Z87" i="13"/>
  <c r="AA87" i="13"/>
  <c r="AB87" i="13"/>
  <c r="AC87" i="13"/>
  <c r="AD87" i="13"/>
  <c r="AE87" i="13"/>
  <c r="AF87" i="13"/>
  <c r="Y88" i="13"/>
  <c r="Z88" i="13"/>
  <c r="AA88" i="13"/>
  <c r="AB88" i="13"/>
  <c r="AC88" i="13"/>
  <c r="AD88" i="13"/>
  <c r="AE88" i="13"/>
  <c r="AF88" i="13"/>
  <c r="Y89" i="13"/>
  <c r="Z89" i="13"/>
  <c r="AA89" i="13"/>
  <c r="AB89" i="13"/>
  <c r="AC89" i="13"/>
  <c r="AD89" i="13"/>
  <c r="AE89" i="13"/>
  <c r="AF89" i="13"/>
  <c r="Y90" i="13"/>
  <c r="Z90" i="13"/>
  <c r="AA90" i="13"/>
  <c r="AB90" i="13"/>
  <c r="AC90" i="13"/>
  <c r="AD90" i="13"/>
  <c r="AE90" i="13"/>
  <c r="AF90" i="13"/>
  <c r="Y91" i="13"/>
  <c r="Z91" i="13"/>
  <c r="AA91" i="13"/>
  <c r="AB91" i="13"/>
  <c r="AC91" i="13"/>
  <c r="AD91" i="13"/>
  <c r="AE91" i="13"/>
  <c r="AF91" i="13"/>
  <c r="Y92" i="13"/>
  <c r="Z92" i="13"/>
  <c r="AA92" i="13"/>
  <c r="AB92" i="13"/>
  <c r="AC92" i="13"/>
  <c r="AD92" i="13"/>
  <c r="AE92" i="13"/>
  <c r="AF92" i="13"/>
  <c r="Y93" i="13"/>
  <c r="Z93" i="13"/>
  <c r="AA93" i="13"/>
  <c r="AB93" i="13"/>
  <c r="AC93" i="13"/>
  <c r="AD93" i="13"/>
  <c r="AE93" i="13"/>
  <c r="AF93" i="13"/>
  <c r="Y94" i="13"/>
  <c r="Z94" i="13"/>
  <c r="AA94" i="13"/>
  <c r="AB94" i="13"/>
  <c r="AC94" i="13"/>
  <c r="AD94" i="13"/>
  <c r="AE94" i="13"/>
  <c r="AF94" i="13"/>
  <c r="Y95" i="13"/>
  <c r="Z95" i="13"/>
  <c r="AA95" i="13"/>
  <c r="AB95" i="13"/>
  <c r="AC95" i="13"/>
  <c r="AD95" i="13"/>
  <c r="AE95" i="13"/>
  <c r="AF95" i="13"/>
  <c r="Y96" i="13"/>
  <c r="Z96" i="13"/>
  <c r="AA96" i="13"/>
  <c r="AB96" i="13"/>
  <c r="AC96" i="13"/>
  <c r="AD96" i="13"/>
  <c r="AE96" i="13"/>
  <c r="AF96" i="13"/>
  <c r="Y97" i="13"/>
  <c r="Z97" i="13"/>
  <c r="AA97" i="13"/>
  <c r="AB97" i="13"/>
  <c r="AC97" i="13"/>
  <c r="AD97" i="13"/>
  <c r="AE97" i="13"/>
  <c r="AF97" i="13"/>
  <c r="Y98" i="13"/>
  <c r="Z98" i="13"/>
  <c r="AA98" i="13"/>
  <c r="AB98" i="13"/>
  <c r="AC98" i="13"/>
  <c r="AD98" i="13"/>
  <c r="AE98" i="13"/>
  <c r="AF98" i="13"/>
  <c r="Y99" i="13"/>
  <c r="Z99" i="13"/>
  <c r="AA99" i="13"/>
  <c r="AB99" i="13"/>
  <c r="AC99" i="13"/>
  <c r="AD99" i="13"/>
  <c r="AE99" i="13"/>
  <c r="AF99" i="13"/>
  <c r="Y100" i="13"/>
  <c r="Z100" i="13"/>
  <c r="AA100" i="13"/>
  <c r="AB100" i="13"/>
  <c r="AC100" i="13"/>
  <c r="AD100" i="13"/>
  <c r="AE100" i="13"/>
  <c r="AF100" i="13"/>
  <c r="Y101" i="13"/>
  <c r="Z101" i="13"/>
  <c r="AA101" i="13"/>
  <c r="AB101" i="13"/>
  <c r="AC101" i="13"/>
  <c r="AD101" i="13"/>
  <c r="AE101" i="13"/>
  <c r="AF101" i="13"/>
  <c r="Y102" i="13"/>
  <c r="Z102" i="13"/>
  <c r="AA102" i="13"/>
  <c r="AB102" i="13"/>
  <c r="AC102" i="13"/>
  <c r="AD102" i="13"/>
  <c r="AE102" i="13"/>
  <c r="AF102" i="13"/>
  <c r="Y103" i="13"/>
  <c r="Z103" i="13"/>
  <c r="AA103" i="13"/>
  <c r="AB103" i="13"/>
  <c r="AC103" i="13"/>
  <c r="AD103" i="13"/>
  <c r="AE103" i="13"/>
  <c r="AF103" i="13"/>
  <c r="Y104" i="13"/>
  <c r="Z104" i="13"/>
  <c r="AA104" i="13"/>
  <c r="AB104" i="13"/>
  <c r="AC104" i="13"/>
  <c r="AD104" i="13"/>
  <c r="AE104" i="13"/>
  <c r="AF104" i="13"/>
  <c r="Y105" i="13"/>
  <c r="Z105" i="13"/>
  <c r="AA105" i="13"/>
  <c r="AB105" i="13"/>
  <c r="AC105" i="13"/>
  <c r="AD105" i="13"/>
  <c r="AE105" i="13"/>
  <c r="AF105" i="13"/>
  <c r="Y106" i="13"/>
  <c r="Z106" i="13"/>
  <c r="AA106" i="13"/>
  <c r="AB106" i="13"/>
  <c r="AC106" i="13"/>
  <c r="AD106" i="13"/>
  <c r="AE106" i="13"/>
  <c r="AF106" i="13"/>
  <c r="Y107" i="13"/>
  <c r="Z107" i="13"/>
  <c r="AA107" i="13"/>
  <c r="AB107" i="13"/>
  <c r="AC107" i="13"/>
  <c r="AD107" i="13"/>
  <c r="AE107" i="13"/>
  <c r="AF107" i="13"/>
  <c r="Y108" i="13"/>
  <c r="Z108" i="13"/>
  <c r="AA108" i="13"/>
  <c r="AB108" i="13"/>
  <c r="AC108" i="13"/>
  <c r="AD108" i="13"/>
  <c r="AE108" i="13"/>
  <c r="AF108" i="13"/>
  <c r="Y109" i="13"/>
  <c r="Z109" i="13"/>
  <c r="AA109" i="13"/>
  <c r="AB109" i="13"/>
  <c r="AC109" i="13"/>
  <c r="AD109" i="13"/>
  <c r="AE109" i="13"/>
  <c r="AF109" i="13"/>
  <c r="Y110" i="13"/>
  <c r="Z110" i="13"/>
  <c r="AA110" i="13"/>
  <c r="AB110" i="13"/>
  <c r="AC110" i="13"/>
  <c r="AD110" i="13"/>
  <c r="AE110" i="13"/>
  <c r="AF110" i="13"/>
  <c r="Y111" i="13"/>
  <c r="Z111" i="13"/>
  <c r="AA111" i="13"/>
  <c r="AB111" i="13"/>
  <c r="AC111" i="13"/>
  <c r="AD111" i="13"/>
  <c r="AE111" i="13"/>
  <c r="AF111" i="13"/>
  <c r="Y112" i="13"/>
  <c r="Z112" i="13"/>
  <c r="AA112" i="13"/>
  <c r="AB112" i="13"/>
  <c r="AC112" i="13"/>
  <c r="AD112" i="13"/>
  <c r="AE112" i="13"/>
  <c r="AF112" i="13"/>
  <c r="Y113" i="13"/>
  <c r="Z113" i="13"/>
  <c r="AA113" i="13"/>
  <c r="AB113" i="13"/>
  <c r="AC113" i="13"/>
  <c r="AD113" i="13"/>
  <c r="AE113" i="13"/>
  <c r="AF113" i="13"/>
  <c r="Y114" i="13"/>
  <c r="Z114" i="13"/>
  <c r="AA114" i="13"/>
  <c r="AB114" i="13"/>
  <c r="AC114" i="13"/>
  <c r="AD114" i="13"/>
  <c r="AE114" i="13"/>
  <c r="AF114" i="13"/>
  <c r="Y115" i="13"/>
  <c r="Z115" i="13"/>
  <c r="AA115" i="13"/>
  <c r="AB115" i="13"/>
  <c r="AC115" i="13"/>
  <c r="AD115" i="13"/>
  <c r="AE115" i="13"/>
  <c r="AF115" i="13"/>
  <c r="Y116" i="13"/>
  <c r="Z116" i="13"/>
  <c r="AA116" i="13"/>
  <c r="AB116" i="13"/>
  <c r="AC116" i="13"/>
  <c r="AD116" i="13"/>
  <c r="AE116" i="13"/>
  <c r="AF116" i="13"/>
  <c r="Y117" i="13"/>
  <c r="Z117" i="13"/>
  <c r="AA117" i="13"/>
  <c r="AB117" i="13"/>
  <c r="AC117" i="13"/>
  <c r="AD117" i="13"/>
  <c r="AE117" i="13"/>
  <c r="AF117" i="13"/>
  <c r="Y118" i="13"/>
  <c r="Z118" i="13"/>
  <c r="AA118" i="13"/>
  <c r="AB118" i="13"/>
  <c r="AC118" i="13"/>
  <c r="AD118" i="13"/>
  <c r="AE118" i="13"/>
  <c r="AF118" i="13"/>
  <c r="Y119" i="13"/>
  <c r="Z119" i="13"/>
  <c r="AA119" i="13"/>
  <c r="AB119" i="13"/>
  <c r="AC119" i="13"/>
  <c r="AD119" i="13"/>
  <c r="AE119" i="13"/>
  <c r="AF119" i="13"/>
  <c r="Y120" i="13"/>
  <c r="Z120" i="13"/>
  <c r="AA120" i="13"/>
  <c r="AB120" i="13"/>
  <c r="AC120" i="13"/>
  <c r="AD120" i="13"/>
  <c r="AE120" i="13"/>
  <c r="AF120" i="13"/>
  <c r="Y121" i="13"/>
  <c r="Z121" i="13"/>
  <c r="AA121" i="13"/>
  <c r="AB121" i="13"/>
  <c r="AC121" i="13"/>
  <c r="AD121" i="13"/>
  <c r="AE121" i="13"/>
  <c r="AF121" i="13"/>
  <c r="Y122" i="13"/>
  <c r="Z122" i="13"/>
  <c r="AA122" i="13"/>
  <c r="AB122" i="13"/>
  <c r="AC122" i="13"/>
  <c r="AD122" i="13"/>
  <c r="AE122" i="13"/>
  <c r="AF122" i="13"/>
  <c r="Y123" i="13"/>
  <c r="Z123" i="13"/>
  <c r="AA123" i="13"/>
  <c r="AB123" i="13"/>
  <c r="AC123" i="13"/>
  <c r="AD123" i="13"/>
  <c r="AE123" i="13"/>
  <c r="AF123" i="13"/>
  <c r="Y124" i="13"/>
  <c r="Z124" i="13"/>
  <c r="AA124" i="13"/>
  <c r="AB124" i="13"/>
  <c r="AC124" i="13"/>
  <c r="AD124" i="13"/>
  <c r="AE124" i="13"/>
  <c r="AF124" i="13"/>
  <c r="Y125" i="13"/>
  <c r="Z125" i="13"/>
  <c r="AA125" i="13"/>
  <c r="AB125" i="13"/>
  <c r="AC125" i="13"/>
  <c r="AD125" i="13"/>
  <c r="AE125" i="13"/>
  <c r="AF125" i="13"/>
  <c r="Y126" i="13"/>
  <c r="Z126" i="13"/>
  <c r="AA126" i="13"/>
  <c r="AB126" i="13"/>
  <c r="AC126" i="13"/>
  <c r="AD126" i="13"/>
  <c r="AE126" i="13"/>
  <c r="AF126" i="13"/>
  <c r="Y127" i="13"/>
  <c r="Z127" i="13"/>
  <c r="AA127" i="13"/>
  <c r="AB127" i="13"/>
  <c r="AC127" i="13"/>
  <c r="AD127" i="13"/>
  <c r="AE127" i="13"/>
  <c r="AF127" i="13"/>
  <c r="Y128" i="13"/>
  <c r="Z128" i="13"/>
  <c r="AA128" i="13"/>
  <c r="AB128" i="13"/>
  <c r="AC128" i="13"/>
  <c r="AD128" i="13"/>
  <c r="AE128" i="13"/>
  <c r="AF128" i="13"/>
  <c r="Y129" i="13"/>
  <c r="Z129" i="13"/>
  <c r="AA129" i="13"/>
  <c r="AB129" i="13"/>
  <c r="AC129" i="13"/>
  <c r="AD129" i="13"/>
  <c r="AE129" i="13"/>
  <c r="AF129" i="13"/>
  <c r="Y130" i="13"/>
  <c r="Z130" i="13"/>
  <c r="AA130" i="13"/>
  <c r="AB130" i="13"/>
  <c r="AC130" i="13"/>
  <c r="AD130" i="13"/>
  <c r="AE130" i="13"/>
  <c r="AF130" i="13"/>
  <c r="Y131" i="13"/>
  <c r="Z131" i="13"/>
  <c r="AA131" i="13"/>
  <c r="AB131" i="13"/>
  <c r="AC131" i="13"/>
  <c r="AD131" i="13"/>
  <c r="AE131" i="13"/>
  <c r="AF131" i="13"/>
  <c r="Y132" i="13"/>
  <c r="Z132" i="13"/>
  <c r="AA132" i="13"/>
  <c r="AB132" i="13"/>
  <c r="AC132" i="13"/>
  <c r="AD132" i="13"/>
  <c r="AE132" i="13"/>
  <c r="AF132" i="13"/>
  <c r="Y133" i="13"/>
  <c r="Z133" i="13"/>
  <c r="AA133" i="13"/>
  <c r="AB133" i="13"/>
  <c r="AC133" i="13"/>
  <c r="AD133" i="13"/>
  <c r="AE133" i="13"/>
  <c r="AF133" i="13"/>
  <c r="Y134" i="13"/>
  <c r="Z134" i="13"/>
  <c r="AA134" i="13"/>
  <c r="AB134" i="13"/>
  <c r="AC134" i="13"/>
  <c r="AD134" i="13"/>
  <c r="AE134" i="13"/>
  <c r="AF134" i="13"/>
  <c r="Y135" i="13"/>
  <c r="Z135" i="13"/>
  <c r="AA135" i="13"/>
  <c r="AB135" i="13"/>
  <c r="AC135" i="13"/>
  <c r="AD135" i="13"/>
  <c r="AE135" i="13"/>
  <c r="AF135" i="13"/>
  <c r="Y136" i="13"/>
  <c r="Z136" i="13"/>
  <c r="AA136" i="13"/>
  <c r="AB136" i="13"/>
  <c r="AC136" i="13"/>
  <c r="AD136" i="13"/>
  <c r="AE136" i="13"/>
  <c r="AF136" i="13"/>
  <c r="Y137" i="13"/>
  <c r="Z137" i="13"/>
  <c r="AA137" i="13"/>
  <c r="AB137" i="13"/>
  <c r="AC137" i="13"/>
  <c r="AD137" i="13"/>
  <c r="AE137" i="13"/>
  <c r="AF137" i="13"/>
  <c r="Y138" i="13"/>
  <c r="Z138" i="13"/>
  <c r="AA138" i="13"/>
  <c r="AB138" i="13"/>
  <c r="AC138" i="13"/>
  <c r="AD138" i="13"/>
  <c r="AE138" i="13"/>
  <c r="AF138" i="13"/>
  <c r="Y139" i="13"/>
  <c r="Z139" i="13"/>
  <c r="AA139" i="13"/>
  <c r="AB139" i="13"/>
  <c r="AC139" i="13"/>
  <c r="AD139" i="13"/>
  <c r="AE139" i="13"/>
  <c r="AF139" i="13"/>
  <c r="Y140" i="13"/>
  <c r="Z140" i="13"/>
  <c r="AA140" i="13"/>
  <c r="AB140" i="13"/>
  <c r="AC140" i="13"/>
  <c r="AD140" i="13"/>
  <c r="AE140" i="13"/>
  <c r="AF140" i="13"/>
  <c r="Y141" i="13"/>
  <c r="Z141" i="13"/>
  <c r="AA141" i="13"/>
  <c r="AB141" i="13"/>
  <c r="AC141" i="13"/>
  <c r="AD141" i="13"/>
  <c r="AE141" i="13"/>
  <c r="AF141" i="13"/>
  <c r="Y142" i="13"/>
  <c r="Z142" i="13"/>
  <c r="AA142" i="13"/>
  <c r="AB142" i="13"/>
  <c r="AC142" i="13"/>
  <c r="AD142" i="13"/>
  <c r="AE142" i="13"/>
  <c r="AF142" i="13"/>
  <c r="Y143" i="13"/>
  <c r="Z143" i="13"/>
  <c r="AA143" i="13"/>
  <c r="AB143" i="13"/>
  <c r="AC143" i="13"/>
  <c r="AD143" i="13"/>
  <c r="AE143" i="13"/>
  <c r="AF143" i="13"/>
  <c r="Y144" i="13"/>
  <c r="Z144" i="13"/>
  <c r="AA144" i="13"/>
  <c r="AB144" i="13"/>
  <c r="AC144" i="13"/>
  <c r="AD144" i="13"/>
  <c r="AE144" i="13"/>
  <c r="AF144" i="13"/>
  <c r="Y145" i="13"/>
  <c r="Z145" i="13"/>
  <c r="AA145" i="13"/>
  <c r="AB145" i="13"/>
  <c r="AC145" i="13"/>
  <c r="AD145" i="13"/>
  <c r="AE145" i="13"/>
  <c r="AF145" i="13"/>
  <c r="Y146" i="13"/>
  <c r="Z146" i="13"/>
  <c r="AA146" i="13"/>
  <c r="AB146" i="13"/>
  <c r="AC146" i="13"/>
  <c r="AD146" i="13"/>
  <c r="AE146" i="13"/>
  <c r="AF146" i="13"/>
  <c r="Y147" i="13"/>
  <c r="Z147" i="13"/>
  <c r="AA147" i="13"/>
  <c r="AB147" i="13"/>
  <c r="AC147" i="13"/>
  <c r="AD147" i="13"/>
  <c r="AE147" i="13"/>
  <c r="AF147" i="13"/>
  <c r="Y148" i="13"/>
  <c r="Z148" i="13"/>
  <c r="AA148" i="13"/>
  <c r="AB148" i="13"/>
  <c r="AC148" i="13"/>
  <c r="AD148" i="13"/>
  <c r="AE148" i="13"/>
  <c r="AF148" i="13"/>
  <c r="Y149" i="13"/>
  <c r="Z149" i="13"/>
  <c r="AA149" i="13"/>
  <c r="AB149" i="13"/>
  <c r="AC149" i="13"/>
  <c r="AD149" i="13"/>
  <c r="AE149" i="13"/>
  <c r="AF149" i="13"/>
  <c r="Y150" i="13"/>
  <c r="Z150" i="13"/>
  <c r="AA150" i="13"/>
  <c r="AB150" i="13"/>
  <c r="AC150" i="13"/>
  <c r="AD150" i="13"/>
  <c r="AE150" i="13"/>
  <c r="AF150" i="13"/>
  <c r="Y151" i="13"/>
  <c r="Z151" i="13"/>
  <c r="AA151" i="13"/>
  <c r="AB151" i="13"/>
  <c r="AC151" i="13"/>
  <c r="AD151" i="13"/>
  <c r="AE151" i="13"/>
  <c r="AF151" i="13"/>
  <c r="Y152" i="13"/>
  <c r="Z152" i="13"/>
  <c r="AA152" i="13"/>
  <c r="AB152" i="13"/>
  <c r="AC152" i="13"/>
  <c r="AD152" i="13"/>
  <c r="AE152" i="13"/>
  <c r="AF152" i="13"/>
  <c r="Y153" i="13"/>
  <c r="Z153" i="13"/>
  <c r="AA153" i="13"/>
  <c r="AB153" i="13"/>
  <c r="AC153" i="13"/>
  <c r="AD153" i="13"/>
  <c r="AE153" i="13"/>
  <c r="AF153" i="13"/>
  <c r="Y154" i="13"/>
  <c r="Z154" i="13"/>
  <c r="AA154" i="13"/>
  <c r="AB154" i="13"/>
  <c r="AC154" i="13"/>
  <c r="AD154" i="13"/>
  <c r="AE154" i="13"/>
  <c r="AF154" i="13"/>
  <c r="Y155" i="13"/>
  <c r="Z155" i="13"/>
  <c r="AA155" i="13"/>
  <c r="AB155" i="13"/>
  <c r="AC155" i="13"/>
  <c r="AD155" i="13"/>
  <c r="AE155" i="13"/>
  <c r="AF155" i="13"/>
  <c r="Y156" i="13"/>
  <c r="Z156" i="13"/>
  <c r="AA156" i="13"/>
  <c r="AB156" i="13"/>
  <c r="AC156" i="13"/>
  <c r="AD156" i="13"/>
  <c r="AE156" i="13"/>
  <c r="AF156" i="13"/>
  <c r="P8" i="12"/>
  <c r="P9" i="12"/>
  <c r="P10" i="12"/>
  <c r="P11" i="12"/>
  <c r="P12" i="12"/>
  <c r="P13" i="12"/>
  <c r="P14" i="12"/>
  <c r="P15" i="12"/>
  <c r="P16" i="12"/>
  <c r="P17" i="12"/>
  <c r="AE1" i="4"/>
  <c r="AD5" i="4"/>
  <c r="AE5" i="4"/>
  <c r="AF5" i="4"/>
  <c r="AG5" i="4"/>
  <c r="AH5" i="4"/>
  <c r="AI5" i="4"/>
  <c r="AJ5" i="4"/>
  <c r="AK5" i="4"/>
  <c r="AD6" i="4"/>
  <c r="AE6" i="4"/>
  <c r="AF6" i="4"/>
  <c r="AG6" i="4"/>
  <c r="AH6" i="4"/>
  <c r="AI6" i="4"/>
  <c r="AJ6" i="4"/>
  <c r="AK6" i="4"/>
  <c r="AD7" i="4"/>
  <c r="AE7" i="4"/>
  <c r="AF7" i="4"/>
  <c r="AG7" i="4"/>
  <c r="AH7" i="4"/>
  <c r="AI7" i="4"/>
  <c r="AJ7" i="4"/>
  <c r="AK7" i="4"/>
  <c r="AD8" i="4"/>
  <c r="AE8" i="4"/>
  <c r="AF8" i="4"/>
  <c r="AG8" i="4"/>
  <c r="AH8" i="4"/>
  <c r="AI8" i="4"/>
  <c r="AJ8" i="4"/>
  <c r="AK8" i="4"/>
  <c r="AD9" i="4"/>
  <c r="AE9" i="4"/>
  <c r="AF9" i="4"/>
  <c r="AG9" i="4"/>
  <c r="AH9" i="4"/>
  <c r="AI9" i="4"/>
  <c r="AJ9" i="4"/>
  <c r="AK9" i="4"/>
  <c r="AD10" i="4"/>
  <c r="AE10" i="4"/>
  <c r="AF10" i="4"/>
  <c r="AG10" i="4"/>
  <c r="AH10" i="4"/>
  <c r="AI10" i="4"/>
  <c r="AJ10" i="4"/>
  <c r="AK10" i="4"/>
  <c r="AD11" i="4"/>
  <c r="AE11" i="4"/>
  <c r="AF11" i="4"/>
  <c r="AG11" i="4"/>
  <c r="AH11" i="4"/>
  <c r="AI11" i="4"/>
  <c r="AJ11" i="4"/>
  <c r="AK11" i="4"/>
  <c r="AD12" i="4"/>
  <c r="AE12" i="4"/>
  <c r="AF12" i="4"/>
  <c r="AG12" i="4"/>
  <c r="AH12" i="4"/>
  <c r="AI12" i="4"/>
  <c r="AJ12" i="4"/>
  <c r="AK12" i="4"/>
  <c r="AD13" i="4"/>
  <c r="AE13" i="4"/>
  <c r="AF13" i="4"/>
  <c r="AG13" i="4"/>
  <c r="AH13" i="4"/>
  <c r="AI13" i="4"/>
  <c r="AJ13" i="4"/>
  <c r="AK13" i="4"/>
  <c r="AD14" i="4"/>
  <c r="AE14" i="4"/>
  <c r="AF14" i="4"/>
  <c r="AG14" i="4"/>
  <c r="AH14" i="4"/>
  <c r="AI14" i="4"/>
  <c r="AJ14" i="4"/>
  <c r="AK14" i="4"/>
  <c r="AD15" i="4"/>
  <c r="AE15" i="4"/>
  <c r="AF15" i="4"/>
  <c r="AG15" i="4"/>
  <c r="AH15" i="4"/>
  <c r="AI15" i="4"/>
  <c r="AJ15" i="4"/>
  <c r="AK15" i="4"/>
  <c r="AD16" i="4"/>
  <c r="AE16" i="4"/>
  <c r="AF16" i="4"/>
  <c r="AG16" i="4"/>
  <c r="AH16" i="4"/>
  <c r="AI16" i="4"/>
  <c r="AJ16" i="4"/>
  <c r="AK16" i="4"/>
  <c r="AD17" i="4"/>
  <c r="AE17" i="4"/>
  <c r="AF17" i="4"/>
  <c r="AG17" i="4"/>
  <c r="AH17" i="4"/>
  <c r="AI17" i="4"/>
  <c r="AJ17" i="4"/>
  <c r="AK17" i="4"/>
  <c r="AD18" i="4"/>
  <c r="AE18" i="4"/>
  <c r="AF18" i="4"/>
  <c r="AG18" i="4"/>
  <c r="AH18" i="4"/>
  <c r="AI18" i="4"/>
  <c r="AJ18" i="4"/>
  <c r="AK18" i="4"/>
  <c r="AD19" i="4"/>
  <c r="AE19" i="4"/>
  <c r="AF19" i="4"/>
  <c r="AG19" i="4"/>
  <c r="AH19" i="4"/>
  <c r="AI19" i="4"/>
  <c r="AJ19" i="4"/>
  <c r="AK19" i="4"/>
  <c r="AD20" i="4"/>
  <c r="AE20" i="4"/>
  <c r="AF20" i="4"/>
  <c r="AG20" i="4"/>
  <c r="AH20" i="4"/>
  <c r="AI20" i="4"/>
  <c r="AJ20" i="4"/>
  <c r="AK20" i="4"/>
  <c r="AD21" i="4"/>
  <c r="AE21" i="4"/>
  <c r="AF21" i="4"/>
  <c r="AG21" i="4"/>
  <c r="AH21" i="4"/>
  <c r="AI21" i="4"/>
  <c r="AJ21" i="4"/>
  <c r="AK21" i="4"/>
  <c r="AD22" i="4"/>
  <c r="AE22" i="4"/>
  <c r="AF22" i="4"/>
  <c r="AG22" i="4"/>
  <c r="AH22" i="4"/>
  <c r="AI22" i="4"/>
  <c r="AJ22" i="4"/>
  <c r="AK22" i="4"/>
  <c r="AD23" i="4"/>
  <c r="AE23" i="4"/>
  <c r="AF23" i="4"/>
  <c r="AG23" i="4"/>
  <c r="AH23" i="4"/>
  <c r="AI23" i="4"/>
  <c r="AJ23" i="4"/>
  <c r="AK23" i="4"/>
  <c r="AD24" i="4"/>
  <c r="AE24" i="4"/>
  <c r="AF24" i="4"/>
  <c r="AG24" i="4"/>
  <c r="AH24" i="4"/>
  <c r="AI24" i="4"/>
  <c r="AJ24" i="4"/>
  <c r="AK24" i="4"/>
  <c r="AD25" i="4"/>
  <c r="AE25" i="4"/>
  <c r="AF25" i="4"/>
  <c r="AG25" i="4"/>
  <c r="AH25" i="4"/>
  <c r="AI25" i="4"/>
  <c r="AJ25" i="4"/>
  <c r="AK25" i="4"/>
  <c r="AD26" i="4"/>
  <c r="AE26" i="4"/>
  <c r="AF26" i="4"/>
  <c r="AG26" i="4"/>
  <c r="AH26" i="4"/>
  <c r="AI26" i="4"/>
  <c r="AJ26" i="4"/>
  <c r="AK26" i="4"/>
  <c r="AD27" i="4"/>
  <c r="AE27" i="4"/>
  <c r="AF27" i="4"/>
  <c r="AG27" i="4"/>
  <c r="AH27" i="4"/>
  <c r="AI27" i="4"/>
  <c r="AJ27" i="4"/>
  <c r="AK27" i="4"/>
  <c r="AD28" i="4"/>
  <c r="AE28" i="4"/>
  <c r="AF28" i="4"/>
  <c r="AG28" i="4"/>
  <c r="AH28" i="4"/>
  <c r="AI28" i="4"/>
  <c r="AJ28" i="4"/>
  <c r="AK28" i="4"/>
  <c r="AD29" i="4"/>
  <c r="AE29" i="4"/>
  <c r="AF29" i="4"/>
  <c r="AG29" i="4"/>
  <c r="AH29" i="4"/>
  <c r="AI29" i="4"/>
  <c r="AJ29" i="4"/>
  <c r="AK29" i="4"/>
  <c r="AD30" i="4"/>
  <c r="AE30" i="4"/>
  <c r="AF30" i="4"/>
  <c r="AG30" i="4"/>
  <c r="AH30" i="4"/>
  <c r="AI30" i="4"/>
  <c r="AJ30" i="4"/>
  <c r="AK30" i="4"/>
  <c r="AD31" i="4"/>
  <c r="AE31" i="4"/>
  <c r="AF31" i="4"/>
  <c r="AG31" i="4"/>
  <c r="AH31" i="4"/>
  <c r="AI31" i="4"/>
  <c r="AJ31" i="4"/>
  <c r="AK31" i="4"/>
  <c r="AD32" i="4"/>
  <c r="AE32" i="4"/>
  <c r="AF32" i="4"/>
  <c r="AG32" i="4"/>
  <c r="AH32" i="4"/>
  <c r="AI32" i="4"/>
  <c r="AJ32" i="4"/>
  <c r="AK32" i="4"/>
  <c r="AD33" i="4"/>
  <c r="AE33" i="4"/>
  <c r="AF33" i="4"/>
  <c r="AG33" i="4"/>
  <c r="AH33" i="4"/>
  <c r="AI33" i="4"/>
  <c r="AJ33" i="4"/>
  <c r="AK33" i="4"/>
  <c r="AD34" i="4"/>
  <c r="AE34" i="4"/>
  <c r="AF34" i="4"/>
  <c r="AG34" i="4"/>
  <c r="AH34" i="4"/>
  <c r="AI34" i="4"/>
  <c r="AJ34" i="4"/>
  <c r="AK34" i="4"/>
  <c r="AD35" i="4"/>
  <c r="AE35" i="4"/>
  <c r="AF35" i="4"/>
  <c r="AG35" i="4"/>
  <c r="AH35" i="4"/>
  <c r="AI35" i="4"/>
  <c r="AJ35" i="4"/>
  <c r="AK35" i="4"/>
  <c r="AD36" i="4"/>
  <c r="AE36" i="4"/>
  <c r="AF36" i="4"/>
  <c r="AG36" i="4"/>
  <c r="AH36" i="4"/>
  <c r="AI36" i="4"/>
  <c r="AJ36" i="4"/>
  <c r="AK36" i="4"/>
  <c r="AD37" i="4"/>
  <c r="AE37" i="4"/>
  <c r="AF37" i="4"/>
  <c r="AG37" i="4"/>
  <c r="AH37" i="4"/>
  <c r="AI37" i="4"/>
  <c r="AJ37" i="4"/>
  <c r="AK37" i="4"/>
  <c r="AD38" i="4"/>
  <c r="AE38" i="4"/>
  <c r="AF38" i="4"/>
  <c r="AG38" i="4"/>
  <c r="AH38" i="4"/>
  <c r="AI38" i="4"/>
  <c r="AJ38" i="4"/>
  <c r="AK38" i="4"/>
  <c r="AD39" i="4"/>
  <c r="AE39" i="4"/>
  <c r="AF39" i="4"/>
  <c r="AG39" i="4"/>
  <c r="AH39" i="4"/>
  <c r="AI39" i="4"/>
  <c r="AJ39" i="4"/>
  <c r="AK39" i="4"/>
  <c r="AD40" i="4"/>
  <c r="AE40" i="4"/>
  <c r="AF40" i="4"/>
  <c r="AG40" i="4"/>
  <c r="AH40" i="4"/>
  <c r="AI40" i="4"/>
  <c r="AJ40" i="4"/>
  <c r="AK40" i="4"/>
  <c r="AD41" i="4"/>
  <c r="AE41" i="4"/>
  <c r="AF41" i="4"/>
  <c r="AG41" i="4"/>
  <c r="AH41" i="4"/>
  <c r="AI41" i="4"/>
  <c r="AJ41" i="4"/>
  <c r="AK41" i="4"/>
  <c r="AD42" i="4"/>
  <c r="AE42" i="4"/>
  <c r="AF42" i="4"/>
  <c r="AG42" i="4"/>
  <c r="AH42" i="4"/>
  <c r="AI42" i="4"/>
  <c r="AJ42" i="4"/>
  <c r="AK42" i="4"/>
  <c r="AD43" i="4"/>
  <c r="AE43" i="4"/>
  <c r="AF43" i="4"/>
  <c r="AG43" i="4"/>
  <c r="AH43" i="4"/>
  <c r="AI43" i="4"/>
  <c r="AJ43" i="4"/>
  <c r="AK43" i="4"/>
  <c r="AD44" i="4"/>
  <c r="AE44" i="4"/>
  <c r="AF44" i="4"/>
  <c r="AG44" i="4"/>
  <c r="AH44" i="4"/>
  <c r="AI44" i="4"/>
  <c r="AJ44" i="4"/>
  <c r="AK44" i="4"/>
  <c r="AD45" i="4"/>
  <c r="AE45" i="4"/>
  <c r="AF45" i="4"/>
  <c r="AG45" i="4"/>
  <c r="AH45" i="4"/>
  <c r="AI45" i="4"/>
  <c r="AJ45" i="4"/>
  <c r="AK45" i="4"/>
  <c r="AD46" i="4"/>
  <c r="AE46" i="4"/>
  <c r="AF46" i="4"/>
  <c r="AG46" i="4"/>
  <c r="AH46" i="4"/>
  <c r="AI46" i="4"/>
  <c r="AJ46" i="4"/>
  <c r="AK46" i="4"/>
  <c r="AD47" i="4"/>
  <c r="AE47" i="4"/>
  <c r="AF47" i="4"/>
  <c r="AG47" i="4"/>
  <c r="AH47" i="4"/>
  <c r="AI47" i="4"/>
  <c r="AJ47" i="4"/>
  <c r="AK47" i="4"/>
  <c r="AD48" i="4"/>
  <c r="AE48" i="4"/>
  <c r="AF48" i="4"/>
  <c r="AG48" i="4"/>
  <c r="AH48" i="4"/>
  <c r="AI48" i="4"/>
  <c r="AJ48" i="4"/>
  <c r="AK48" i="4"/>
  <c r="AD49" i="4"/>
  <c r="AE49" i="4"/>
  <c r="AF49" i="4"/>
  <c r="AG49" i="4"/>
  <c r="AH49" i="4"/>
  <c r="AI49" i="4"/>
  <c r="AJ49" i="4"/>
  <c r="AK49" i="4"/>
  <c r="AD50" i="4"/>
  <c r="AE50" i="4"/>
  <c r="AF50" i="4"/>
  <c r="AG50" i="4"/>
  <c r="AH50" i="4"/>
  <c r="AI50" i="4"/>
  <c r="AJ50" i="4"/>
  <c r="AK50" i="4"/>
  <c r="AD51" i="4"/>
  <c r="AE51" i="4"/>
  <c r="AF51" i="4"/>
  <c r="AG51" i="4"/>
  <c r="AH51" i="4"/>
  <c r="AI51" i="4"/>
  <c r="AJ51" i="4"/>
  <c r="AK51" i="4"/>
  <c r="AD52" i="4"/>
  <c r="AE52" i="4"/>
  <c r="AF52" i="4"/>
  <c r="AG52" i="4"/>
  <c r="AH52" i="4"/>
  <c r="AI52" i="4"/>
  <c r="AJ52" i="4"/>
  <c r="AK52" i="4"/>
  <c r="AD53" i="4"/>
  <c r="AE53" i="4"/>
  <c r="AF53" i="4"/>
  <c r="AG53" i="4"/>
  <c r="AH53" i="4"/>
  <c r="AI53" i="4"/>
  <c r="AJ53" i="4"/>
  <c r="AK53" i="4"/>
  <c r="AD54" i="4"/>
  <c r="AE54" i="4"/>
  <c r="AF54" i="4"/>
  <c r="AG54" i="4"/>
  <c r="AH54" i="4"/>
  <c r="AI54" i="4"/>
  <c r="AJ54" i="4"/>
  <c r="AK54" i="4"/>
  <c r="AD55" i="4"/>
  <c r="AE55" i="4"/>
  <c r="AF55" i="4"/>
  <c r="AG55" i="4"/>
  <c r="AH55" i="4"/>
  <c r="AI55" i="4"/>
  <c r="AJ55" i="4"/>
  <c r="AK55" i="4"/>
  <c r="AD56" i="4"/>
  <c r="AE56" i="4"/>
  <c r="AF56" i="4"/>
  <c r="AG56" i="4"/>
  <c r="AH56" i="4"/>
  <c r="AI56" i="4"/>
  <c r="AJ56" i="4"/>
  <c r="AK56" i="4"/>
  <c r="AD57" i="4"/>
  <c r="AE57" i="4"/>
  <c r="AF57" i="4"/>
  <c r="AG57" i="4"/>
  <c r="AH57" i="4"/>
  <c r="AI57" i="4"/>
  <c r="AJ57" i="4"/>
  <c r="AK57" i="4"/>
  <c r="AD58" i="4"/>
  <c r="AE58" i="4"/>
  <c r="AF58" i="4"/>
  <c r="AG58" i="4"/>
  <c r="AH58" i="4"/>
  <c r="AI58" i="4"/>
  <c r="AJ58" i="4"/>
  <c r="AK58" i="4"/>
  <c r="AD59" i="4"/>
  <c r="AE59" i="4"/>
  <c r="AF59" i="4"/>
  <c r="AG59" i="4"/>
  <c r="AH59" i="4"/>
  <c r="AI59" i="4"/>
  <c r="AJ59" i="4"/>
  <c r="AK59" i="4"/>
  <c r="AD60" i="4"/>
  <c r="AE60" i="4"/>
  <c r="AF60" i="4"/>
  <c r="AG60" i="4"/>
  <c r="AH60" i="4"/>
  <c r="AI60" i="4"/>
  <c r="AJ60" i="4"/>
  <c r="AK60" i="4"/>
  <c r="AD61" i="4"/>
  <c r="AE61" i="4"/>
  <c r="AF61" i="4"/>
  <c r="AG61" i="4"/>
  <c r="AH61" i="4"/>
  <c r="AI61" i="4"/>
  <c r="AJ61" i="4"/>
  <c r="AK61" i="4"/>
  <c r="AD62" i="4"/>
  <c r="AE62" i="4"/>
  <c r="AF62" i="4"/>
  <c r="AG62" i="4"/>
  <c r="AH62" i="4"/>
  <c r="AI62" i="4"/>
  <c r="AJ62" i="4"/>
  <c r="AK62" i="4"/>
  <c r="AD63" i="4"/>
  <c r="AE63" i="4"/>
  <c r="AF63" i="4"/>
  <c r="AG63" i="4"/>
  <c r="AH63" i="4"/>
  <c r="AI63" i="4"/>
  <c r="AJ63" i="4"/>
  <c r="AK63" i="4"/>
  <c r="AD64" i="4"/>
  <c r="AE64" i="4"/>
  <c r="AF64" i="4"/>
  <c r="AG64" i="4"/>
  <c r="AH64" i="4"/>
  <c r="AI64" i="4"/>
  <c r="AJ64" i="4"/>
  <c r="AK64" i="4"/>
  <c r="AD65" i="4"/>
  <c r="AE65" i="4"/>
  <c r="AF65" i="4"/>
  <c r="AG65" i="4"/>
  <c r="AH65" i="4"/>
  <c r="AI65" i="4"/>
  <c r="AJ65" i="4"/>
  <c r="AK65" i="4"/>
  <c r="AD66" i="4"/>
  <c r="AE66" i="4"/>
  <c r="AF66" i="4"/>
  <c r="AG66" i="4"/>
  <c r="AH66" i="4"/>
  <c r="AI66" i="4"/>
  <c r="AJ66" i="4"/>
  <c r="AK66" i="4"/>
  <c r="AD67" i="4"/>
  <c r="AE67" i="4"/>
  <c r="AF67" i="4"/>
  <c r="AG67" i="4"/>
  <c r="AH67" i="4"/>
  <c r="AI67" i="4"/>
  <c r="AJ67" i="4"/>
  <c r="AK67" i="4"/>
  <c r="AD68" i="4"/>
  <c r="AE68" i="4"/>
  <c r="AF68" i="4"/>
  <c r="AG68" i="4"/>
  <c r="AH68" i="4"/>
  <c r="AI68" i="4"/>
  <c r="AJ68" i="4"/>
  <c r="AK68" i="4"/>
  <c r="AD69" i="4"/>
  <c r="AE69" i="4"/>
  <c r="AF69" i="4"/>
  <c r="AG69" i="4"/>
  <c r="AH69" i="4"/>
  <c r="AI69" i="4"/>
  <c r="AJ69" i="4"/>
  <c r="AK69" i="4"/>
  <c r="AD70" i="4"/>
  <c r="AE70" i="4"/>
  <c r="AF70" i="4"/>
  <c r="AG70" i="4"/>
  <c r="AH70" i="4"/>
  <c r="AI70" i="4"/>
  <c r="AJ70" i="4"/>
  <c r="AK70" i="4"/>
  <c r="AD71" i="4"/>
  <c r="AE71" i="4"/>
  <c r="AF71" i="4"/>
  <c r="AG71" i="4"/>
  <c r="AH71" i="4"/>
  <c r="AI71" i="4"/>
  <c r="AJ71" i="4"/>
  <c r="AK71" i="4"/>
  <c r="AD72" i="4"/>
  <c r="AE72" i="4"/>
  <c r="AF72" i="4"/>
  <c r="AG72" i="4"/>
  <c r="AH72" i="4"/>
  <c r="AI72" i="4"/>
  <c r="AJ72" i="4"/>
  <c r="AK72" i="4"/>
  <c r="AD73" i="4"/>
  <c r="AE73" i="4"/>
  <c r="AF73" i="4"/>
  <c r="AG73" i="4"/>
  <c r="AH73" i="4"/>
  <c r="AI73" i="4"/>
  <c r="AJ73" i="4"/>
  <c r="AK73" i="4"/>
  <c r="AD74" i="4"/>
  <c r="AE74" i="4"/>
  <c r="AF74" i="4"/>
  <c r="AG74" i="4"/>
  <c r="AH74" i="4"/>
  <c r="AI74" i="4"/>
  <c r="AJ74" i="4"/>
  <c r="AK74" i="4"/>
  <c r="AD75" i="4"/>
  <c r="AE75" i="4"/>
  <c r="AF75" i="4"/>
  <c r="AG75" i="4"/>
  <c r="AH75" i="4"/>
  <c r="AI75" i="4"/>
  <c r="AJ75" i="4"/>
  <c r="AK75" i="4"/>
  <c r="AD76" i="4"/>
  <c r="AE76" i="4"/>
  <c r="AF76" i="4"/>
  <c r="AG76" i="4"/>
  <c r="AH76" i="4"/>
  <c r="AI76" i="4"/>
  <c r="AJ76" i="4"/>
  <c r="AK76" i="4"/>
  <c r="AD77" i="4"/>
  <c r="AE77" i="4"/>
  <c r="AF77" i="4"/>
  <c r="AG77" i="4"/>
  <c r="AH77" i="4"/>
  <c r="AI77" i="4"/>
  <c r="AJ77" i="4"/>
  <c r="AK77" i="4"/>
  <c r="AD78" i="4"/>
  <c r="AE78" i="4"/>
  <c r="AF78" i="4"/>
  <c r="AG78" i="4"/>
  <c r="AH78" i="4"/>
  <c r="AI78" i="4"/>
  <c r="AJ78" i="4"/>
  <c r="AK78" i="4"/>
  <c r="AD79" i="4"/>
  <c r="AE79" i="4"/>
  <c r="AF79" i="4"/>
  <c r="AG79" i="4"/>
  <c r="AH79" i="4"/>
  <c r="AI79" i="4"/>
  <c r="AJ79" i="4"/>
  <c r="AK79" i="4"/>
  <c r="AD80" i="4"/>
  <c r="AE80" i="4"/>
  <c r="AF80" i="4"/>
  <c r="AG80" i="4"/>
  <c r="AH80" i="4"/>
  <c r="AI80" i="4"/>
  <c r="AJ80" i="4"/>
  <c r="AK80" i="4"/>
  <c r="AD81" i="4"/>
  <c r="AE81" i="4"/>
  <c r="AF81" i="4"/>
  <c r="AG81" i="4"/>
  <c r="AH81" i="4"/>
  <c r="AI81" i="4"/>
  <c r="AJ81" i="4"/>
  <c r="AK81" i="4"/>
  <c r="AD82" i="4"/>
  <c r="AE82" i="4"/>
  <c r="AF82" i="4"/>
  <c r="AG82" i="4"/>
  <c r="AH82" i="4"/>
  <c r="AI82" i="4"/>
  <c r="AJ82" i="4"/>
  <c r="AK82" i="4"/>
  <c r="AD83" i="4"/>
  <c r="AE83" i="4"/>
  <c r="AF83" i="4"/>
  <c r="AG83" i="4"/>
  <c r="AH83" i="4"/>
  <c r="AI83" i="4"/>
  <c r="AJ83" i="4"/>
  <c r="AK83" i="4"/>
  <c r="AD84" i="4"/>
  <c r="AE84" i="4"/>
  <c r="AF84" i="4"/>
  <c r="AG84" i="4"/>
  <c r="AH84" i="4"/>
  <c r="AI84" i="4"/>
  <c r="AJ84" i="4"/>
  <c r="AK84" i="4"/>
  <c r="AD85" i="4"/>
  <c r="AE85" i="4"/>
  <c r="AF85" i="4"/>
  <c r="AG85" i="4"/>
  <c r="AH85" i="4"/>
  <c r="AI85" i="4"/>
  <c r="AJ85" i="4"/>
  <c r="AK85" i="4"/>
  <c r="AD86" i="4"/>
  <c r="AE86" i="4"/>
  <c r="AF86" i="4"/>
  <c r="AG86" i="4"/>
  <c r="AH86" i="4"/>
  <c r="AI86" i="4"/>
  <c r="AJ86" i="4"/>
  <c r="AK86" i="4"/>
  <c r="AD87" i="4"/>
  <c r="AE87" i="4"/>
  <c r="AF87" i="4"/>
  <c r="AG87" i="4"/>
  <c r="AH87" i="4"/>
  <c r="AI87" i="4"/>
  <c r="AJ87" i="4"/>
  <c r="AK87" i="4"/>
  <c r="AD88" i="4"/>
  <c r="AE88" i="4"/>
  <c r="AF88" i="4"/>
  <c r="AG88" i="4"/>
  <c r="AH88" i="4"/>
  <c r="AI88" i="4"/>
  <c r="AJ88" i="4"/>
  <c r="AK88" i="4"/>
  <c r="AD89" i="4"/>
  <c r="AE89" i="4"/>
  <c r="AF89" i="4"/>
  <c r="AG89" i="4"/>
  <c r="AH89" i="4"/>
  <c r="AI89" i="4"/>
  <c r="AJ89" i="4"/>
  <c r="AK89" i="4"/>
  <c r="AD90" i="4"/>
  <c r="AE90" i="4"/>
  <c r="AF90" i="4"/>
  <c r="AG90" i="4"/>
  <c r="AH90" i="4"/>
  <c r="AI90" i="4"/>
  <c r="AJ90" i="4"/>
  <c r="AK90" i="4"/>
  <c r="AD91" i="4"/>
  <c r="AE91" i="4"/>
  <c r="AF91" i="4"/>
  <c r="AG91" i="4"/>
  <c r="AH91" i="4"/>
  <c r="AI91" i="4"/>
  <c r="AJ91" i="4"/>
  <c r="AK91" i="4"/>
  <c r="AD92" i="4"/>
  <c r="AE92" i="4"/>
  <c r="AF92" i="4"/>
  <c r="AG92" i="4"/>
  <c r="AH92" i="4"/>
  <c r="AI92" i="4"/>
  <c r="AJ92" i="4"/>
  <c r="AK92" i="4"/>
  <c r="AD93" i="4"/>
  <c r="AE93" i="4"/>
  <c r="AF93" i="4"/>
  <c r="AG93" i="4"/>
  <c r="AH93" i="4"/>
  <c r="AI93" i="4"/>
  <c r="AJ93" i="4"/>
  <c r="AK93" i="4"/>
  <c r="AD94" i="4"/>
  <c r="AE94" i="4"/>
  <c r="AF94" i="4"/>
  <c r="AG94" i="4"/>
  <c r="AH94" i="4"/>
  <c r="AI94" i="4"/>
  <c r="AJ94" i="4"/>
  <c r="AK94" i="4"/>
  <c r="AD95" i="4"/>
  <c r="AE95" i="4"/>
  <c r="AF95" i="4"/>
  <c r="AG95" i="4"/>
  <c r="AH95" i="4"/>
  <c r="AI95" i="4"/>
  <c r="AJ95" i="4"/>
  <c r="AK95" i="4"/>
  <c r="AD96" i="4"/>
  <c r="AE96" i="4"/>
  <c r="AF96" i="4"/>
  <c r="AG96" i="4"/>
  <c r="AH96" i="4"/>
  <c r="AI96" i="4"/>
  <c r="AJ96" i="4"/>
  <c r="AK96" i="4"/>
  <c r="AD97" i="4"/>
  <c r="AE97" i="4"/>
  <c r="AF97" i="4"/>
  <c r="AG97" i="4"/>
  <c r="AH97" i="4"/>
  <c r="AI97" i="4"/>
  <c r="AJ97" i="4"/>
  <c r="AK97" i="4"/>
  <c r="AD98" i="4"/>
  <c r="AE98" i="4"/>
  <c r="AF98" i="4"/>
  <c r="AG98" i="4"/>
  <c r="AH98" i="4"/>
  <c r="AI98" i="4"/>
  <c r="AJ98" i="4"/>
  <c r="AK98" i="4"/>
  <c r="AD99" i="4"/>
  <c r="AE99" i="4"/>
  <c r="AF99" i="4"/>
  <c r="AG99" i="4"/>
  <c r="AH99" i="4"/>
  <c r="AI99" i="4"/>
  <c r="AJ99" i="4"/>
  <c r="AK99" i="4"/>
  <c r="AD100" i="4"/>
  <c r="AE100" i="4"/>
  <c r="AF100" i="4"/>
  <c r="AG100" i="4"/>
  <c r="AH100" i="4"/>
  <c r="AI100" i="4"/>
  <c r="AJ100" i="4"/>
  <c r="AK100" i="4"/>
  <c r="AD101" i="4"/>
  <c r="AE101" i="4"/>
  <c r="AF101" i="4"/>
  <c r="AG101" i="4"/>
  <c r="AH101" i="4"/>
  <c r="AI101" i="4"/>
  <c r="AJ101" i="4"/>
  <c r="AK101" i="4"/>
  <c r="AD102" i="4"/>
  <c r="AE102" i="4"/>
  <c r="AF102" i="4"/>
  <c r="AG102" i="4"/>
  <c r="AH102" i="4"/>
  <c r="AI102" i="4"/>
  <c r="AJ102" i="4"/>
  <c r="AK102" i="4"/>
  <c r="AD103" i="4"/>
  <c r="AE103" i="4"/>
  <c r="AF103" i="4"/>
  <c r="AG103" i="4"/>
  <c r="AH103" i="4"/>
  <c r="AI103" i="4"/>
  <c r="AJ103" i="4"/>
  <c r="AK103" i="4"/>
  <c r="AD104" i="4"/>
  <c r="AE104" i="4"/>
  <c r="AF104" i="4"/>
  <c r="AG104" i="4"/>
  <c r="AH104" i="4"/>
  <c r="AI104" i="4"/>
  <c r="AJ104" i="4"/>
  <c r="AK104" i="4"/>
  <c r="AD105" i="4"/>
  <c r="AE105" i="4"/>
  <c r="AF105" i="4"/>
  <c r="AG105" i="4"/>
  <c r="AH105" i="4"/>
  <c r="AI105" i="4"/>
  <c r="AJ105" i="4"/>
  <c r="AK105" i="4"/>
  <c r="AD106" i="4"/>
  <c r="AE106" i="4"/>
  <c r="AF106" i="4"/>
  <c r="AG106" i="4"/>
  <c r="AH106" i="4"/>
  <c r="AI106" i="4"/>
  <c r="AJ106" i="4"/>
  <c r="AK106" i="4"/>
  <c r="AD107" i="4"/>
  <c r="AE107" i="4"/>
  <c r="AF107" i="4"/>
  <c r="AG107" i="4"/>
  <c r="AH107" i="4"/>
  <c r="AI107" i="4"/>
  <c r="AJ107" i="4"/>
  <c r="AK107" i="4"/>
  <c r="AD108" i="4"/>
  <c r="AE108" i="4"/>
  <c r="AF108" i="4"/>
  <c r="AG108" i="4"/>
  <c r="AH108" i="4"/>
  <c r="AI108" i="4"/>
  <c r="AJ108" i="4"/>
  <c r="AK108" i="4"/>
  <c r="AD109" i="4"/>
  <c r="AE109" i="4"/>
  <c r="AF109" i="4"/>
  <c r="AG109" i="4"/>
  <c r="AH109" i="4"/>
  <c r="AI109" i="4"/>
  <c r="AJ109" i="4"/>
  <c r="AK109" i="4"/>
  <c r="AD110" i="4"/>
  <c r="AE110" i="4"/>
  <c r="AF110" i="4"/>
  <c r="AG110" i="4"/>
  <c r="AH110" i="4"/>
  <c r="AI110" i="4"/>
  <c r="AJ110" i="4"/>
  <c r="AK110" i="4"/>
  <c r="AD111" i="4"/>
  <c r="AE111" i="4"/>
  <c r="AF111" i="4"/>
  <c r="AG111" i="4"/>
  <c r="AH111" i="4"/>
  <c r="AI111" i="4"/>
  <c r="AJ111" i="4"/>
  <c r="AK111" i="4"/>
  <c r="AD112" i="4"/>
  <c r="AE112" i="4"/>
  <c r="AF112" i="4"/>
  <c r="AG112" i="4"/>
  <c r="AH112" i="4"/>
  <c r="AI112" i="4"/>
  <c r="AJ112" i="4"/>
  <c r="AK112" i="4"/>
  <c r="AD113" i="4"/>
  <c r="AE113" i="4"/>
  <c r="AF113" i="4"/>
  <c r="AG113" i="4"/>
  <c r="AH113" i="4"/>
  <c r="AI113" i="4"/>
  <c r="AJ113" i="4"/>
  <c r="AK113" i="4"/>
  <c r="AD114" i="4"/>
  <c r="AE114" i="4"/>
  <c r="AF114" i="4"/>
  <c r="AG114" i="4"/>
  <c r="AH114" i="4"/>
  <c r="AI114" i="4"/>
  <c r="AJ114" i="4"/>
  <c r="AK114" i="4"/>
  <c r="AD115" i="4"/>
  <c r="AE115" i="4"/>
  <c r="AF115" i="4"/>
  <c r="AG115" i="4"/>
  <c r="AH115" i="4"/>
  <c r="AI115" i="4"/>
  <c r="AJ115" i="4"/>
  <c r="AK115" i="4"/>
  <c r="AD116" i="4"/>
  <c r="AE116" i="4"/>
  <c r="AF116" i="4"/>
  <c r="AG116" i="4"/>
  <c r="AH116" i="4"/>
  <c r="AI116" i="4"/>
  <c r="AJ116" i="4"/>
  <c r="AK116" i="4"/>
  <c r="AD117" i="4"/>
  <c r="AE117" i="4"/>
  <c r="AF117" i="4"/>
  <c r="AG117" i="4"/>
  <c r="AH117" i="4"/>
  <c r="AI117" i="4"/>
  <c r="AJ117" i="4"/>
  <c r="AK117" i="4"/>
  <c r="AD118" i="4"/>
  <c r="AE118" i="4"/>
  <c r="AF118" i="4"/>
  <c r="AG118" i="4"/>
  <c r="AH118" i="4"/>
  <c r="AI118" i="4"/>
  <c r="AJ118" i="4"/>
  <c r="AK118" i="4"/>
  <c r="AD119" i="4"/>
  <c r="AE119" i="4"/>
  <c r="AF119" i="4"/>
  <c r="AG119" i="4"/>
  <c r="AH119" i="4"/>
  <c r="AI119" i="4"/>
  <c r="AJ119" i="4"/>
  <c r="AK119" i="4"/>
  <c r="AD120" i="4"/>
  <c r="AE120" i="4"/>
  <c r="AF120" i="4"/>
  <c r="AG120" i="4"/>
  <c r="AH120" i="4"/>
  <c r="AI120" i="4"/>
  <c r="AJ120" i="4"/>
  <c r="AK120" i="4"/>
  <c r="AD121" i="4"/>
  <c r="AE121" i="4"/>
  <c r="AF121" i="4"/>
  <c r="AG121" i="4"/>
  <c r="AH121" i="4"/>
  <c r="AI121" i="4"/>
  <c r="AJ121" i="4"/>
  <c r="AK121" i="4"/>
  <c r="AD122" i="4"/>
  <c r="AE122" i="4"/>
  <c r="AF122" i="4"/>
  <c r="AG122" i="4"/>
  <c r="AH122" i="4"/>
  <c r="AI122" i="4"/>
  <c r="AJ122" i="4"/>
  <c r="AK122" i="4"/>
  <c r="AD123" i="4"/>
  <c r="AE123" i="4"/>
  <c r="AF123" i="4"/>
  <c r="AG123" i="4"/>
  <c r="AH123" i="4"/>
  <c r="AI123" i="4"/>
  <c r="AJ123" i="4"/>
  <c r="AK123" i="4"/>
  <c r="AD124" i="4"/>
  <c r="AE124" i="4"/>
  <c r="AF124" i="4"/>
  <c r="AG124" i="4"/>
  <c r="AH124" i="4"/>
  <c r="AI124" i="4"/>
  <c r="AJ124" i="4"/>
  <c r="AK124" i="4"/>
  <c r="AD125" i="4"/>
  <c r="AE125" i="4"/>
  <c r="AF125" i="4"/>
  <c r="AG125" i="4"/>
  <c r="AH125" i="4"/>
  <c r="AI125" i="4"/>
  <c r="AJ125" i="4"/>
  <c r="AK125" i="4"/>
  <c r="AD126" i="4"/>
  <c r="AE126" i="4"/>
  <c r="AF126" i="4"/>
  <c r="AG126" i="4"/>
  <c r="AH126" i="4"/>
  <c r="AI126" i="4"/>
  <c r="AJ126" i="4"/>
  <c r="AK126" i="4"/>
  <c r="AD127" i="4"/>
  <c r="AE127" i="4"/>
  <c r="AF127" i="4"/>
  <c r="AG127" i="4"/>
  <c r="AH127" i="4"/>
  <c r="AI127" i="4"/>
  <c r="AJ127" i="4"/>
  <c r="AK127" i="4"/>
  <c r="AD128" i="4"/>
  <c r="AE128" i="4"/>
  <c r="AF128" i="4"/>
  <c r="AG128" i="4"/>
  <c r="AH128" i="4"/>
  <c r="AI128" i="4"/>
  <c r="AJ128" i="4"/>
  <c r="AK128" i="4"/>
  <c r="AD129" i="4"/>
  <c r="AE129" i="4"/>
  <c r="AF129" i="4"/>
  <c r="AG129" i="4"/>
  <c r="AH129" i="4"/>
  <c r="AI129" i="4"/>
  <c r="AJ129" i="4"/>
  <c r="AK129" i="4"/>
  <c r="AD130" i="4"/>
  <c r="AE130" i="4"/>
  <c r="AF130" i="4"/>
  <c r="AG130" i="4"/>
  <c r="AH130" i="4"/>
  <c r="AI130" i="4"/>
  <c r="AJ130" i="4"/>
  <c r="AK130" i="4"/>
  <c r="AD131" i="4"/>
  <c r="AE131" i="4"/>
  <c r="AF131" i="4"/>
  <c r="AG131" i="4"/>
  <c r="AH131" i="4"/>
  <c r="AI131" i="4"/>
  <c r="AJ131" i="4"/>
  <c r="AK131" i="4"/>
  <c r="AD132" i="4"/>
  <c r="AE132" i="4"/>
  <c r="AF132" i="4"/>
  <c r="AG132" i="4"/>
  <c r="AH132" i="4"/>
  <c r="AI132" i="4"/>
  <c r="AJ132" i="4"/>
  <c r="AK132" i="4"/>
  <c r="AD133" i="4"/>
  <c r="AE133" i="4"/>
  <c r="AF133" i="4"/>
  <c r="AG133" i="4"/>
  <c r="AH133" i="4"/>
  <c r="AI133" i="4"/>
  <c r="AJ133" i="4"/>
  <c r="AK133" i="4"/>
  <c r="AD134" i="4"/>
  <c r="AE134" i="4"/>
  <c r="AF134" i="4"/>
  <c r="AG134" i="4"/>
  <c r="AH134" i="4"/>
  <c r="AI134" i="4"/>
  <c r="AJ134" i="4"/>
  <c r="AK134" i="4"/>
  <c r="AD135" i="4"/>
  <c r="AE135" i="4"/>
  <c r="AF135" i="4"/>
  <c r="AG135" i="4"/>
  <c r="AH135" i="4"/>
  <c r="AI135" i="4"/>
  <c r="AJ135" i="4"/>
  <c r="AK135" i="4"/>
  <c r="AD136" i="4"/>
  <c r="AE136" i="4"/>
  <c r="AF136" i="4"/>
  <c r="AG136" i="4"/>
  <c r="AH136" i="4"/>
  <c r="AI136" i="4"/>
  <c r="AJ136" i="4"/>
  <c r="AK136" i="4"/>
  <c r="AD137" i="4"/>
  <c r="AE137" i="4"/>
  <c r="AF137" i="4"/>
  <c r="AG137" i="4"/>
  <c r="AH137" i="4"/>
  <c r="AI137" i="4"/>
  <c r="AJ137" i="4"/>
  <c r="AK137" i="4"/>
  <c r="AD138" i="4"/>
  <c r="AE138" i="4"/>
  <c r="AF138" i="4"/>
  <c r="AG138" i="4"/>
  <c r="AH138" i="4"/>
  <c r="AI138" i="4"/>
  <c r="AJ138" i="4"/>
  <c r="AK138" i="4"/>
  <c r="AD139" i="4"/>
  <c r="AE139" i="4"/>
  <c r="AF139" i="4"/>
  <c r="AG139" i="4"/>
  <c r="AH139" i="4"/>
  <c r="AI139" i="4"/>
  <c r="AJ139" i="4"/>
  <c r="AK139" i="4"/>
  <c r="AD140" i="4"/>
  <c r="AE140" i="4"/>
  <c r="AF140" i="4"/>
  <c r="AG140" i="4"/>
  <c r="AH140" i="4"/>
  <c r="AI140" i="4"/>
  <c r="AJ140" i="4"/>
  <c r="AK140" i="4"/>
  <c r="AD141" i="4"/>
  <c r="AE141" i="4"/>
  <c r="AF141" i="4"/>
  <c r="AG141" i="4"/>
  <c r="AH141" i="4"/>
  <c r="AI141" i="4"/>
  <c r="AJ141" i="4"/>
  <c r="AK141" i="4"/>
  <c r="AD142" i="4"/>
  <c r="AE142" i="4"/>
  <c r="AF142" i="4"/>
  <c r="AG142" i="4"/>
  <c r="AH142" i="4"/>
  <c r="AI142" i="4"/>
  <c r="AJ142" i="4"/>
  <c r="AK142" i="4"/>
  <c r="AD143" i="4"/>
  <c r="AE143" i="4"/>
  <c r="AF143" i="4"/>
  <c r="AG143" i="4"/>
  <c r="AH143" i="4"/>
  <c r="AI143" i="4"/>
  <c r="AJ143" i="4"/>
  <c r="AK143" i="4"/>
  <c r="AD144" i="4"/>
  <c r="AE144" i="4"/>
  <c r="AF144" i="4"/>
  <c r="AG144" i="4"/>
  <c r="AH144" i="4"/>
  <c r="AI144" i="4"/>
  <c r="AJ144" i="4"/>
  <c r="AK144" i="4"/>
  <c r="AD145" i="4"/>
  <c r="AE145" i="4"/>
  <c r="AF145" i="4"/>
  <c r="AG145" i="4"/>
  <c r="AH145" i="4"/>
  <c r="AI145" i="4"/>
  <c r="AJ145" i="4"/>
  <c r="AK145" i="4"/>
  <c r="AD146" i="4"/>
  <c r="AE146" i="4"/>
  <c r="AF146" i="4"/>
  <c r="AG146" i="4"/>
  <c r="AH146" i="4"/>
  <c r="AI146" i="4"/>
  <c r="AJ146" i="4"/>
  <c r="AK146" i="4"/>
  <c r="AD147" i="4"/>
  <c r="AE147" i="4"/>
  <c r="AF147" i="4"/>
  <c r="AG147" i="4"/>
  <c r="AH147" i="4"/>
  <c r="AI147" i="4"/>
  <c r="AJ147" i="4"/>
  <c r="AK147" i="4"/>
  <c r="AD148" i="4"/>
  <c r="AE148" i="4"/>
  <c r="AF148" i="4"/>
  <c r="AG148" i="4"/>
  <c r="AH148" i="4"/>
  <c r="AI148" i="4"/>
  <c r="AJ148" i="4"/>
  <c r="AK148" i="4"/>
  <c r="AD149" i="4"/>
  <c r="AE149" i="4"/>
  <c r="AF149" i="4"/>
  <c r="AG149" i="4"/>
  <c r="AH149" i="4"/>
  <c r="AI149" i="4"/>
  <c r="AJ149" i="4"/>
  <c r="AK149" i="4"/>
  <c r="AD150" i="4"/>
  <c r="AE150" i="4"/>
  <c r="AF150" i="4"/>
  <c r="AG150" i="4"/>
  <c r="AH150" i="4"/>
  <c r="AI150" i="4"/>
  <c r="AJ150" i="4"/>
  <c r="AK150" i="4"/>
  <c r="AD151" i="4"/>
  <c r="AE151" i="4"/>
  <c r="AF151" i="4"/>
  <c r="AG151" i="4"/>
  <c r="AH151" i="4"/>
  <c r="AI151" i="4"/>
  <c r="AJ151" i="4"/>
  <c r="AK151" i="4"/>
  <c r="AD152" i="4"/>
  <c r="AE152" i="4"/>
  <c r="AF152" i="4"/>
  <c r="AG152" i="4"/>
  <c r="AH152" i="4"/>
  <c r="AI152" i="4"/>
  <c r="AJ152" i="4"/>
  <c r="AK152" i="4"/>
  <c r="AD153" i="4"/>
  <c r="AE153" i="4"/>
  <c r="AF153" i="4"/>
  <c r="AG153" i="4"/>
  <c r="AH153" i="4"/>
  <c r="AI153" i="4"/>
  <c r="AJ153" i="4"/>
  <c r="AK153" i="4"/>
  <c r="AK4" i="4"/>
  <c r="AK1" i="4" s="1"/>
  <c r="AX1" i="6"/>
  <c r="AJ4" i="4"/>
  <c r="AJ1" i="4" s="1"/>
  <c r="AI4" i="4"/>
  <c r="AI1" i="4" s="1"/>
  <c r="AH4" i="4"/>
  <c r="AH1" i="4" s="1"/>
  <c r="AG4" i="4"/>
  <c r="AG1" i="4" s="1"/>
  <c r="AF4" i="4"/>
  <c r="AF1" i="4" s="1"/>
  <c r="AE4" i="4"/>
  <c r="AD4" i="4"/>
  <c r="AD1" i="4" s="1"/>
  <c r="AK3" i="4"/>
  <c r="AJ3" i="4"/>
  <c r="AI3" i="4"/>
  <c r="AH3" i="4"/>
  <c r="AG3" i="4"/>
  <c r="AF3" i="4"/>
  <c r="AE3" i="4"/>
  <c r="AD3" i="4"/>
  <c r="AO5" i="4"/>
  <c r="AO6" i="4"/>
  <c r="AO7" i="4"/>
  <c r="AO8" i="4"/>
  <c r="AO9" i="4"/>
  <c r="AO10" i="4"/>
  <c r="AO11" i="4"/>
  <c r="AO12" i="4"/>
  <c r="AO13" i="4"/>
  <c r="AO14" i="4"/>
  <c r="AO15" i="4"/>
  <c r="AO16" i="4"/>
  <c r="AO17" i="4"/>
  <c r="AO18" i="4"/>
  <c r="AO19" i="4"/>
  <c r="AO20" i="4"/>
  <c r="AO21" i="4"/>
  <c r="AO22" i="4"/>
  <c r="AO23" i="4"/>
  <c r="AO24" i="4"/>
  <c r="AO25" i="4"/>
  <c r="AO26" i="4"/>
  <c r="AO27" i="4"/>
  <c r="AO28" i="4"/>
  <c r="AO29" i="4"/>
  <c r="AO30" i="4"/>
  <c r="AO31" i="4"/>
  <c r="AO32" i="4"/>
  <c r="AO33" i="4"/>
  <c r="AO34" i="4"/>
  <c r="AO35" i="4"/>
  <c r="AO36" i="4"/>
  <c r="AO37" i="4"/>
  <c r="AO38" i="4"/>
  <c r="AO39" i="4"/>
  <c r="AO40" i="4"/>
  <c r="AO41" i="4"/>
  <c r="AO42" i="4"/>
  <c r="AO43" i="4"/>
  <c r="AO44" i="4"/>
  <c r="AO45" i="4"/>
  <c r="AO46" i="4"/>
  <c r="AO47" i="4"/>
  <c r="AO48" i="4"/>
  <c r="AO49" i="4"/>
  <c r="AO50" i="4"/>
  <c r="AO51" i="4"/>
  <c r="AO52" i="4"/>
  <c r="AO53" i="4"/>
  <c r="AO54" i="4"/>
  <c r="AO55" i="4"/>
  <c r="AO56" i="4"/>
  <c r="AO57" i="4"/>
  <c r="AO58" i="4"/>
  <c r="AO59" i="4"/>
  <c r="AO60" i="4"/>
  <c r="AO61" i="4"/>
  <c r="AO62" i="4"/>
  <c r="AO63" i="4"/>
  <c r="AO64" i="4"/>
  <c r="AO65" i="4"/>
  <c r="AO66" i="4"/>
  <c r="AO67" i="4"/>
  <c r="AO68" i="4"/>
  <c r="AO69" i="4"/>
  <c r="AO70" i="4"/>
  <c r="AO71" i="4"/>
  <c r="AO72" i="4"/>
  <c r="AO73" i="4"/>
  <c r="AO74" i="4"/>
  <c r="AO75" i="4"/>
  <c r="AO76" i="4"/>
  <c r="AO77" i="4"/>
  <c r="AO78" i="4"/>
  <c r="AO79" i="4"/>
  <c r="AO80" i="4"/>
  <c r="AO81" i="4"/>
  <c r="AO82" i="4"/>
  <c r="AO83" i="4"/>
  <c r="AO84" i="4"/>
  <c r="AO85" i="4"/>
  <c r="AO86" i="4"/>
  <c r="AO87" i="4"/>
  <c r="AO88" i="4"/>
  <c r="AO89" i="4"/>
  <c r="AO90" i="4"/>
  <c r="AO91" i="4"/>
  <c r="AO92" i="4"/>
  <c r="AO93" i="4"/>
  <c r="AO94" i="4"/>
  <c r="AO95" i="4"/>
  <c r="AO96" i="4"/>
  <c r="AO97" i="4"/>
  <c r="AO98" i="4"/>
  <c r="AO99" i="4"/>
  <c r="AO100" i="4"/>
  <c r="AO101" i="4"/>
  <c r="AO102" i="4"/>
  <c r="AO103" i="4"/>
  <c r="AO104" i="4"/>
  <c r="AO105" i="4"/>
  <c r="AO106" i="4"/>
  <c r="AO107" i="4"/>
  <c r="AO108" i="4"/>
  <c r="AO109" i="4"/>
  <c r="AO110" i="4"/>
  <c r="AO111" i="4"/>
  <c r="AO112" i="4"/>
  <c r="AO113" i="4"/>
  <c r="AO114" i="4"/>
  <c r="AO115" i="4"/>
  <c r="AO116" i="4"/>
  <c r="AO117" i="4"/>
  <c r="AO118" i="4"/>
  <c r="AO119" i="4"/>
  <c r="AO120" i="4"/>
  <c r="AO121" i="4"/>
  <c r="AO122" i="4"/>
  <c r="AO123" i="4"/>
  <c r="AO124" i="4"/>
  <c r="AO125" i="4"/>
  <c r="AO126" i="4"/>
  <c r="AO127" i="4"/>
  <c r="AO128" i="4"/>
  <c r="AO129" i="4"/>
  <c r="AO130" i="4"/>
  <c r="AO131" i="4"/>
  <c r="AO132" i="4"/>
  <c r="AO133" i="4"/>
  <c r="AO134" i="4"/>
  <c r="AO135" i="4"/>
  <c r="AO136" i="4"/>
  <c r="AO137" i="4"/>
  <c r="AO138" i="4"/>
  <c r="AO139" i="4"/>
  <c r="AO140" i="4"/>
  <c r="AO141" i="4"/>
  <c r="AO142" i="4"/>
  <c r="AO143" i="4"/>
  <c r="AO144" i="4"/>
  <c r="AO145" i="4"/>
  <c r="AO146" i="4"/>
  <c r="AO147" i="4"/>
  <c r="AO148" i="4"/>
  <c r="AO149" i="4"/>
  <c r="AO150" i="4"/>
  <c r="AO151" i="4"/>
  <c r="AO152" i="4"/>
  <c r="AO153" i="4"/>
  <c r="AO4" i="4"/>
  <c r="AO1" i="4" s="1"/>
  <c r="AN5" i="4"/>
  <c r="AN6" i="4"/>
  <c r="AN7" i="4"/>
  <c r="AN8" i="4"/>
  <c r="AN9" i="4"/>
  <c r="AN10" i="4"/>
  <c r="AN11" i="4"/>
  <c r="AN12" i="4"/>
  <c r="AN13" i="4"/>
  <c r="AN14" i="4"/>
  <c r="AN15" i="4"/>
  <c r="AN16" i="4"/>
  <c r="AN17" i="4"/>
  <c r="AN18" i="4"/>
  <c r="AN19" i="4"/>
  <c r="AN20" i="4"/>
  <c r="AN21" i="4"/>
  <c r="AN22" i="4"/>
  <c r="AN23" i="4"/>
  <c r="AN24" i="4"/>
  <c r="AN25" i="4"/>
  <c r="AN26" i="4"/>
  <c r="AN27" i="4"/>
  <c r="AN28" i="4"/>
  <c r="AN29" i="4"/>
  <c r="AN30" i="4"/>
  <c r="AN31" i="4"/>
  <c r="AN32" i="4"/>
  <c r="AN33" i="4"/>
  <c r="AN34" i="4"/>
  <c r="AN35" i="4"/>
  <c r="AN36" i="4"/>
  <c r="AN37" i="4"/>
  <c r="AN38" i="4"/>
  <c r="AN39" i="4"/>
  <c r="AN40" i="4"/>
  <c r="AN41" i="4"/>
  <c r="AN42" i="4"/>
  <c r="AN43" i="4"/>
  <c r="AN44" i="4"/>
  <c r="AN45" i="4"/>
  <c r="AN46" i="4"/>
  <c r="AN47" i="4"/>
  <c r="AN48" i="4"/>
  <c r="AN49" i="4"/>
  <c r="AN50" i="4"/>
  <c r="AN51" i="4"/>
  <c r="AN52" i="4"/>
  <c r="AN53" i="4"/>
  <c r="AN54" i="4"/>
  <c r="AN55" i="4"/>
  <c r="AN56" i="4"/>
  <c r="AN57" i="4"/>
  <c r="AN58" i="4"/>
  <c r="AN59" i="4"/>
  <c r="AN60" i="4"/>
  <c r="AN61" i="4"/>
  <c r="AN62" i="4"/>
  <c r="AN63" i="4"/>
  <c r="AN64" i="4"/>
  <c r="AN65" i="4"/>
  <c r="AN66" i="4"/>
  <c r="AN67" i="4"/>
  <c r="AN68" i="4"/>
  <c r="AN69" i="4"/>
  <c r="AN70" i="4"/>
  <c r="AN71" i="4"/>
  <c r="AN72" i="4"/>
  <c r="AN73" i="4"/>
  <c r="AN74" i="4"/>
  <c r="AN75" i="4"/>
  <c r="AN76" i="4"/>
  <c r="AN77" i="4"/>
  <c r="AN78" i="4"/>
  <c r="AN79" i="4"/>
  <c r="AN80" i="4"/>
  <c r="AN81" i="4"/>
  <c r="AN82" i="4"/>
  <c r="AN83" i="4"/>
  <c r="AN84" i="4"/>
  <c r="AN85" i="4"/>
  <c r="AN86" i="4"/>
  <c r="AN87" i="4"/>
  <c r="AN88" i="4"/>
  <c r="AN89" i="4"/>
  <c r="AN90" i="4"/>
  <c r="AN91" i="4"/>
  <c r="AN92" i="4"/>
  <c r="AN93" i="4"/>
  <c r="AN94" i="4"/>
  <c r="AN95" i="4"/>
  <c r="AN96" i="4"/>
  <c r="AN97" i="4"/>
  <c r="AN98" i="4"/>
  <c r="AN99" i="4"/>
  <c r="AN100" i="4"/>
  <c r="AN101" i="4"/>
  <c r="AN102" i="4"/>
  <c r="AN103" i="4"/>
  <c r="AN104" i="4"/>
  <c r="AN105" i="4"/>
  <c r="AN106" i="4"/>
  <c r="AN107" i="4"/>
  <c r="AN108" i="4"/>
  <c r="AN109" i="4"/>
  <c r="AN110" i="4"/>
  <c r="AN111" i="4"/>
  <c r="AN112" i="4"/>
  <c r="AN113" i="4"/>
  <c r="AN114" i="4"/>
  <c r="AN115" i="4"/>
  <c r="AN116" i="4"/>
  <c r="AN117" i="4"/>
  <c r="AN118" i="4"/>
  <c r="AN119" i="4"/>
  <c r="AN120" i="4"/>
  <c r="AN121" i="4"/>
  <c r="AN122" i="4"/>
  <c r="AN123" i="4"/>
  <c r="AN124" i="4"/>
  <c r="AN125" i="4"/>
  <c r="AN126" i="4"/>
  <c r="AN127" i="4"/>
  <c r="AN128" i="4"/>
  <c r="AN129" i="4"/>
  <c r="AN130" i="4"/>
  <c r="AN131" i="4"/>
  <c r="AN132" i="4"/>
  <c r="AN133" i="4"/>
  <c r="AN134" i="4"/>
  <c r="AN135" i="4"/>
  <c r="AN136" i="4"/>
  <c r="AN137" i="4"/>
  <c r="AN138" i="4"/>
  <c r="AN139" i="4"/>
  <c r="AN140" i="4"/>
  <c r="AN141" i="4"/>
  <c r="AN142" i="4"/>
  <c r="AN143" i="4"/>
  <c r="AN144" i="4"/>
  <c r="AN145" i="4"/>
  <c r="AN146" i="4"/>
  <c r="AN147" i="4"/>
  <c r="AN148" i="4"/>
  <c r="AN149" i="4"/>
  <c r="AN150" i="4"/>
  <c r="AN151" i="4"/>
  <c r="AN152" i="4"/>
  <c r="AN153" i="4"/>
  <c r="AN4" i="4"/>
  <c r="B38" i="12" a="1"/>
  <c r="B38" i="12"/>
  <c r="B39" i="12" a="1"/>
  <c r="B39" i="12"/>
  <c r="B40" i="12" a="1"/>
  <c r="B40" i="12"/>
  <c r="B41" i="12" a="1"/>
  <c r="B41" i="12"/>
  <c r="B42" i="12" a="1"/>
  <c r="B42" i="12"/>
  <c r="B43" i="12" a="1"/>
  <c r="B43" i="12"/>
  <c r="B44" i="12" a="1"/>
  <c r="B44" i="12"/>
  <c r="B45" i="12" a="1"/>
  <c r="B45" i="12"/>
  <c r="B46" i="12" a="1"/>
  <c r="B46" i="12"/>
  <c r="B47" i="12" a="1"/>
  <c r="B47" i="12"/>
  <c r="R1" i="11"/>
  <c r="Z1" i="5"/>
  <c r="AN39" i="6"/>
  <c r="AR136" i="6"/>
  <c r="AR135" i="6"/>
  <c r="AR134" i="6"/>
  <c r="AR133" i="6"/>
  <c r="AR132" i="6"/>
  <c r="AR131" i="6"/>
  <c r="AR130" i="6"/>
  <c r="AR114" i="6"/>
  <c r="AR113" i="6"/>
  <c r="AR82" i="6"/>
  <c r="AR81" i="6"/>
  <c r="AR79" i="6"/>
  <c r="AR78" i="6"/>
  <c r="AR46" i="6"/>
  <c r="AR43" i="6"/>
  <c r="AR35" i="6"/>
  <c r="P1" i="10"/>
  <c r="AM149" i="6"/>
  <c r="AM148" i="6"/>
  <c r="AM147" i="6"/>
  <c r="AM146" i="6"/>
  <c r="AM128" i="6"/>
  <c r="AM127" i="6"/>
  <c r="AM126" i="6"/>
  <c r="AM125" i="6"/>
  <c r="AM124" i="6"/>
  <c r="AM123" i="6"/>
  <c r="AM122" i="6"/>
  <c r="AM77" i="6"/>
  <c r="AM76" i="6"/>
  <c r="AM75" i="6"/>
  <c r="AM74" i="6"/>
  <c r="AM73" i="6"/>
  <c r="AM72" i="6"/>
  <c r="AM71" i="6"/>
  <c r="AM68" i="6"/>
  <c r="AM67" i="6"/>
  <c r="AR28" i="6"/>
  <c r="AR27" i="6"/>
  <c r="AR26" i="6"/>
  <c r="AR25" i="6"/>
  <c r="AR24" i="6"/>
  <c r="AR23" i="6"/>
  <c r="AR22" i="6"/>
  <c r="AR10" i="6"/>
  <c r="AR9" i="6"/>
  <c r="AR8" i="6"/>
  <c r="AR7" i="6"/>
  <c r="AR6" i="6"/>
  <c r="AR5" i="6"/>
  <c r="AR4" i="6"/>
  <c r="AR151" i="6"/>
  <c r="AR150" i="6"/>
  <c r="AR145" i="6"/>
  <c r="AR144" i="6"/>
  <c r="AR143" i="6"/>
  <c r="AR142" i="6"/>
  <c r="AR141" i="6"/>
  <c r="AR140" i="6"/>
  <c r="AR139" i="6"/>
  <c r="AR138" i="6"/>
  <c r="AR137" i="6"/>
  <c r="AR129" i="6"/>
  <c r="AR117" i="6"/>
  <c r="AR116" i="6"/>
  <c r="L110" i="6"/>
  <c r="L80" i="6"/>
  <c r="AR80" i="6" s="1"/>
  <c r="L61" i="6"/>
  <c r="L55" i="6"/>
  <c r="L45" i="6"/>
  <c r="AM45" i="6" s="1"/>
  <c r="L41" i="6"/>
  <c r="L40" i="6"/>
  <c r="L39" i="6"/>
  <c r="L38" i="6"/>
  <c r="L37" i="6"/>
  <c r="L34" i="6"/>
  <c r="L33" i="6"/>
  <c r="L31" i="6"/>
  <c r="AS1" i="6"/>
  <c r="AR1" i="6"/>
  <c r="AN1" i="6"/>
  <c r="AM1" i="6"/>
  <c r="F2" i="13"/>
  <c r="G2" i="13"/>
  <c r="L2" i="13"/>
  <c r="M2" i="13"/>
  <c r="T2" i="13"/>
  <c r="U2" i="13"/>
  <c r="J3" i="13"/>
  <c r="J5" i="12" s="1"/>
  <c r="K3" i="13"/>
  <c r="L3" i="13"/>
  <c r="M3" i="13"/>
  <c r="N3" i="13"/>
  <c r="O3" i="13"/>
  <c r="P3" i="13"/>
  <c r="R3" i="13"/>
  <c r="J6" i="12" s="1"/>
  <c r="S3" i="13"/>
  <c r="T3" i="13"/>
  <c r="U3" i="13"/>
  <c r="V3" i="13"/>
  <c r="W3" i="13"/>
  <c r="X3" i="13"/>
  <c r="AG3" i="13"/>
  <c r="AH3" i="13"/>
  <c r="AI3" i="13"/>
  <c r="AJ3" i="13"/>
  <c r="AK3" i="13"/>
  <c r="AL3" i="13"/>
  <c r="AM3" i="13"/>
  <c r="AN3" i="13"/>
  <c r="AO3" i="13"/>
  <c r="AP3" i="13"/>
  <c r="AQ3" i="13"/>
  <c r="AR3" i="13"/>
  <c r="AS3" i="13"/>
  <c r="AT3" i="13"/>
  <c r="AU3" i="13"/>
  <c r="AV3" i="13"/>
  <c r="J4" i="13"/>
  <c r="K4" i="13"/>
  <c r="L4" i="13"/>
  <c r="M4" i="13"/>
  <c r="N4" i="13"/>
  <c r="R4" i="13"/>
  <c r="S4" i="13"/>
  <c r="T4" i="13"/>
  <c r="U4" i="13"/>
  <c r="V4" i="13"/>
  <c r="W4" i="13"/>
  <c r="X4" i="13"/>
  <c r="AG4" i="13"/>
  <c r="AH4" i="13"/>
  <c r="AI4" i="13"/>
  <c r="AJ4" i="13"/>
  <c r="AK4" i="13"/>
  <c r="AL4" i="13"/>
  <c r="AM4" i="13"/>
  <c r="AN4" i="13"/>
  <c r="AO4" i="13"/>
  <c r="AP4" i="13"/>
  <c r="AQ4" i="13"/>
  <c r="AR4" i="13"/>
  <c r="AS4" i="13"/>
  <c r="AT4" i="13"/>
  <c r="AU4" i="13"/>
  <c r="AV4" i="13"/>
  <c r="C5" i="13"/>
  <c r="D5" i="13"/>
  <c r="E5" i="13"/>
  <c r="F5" i="13"/>
  <c r="G5" i="13"/>
  <c r="H5" i="13"/>
  <c r="I5" i="13"/>
  <c r="J5" i="13"/>
  <c r="K5" i="13"/>
  <c r="L5" i="13"/>
  <c r="M5" i="13"/>
  <c r="N5" i="13"/>
  <c r="O5" i="13"/>
  <c r="P5" i="13"/>
  <c r="Q5" i="13"/>
  <c r="R5" i="13"/>
  <c r="S5" i="13"/>
  <c r="T5" i="13"/>
  <c r="U5" i="13"/>
  <c r="V5" i="13"/>
  <c r="W5" i="13"/>
  <c r="X5" i="13"/>
  <c r="AG5" i="13"/>
  <c r="AH5" i="13"/>
  <c r="AI5" i="13"/>
  <c r="AJ5" i="13"/>
  <c r="AK5" i="13"/>
  <c r="AL5" i="13"/>
  <c r="AM5" i="13"/>
  <c r="AN5" i="13"/>
  <c r="AO5" i="13"/>
  <c r="AP5" i="13"/>
  <c r="AQ5" i="13"/>
  <c r="AR5" i="13"/>
  <c r="AS5" i="13"/>
  <c r="AT5" i="13"/>
  <c r="AU5" i="13"/>
  <c r="AV5" i="13"/>
  <c r="B6" i="13"/>
  <c r="C6" i="13"/>
  <c r="D6" i="13"/>
  <c r="E6" i="13"/>
  <c r="F6" i="13"/>
  <c r="G6" i="13"/>
  <c r="H6" i="13"/>
  <c r="I6" i="13"/>
  <c r="J6" i="13"/>
  <c r="K6" i="13"/>
  <c r="L6" i="13"/>
  <c r="M6" i="13"/>
  <c r="N6" i="13"/>
  <c r="O6" i="13"/>
  <c r="P6" i="13"/>
  <c r="Q6" i="13"/>
  <c r="R6" i="13"/>
  <c r="S6" i="13"/>
  <c r="T6" i="13"/>
  <c r="U6" i="13"/>
  <c r="V6" i="13"/>
  <c r="W6" i="13"/>
  <c r="X6" i="13"/>
  <c r="AG6" i="13"/>
  <c r="AH6" i="13"/>
  <c r="AI6" i="13"/>
  <c r="AJ6" i="13"/>
  <c r="AK6" i="13"/>
  <c r="AL6" i="13"/>
  <c r="AM6" i="13"/>
  <c r="AN6" i="13"/>
  <c r="AO6" i="13"/>
  <c r="AP6" i="13"/>
  <c r="AQ6" i="13"/>
  <c r="AR6" i="13"/>
  <c r="AS6" i="13"/>
  <c r="AT6" i="13"/>
  <c r="AU6" i="13"/>
  <c r="AV6" i="13"/>
  <c r="B7" i="13"/>
  <c r="C7" i="13"/>
  <c r="D7" i="13"/>
  <c r="E7" i="13"/>
  <c r="F7" i="13"/>
  <c r="G7" i="13"/>
  <c r="H7" i="13"/>
  <c r="I7" i="13"/>
  <c r="J7" i="13"/>
  <c r="K7" i="13"/>
  <c r="L7" i="13"/>
  <c r="M7" i="13"/>
  <c r="N7" i="13"/>
  <c r="O7" i="13"/>
  <c r="P7" i="13"/>
  <c r="Q7" i="13"/>
  <c r="R7" i="13"/>
  <c r="S7" i="13"/>
  <c r="T7" i="13"/>
  <c r="U7" i="13"/>
  <c r="V7" i="13"/>
  <c r="W7" i="13"/>
  <c r="X7" i="13"/>
  <c r="AG7" i="13"/>
  <c r="AH7" i="13"/>
  <c r="AI7" i="13"/>
  <c r="AJ7" i="13"/>
  <c r="AK7" i="13"/>
  <c r="AL7" i="13"/>
  <c r="AM7" i="13"/>
  <c r="AN7" i="13"/>
  <c r="AO7" i="13"/>
  <c r="AP7" i="13"/>
  <c r="AQ7" i="13"/>
  <c r="AR7" i="13"/>
  <c r="AS7" i="13"/>
  <c r="AT7" i="13"/>
  <c r="AU7" i="13"/>
  <c r="AV7" i="13"/>
  <c r="B8" i="13"/>
  <c r="C8" i="13"/>
  <c r="D8" i="13"/>
  <c r="E8" i="13"/>
  <c r="F8" i="13"/>
  <c r="G8" i="13"/>
  <c r="H8" i="13"/>
  <c r="I8" i="13"/>
  <c r="J8" i="13"/>
  <c r="K8" i="13"/>
  <c r="L8" i="13"/>
  <c r="M8" i="13"/>
  <c r="N8" i="13"/>
  <c r="O8" i="13"/>
  <c r="P8" i="13"/>
  <c r="Q8" i="13"/>
  <c r="R8" i="13"/>
  <c r="S8" i="13"/>
  <c r="T8" i="13"/>
  <c r="U8" i="13"/>
  <c r="V8" i="13"/>
  <c r="W8" i="13"/>
  <c r="X8" i="13"/>
  <c r="AG8" i="13"/>
  <c r="AH8" i="13"/>
  <c r="AI8" i="13"/>
  <c r="AJ8" i="13"/>
  <c r="AK8" i="13"/>
  <c r="AL8" i="13"/>
  <c r="AM8" i="13"/>
  <c r="AN8" i="13"/>
  <c r="AO8" i="13"/>
  <c r="AP8" i="13"/>
  <c r="AQ8" i="13"/>
  <c r="AR8" i="13"/>
  <c r="AS8" i="13"/>
  <c r="AT8" i="13"/>
  <c r="AU8" i="13"/>
  <c r="AV8" i="13"/>
  <c r="B9" i="13"/>
  <c r="C9" i="13"/>
  <c r="D9" i="13"/>
  <c r="E9" i="13"/>
  <c r="F9" i="13"/>
  <c r="G9" i="13"/>
  <c r="H9" i="13"/>
  <c r="I9" i="13"/>
  <c r="J9" i="13"/>
  <c r="K9" i="13"/>
  <c r="L9" i="13"/>
  <c r="M9" i="13"/>
  <c r="N9" i="13"/>
  <c r="O9" i="13"/>
  <c r="P9" i="13"/>
  <c r="Q9" i="13"/>
  <c r="R9" i="13"/>
  <c r="S9" i="13"/>
  <c r="T9" i="13"/>
  <c r="U9" i="13"/>
  <c r="V9" i="13"/>
  <c r="W9" i="13"/>
  <c r="X9" i="13"/>
  <c r="AG9" i="13"/>
  <c r="AH9" i="13"/>
  <c r="AI9" i="13"/>
  <c r="AJ9" i="13"/>
  <c r="AK9" i="13"/>
  <c r="AL9" i="13"/>
  <c r="AM9" i="13"/>
  <c r="AN9" i="13"/>
  <c r="AO9" i="13"/>
  <c r="AP9" i="13"/>
  <c r="AQ9" i="13"/>
  <c r="AR9" i="13"/>
  <c r="AS9" i="13"/>
  <c r="AT9" i="13"/>
  <c r="AU9" i="13"/>
  <c r="AV9" i="13"/>
  <c r="B10" i="13"/>
  <c r="C10" i="13"/>
  <c r="D10" i="13"/>
  <c r="E10" i="13"/>
  <c r="F10" i="13"/>
  <c r="G10" i="13"/>
  <c r="H10" i="13"/>
  <c r="I10" i="13"/>
  <c r="J10" i="13"/>
  <c r="K10" i="13"/>
  <c r="L10" i="13"/>
  <c r="M10" i="13"/>
  <c r="N10" i="13"/>
  <c r="O10" i="13"/>
  <c r="P10" i="13"/>
  <c r="Q10" i="13"/>
  <c r="R10" i="13"/>
  <c r="S10" i="13"/>
  <c r="T10" i="13"/>
  <c r="U10" i="13"/>
  <c r="V10" i="13"/>
  <c r="W10" i="13"/>
  <c r="X10" i="13"/>
  <c r="AG10" i="13"/>
  <c r="AH10" i="13"/>
  <c r="AI10" i="13"/>
  <c r="AJ10" i="13"/>
  <c r="AK10" i="13"/>
  <c r="AL10" i="13"/>
  <c r="AM10" i="13"/>
  <c r="AN10" i="13"/>
  <c r="AO10" i="13"/>
  <c r="AP10" i="13"/>
  <c r="AQ10" i="13"/>
  <c r="AR10" i="13"/>
  <c r="AS10" i="13"/>
  <c r="AT10" i="13"/>
  <c r="AU10" i="13"/>
  <c r="AV10" i="13"/>
  <c r="B11" i="13"/>
  <c r="C11" i="13"/>
  <c r="D11" i="13"/>
  <c r="E11" i="13"/>
  <c r="F11" i="13"/>
  <c r="G11" i="13"/>
  <c r="H11" i="13"/>
  <c r="I11" i="13"/>
  <c r="J11" i="13"/>
  <c r="K11" i="13"/>
  <c r="L11" i="13"/>
  <c r="M11" i="13"/>
  <c r="N11" i="13"/>
  <c r="O11" i="13"/>
  <c r="P11" i="13"/>
  <c r="Q11" i="13"/>
  <c r="R11" i="13"/>
  <c r="S11" i="13"/>
  <c r="T11" i="13"/>
  <c r="U11" i="13"/>
  <c r="V11" i="13"/>
  <c r="W11" i="13"/>
  <c r="X11" i="13"/>
  <c r="AG11" i="13"/>
  <c r="AH11" i="13"/>
  <c r="AI11" i="13"/>
  <c r="AJ11" i="13"/>
  <c r="AK11" i="13"/>
  <c r="AL11" i="13"/>
  <c r="AM11" i="13"/>
  <c r="AN11" i="13"/>
  <c r="AO11" i="13"/>
  <c r="AP11" i="13"/>
  <c r="AQ11" i="13"/>
  <c r="AR11" i="13"/>
  <c r="AS11" i="13"/>
  <c r="AT11" i="13"/>
  <c r="AU11" i="13"/>
  <c r="AV11" i="13"/>
  <c r="B12" i="13"/>
  <c r="C12" i="13"/>
  <c r="D12" i="13"/>
  <c r="E12" i="13"/>
  <c r="F12" i="13"/>
  <c r="G12" i="13"/>
  <c r="H12" i="13"/>
  <c r="I12" i="13"/>
  <c r="J12" i="13"/>
  <c r="K12" i="13"/>
  <c r="L12" i="13"/>
  <c r="M12" i="13"/>
  <c r="N12" i="13"/>
  <c r="O12" i="13"/>
  <c r="P12" i="13"/>
  <c r="Q12" i="13"/>
  <c r="R12" i="13"/>
  <c r="S12" i="13"/>
  <c r="T12" i="13"/>
  <c r="U12" i="13"/>
  <c r="V12" i="13"/>
  <c r="W12" i="13"/>
  <c r="X12" i="13"/>
  <c r="AG12" i="13"/>
  <c r="AH12" i="13"/>
  <c r="AI12" i="13"/>
  <c r="AJ12" i="13"/>
  <c r="AK12" i="13"/>
  <c r="AL12" i="13"/>
  <c r="AM12" i="13"/>
  <c r="AN12" i="13"/>
  <c r="AO12" i="13"/>
  <c r="AP12" i="13"/>
  <c r="AQ12" i="13"/>
  <c r="AR12" i="13"/>
  <c r="AS12" i="13"/>
  <c r="AT12" i="13"/>
  <c r="AU12" i="13"/>
  <c r="AV12" i="13"/>
  <c r="B13" i="13"/>
  <c r="C13" i="13"/>
  <c r="D13" i="13"/>
  <c r="E13" i="13"/>
  <c r="F13" i="13"/>
  <c r="G13" i="13"/>
  <c r="H13" i="13"/>
  <c r="I13" i="13"/>
  <c r="J13" i="13"/>
  <c r="K13" i="13"/>
  <c r="L13" i="13"/>
  <c r="M13" i="13"/>
  <c r="N13" i="13"/>
  <c r="O13" i="13"/>
  <c r="P13" i="13"/>
  <c r="Q13" i="13"/>
  <c r="R13" i="13"/>
  <c r="S13" i="13"/>
  <c r="T13" i="13"/>
  <c r="U13" i="13"/>
  <c r="V13" i="13"/>
  <c r="W13" i="13"/>
  <c r="X13" i="13"/>
  <c r="AG13" i="13"/>
  <c r="AH13" i="13"/>
  <c r="AI13" i="13"/>
  <c r="AJ13" i="13"/>
  <c r="AK13" i="13"/>
  <c r="AL13" i="13"/>
  <c r="AM13" i="13"/>
  <c r="AN13" i="13"/>
  <c r="AO13" i="13"/>
  <c r="AP13" i="13"/>
  <c r="AQ13" i="13"/>
  <c r="AR13" i="13"/>
  <c r="AS13" i="13"/>
  <c r="AT13" i="13"/>
  <c r="AU13" i="13"/>
  <c r="AV13" i="13"/>
  <c r="B14" i="13"/>
  <c r="C14" i="13"/>
  <c r="D14" i="13"/>
  <c r="E14" i="13"/>
  <c r="F14" i="13"/>
  <c r="G14" i="13"/>
  <c r="H14" i="13"/>
  <c r="I14" i="13"/>
  <c r="J14" i="13"/>
  <c r="K14" i="13"/>
  <c r="L14" i="13"/>
  <c r="M14" i="13"/>
  <c r="N14" i="13"/>
  <c r="O14" i="13"/>
  <c r="P14" i="13"/>
  <c r="Q14" i="13"/>
  <c r="R14" i="13"/>
  <c r="S14" i="13"/>
  <c r="T14" i="13"/>
  <c r="U14" i="13"/>
  <c r="V14" i="13"/>
  <c r="W14" i="13"/>
  <c r="X14" i="13"/>
  <c r="AG14" i="13"/>
  <c r="AH14" i="13"/>
  <c r="AI14" i="13"/>
  <c r="AJ14" i="13"/>
  <c r="AK14" i="13"/>
  <c r="AL14" i="13"/>
  <c r="AM14" i="13"/>
  <c r="AN14" i="13"/>
  <c r="AO14" i="13"/>
  <c r="AP14" i="13"/>
  <c r="AQ14" i="13"/>
  <c r="AR14" i="13"/>
  <c r="AS14" i="13"/>
  <c r="AT14" i="13"/>
  <c r="AU14" i="13"/>
  <c r="AV14" i="13"/>
  <c r="B15" i="13"/>
  <c r="C15" i="13"/>
  <c r="D15" i="13"/>
  <c r="E15" i="13"/>
  <c r="F15" i="13"/>
  <c r="G15" i="13"/>
  <c r="H15" i="13"/>
  <c r="I15" i="13"/>
  <c r="J15" i="13"/>
  <c r="K15" i="13"/>
  <c r="L15" i="13"/>
  <c r="M15" i="13"/>
  <c r="N15" i="13"/>
  <c r="O15" i="13"/>
  <c r="P15" i="13"/>
  <c r="Q15" i="13"/>
  <c r="R15" i="13"/>
  <c r="S15" i="13"/>
  <c r="T15" i="13"/>
  <c r="U15" i="13"/>
  <c r="V15" i="13"/>
  <c r="W15" i="13"/>
  <c r="X15" i="13"/>
  <c r="AG15" i="13"/>
  <c r="AH15" i="13"/>
  <c r="AI15" i="13"/>
  <c r="AJ15" i="13"/>
  <c r="AK15" i="13"/>
  <c r="AL15" i="13"/>
  <c r="AM15" i="13"/>
  <c r="AN15" i="13"/>
  <c r="AO15" i="13"/>
  <c r="AP15" i="13"/>
  <c r="AQ15" i="13"/>
  <c r="AR15" i="13"/>
  <c r="AS15" i="13"/>
  <c r="AT15" i="13"/>
  <c r="AU15" i="13"/>
  <c r="AV15" i="13"/>
  <c r="B16" i="13"/>
  <c r="C16" i="13"/>
  <c r="D16" i="13"/>
  <c r="E16" i="13"/>
  <c r="F16" i="13"/>
  <c r="G16" i="13"/>
  <c r="H16" i="13"/>
  <c r="I16" i="13"/>
  <c r="J16" i="13"/>
  <c r="K16" i="13"/>
  <c r="L16" i="13"/>
  <c r="M16" i="13"/>
  <c r="N16" i="13"/>
  <c r="O16" i="13"/>
  <c r="P16" i="13"/>
  <c r="Q16" i="13"/>
  <c r="R16" i="13"/>
  <c r="S16" i="13"/>
  <c r="T16" i="13"/>
  <c r="U16" i="13"/>
  <c r="V16" i="13"/>
  <c r="W16" i="13"/>
  <c r="X16" i="13"/>
  <c r="AG16" i="13"/>
  <c r="AH16" i="13"/>
  <c r="AI16" i="13"/>
  <c r="AJ16" i="13"/>
  <c r="AK16" i="13"/>
  <c r="AL16" i="13"/>
  <c r="AM16" i="13"/>
  <c r="AN16" i="13"/>
  <c r="AO16" i="13"/>
  <c r="AP16" i="13"/>
  <c r="AQ16" i="13"/>
  <c r="AR16" i="13"/>
  <c r="AS16" i="13"/>
  <c r="AT16" i="13"/>
  <c r="AU16" i="13"/>
  <c r="AV16" i="13"/>
  <c r="B17" i="13"/>
  <c r="C17" i="13"/>
  <c r="D17" i="13"/>
  <c r="E17" i="13"/>
  <c r="F17" i="13"/>
  <c r="G17" i="13"/>
  <c r="H17" i="13"/>
  <c r="I17" i="13"/>
  <c r="J17" i="13"/>
  <c r="K17" i="13"/>
  <c r="L17" i="13"/>
  <c r="M17" i="13"/>
  <c r="N17" i="13"/>
  <c r="O17" i="13"/>
  <c r="P17" i="13"/>
  <c r="Q17" i="13"/>
  <c r="R17" i="13"/>
  <c r="S17" i="13"/>
  <c r="T17" i="13"/>
  <c r="U17" i="13"/>
  <c r="V17" i="13"/>
  <c r="W17" i="13"/>
  <c r="X17" i="13"/>
  <c r="AG17" i="13"/>
  <c r="AH17" i="13"/>
  <c r="AI17" i="13"/>
  <c r="AJ17" i="13"/>
  <c r="AK17" i="13"/>
  <c r="AL17" i="13"/>
  <c r="AM17" i="13"/>
  <c r="AN17" i="13"/>
  <c r="AO17" i="13"/>
  <c r="AP17" i="13"/>
  <c r="AQ17" i="13"/>
  <c r="AR17" i="13"/>
  <c r="AS17" i="13"/>
  <c r="AT17" i="13"/>
  <c r="AU17" i="13"/>
  <c r="AV17" i="13"/>
  <c r="B18" i="13"/>
  <c r="C18" i="13"/>
  <c r="D18" i="13"/>
  <c r="E18" i="13"/>
  <c r="F18" i="13"/>
  <c r="G18" i="13"/>
  <c r="H18" i="13"/>
  <c r="I18" i="13"/>
  <c r="J18" i="13"/>
  <c r="K18" i="13"/>
  <c r="L18" i="13"/>
  <c r="M18" i="13"/>
  <c r="N18" i="13"/>
  <c r="O18" i="13"/>
  <c r="P18" i="13"/>
  <c r="Q18" i="13"/>
  <c r="R18" i="13"/>
  <c r="S18" i="13"/>
  <c r="T18" i="13"/>
  <c r="U18" i="13"/>
  <c r="V18" i="13"/>
  <c r="W18" i="13"/>
  <c r="X18" i="13"/>
  <c r="AG18" i="13"/>
  <c r="AH18" i="13"/>
  <c r="AI18" i="13"/>
  <c r="AJ18" i="13"/>
  <c r="AK18" i="13"/>
  <c r="AL18" i="13"/>
  <c r="AM18" i="13"/>
  <c r="AN18" i="13"/>
  <c r="AO18" i="13"/>
  <c r="AP18" i="13"/>
  <c r="AQ18" i="13"/>
  <c r="AR18" i="13"/>
  <c r="AS18" i="13"/>
  <c r="AT18" i="13"/>
  <c r="AU18" i="13"/>
  <c r="AV18" i="13"/>
  <c r="B19" i="13"/>
  <c r="C19" i="13"/>
  <c r="D19" i="13"/>
  <c r="E19" i="13"/>
  <c r="F19" i="13"/>
  <c r="G19" i="13"/>
  <c r="H19" i="13"/>
  <c r="I19" i="13"/>
  <c r="J19" i="13"/>
  <c r="K19" i="13"/>
  <c r="L19" i="13"/>
  <c r="M19" i="13"/>
  <c r="N19" i="13"/>
  <c r="O19" i="13"/>
  <c r="P19" i="13"/>
  <c r="Q19" i="13"/>
  <c r="R19" i="13"/>
  <c r="S19" i="13"/>
  <c r="T19" i="13"/>
  <c r="U19" i="13"/>
  <c r="V19" i="13"/>
  <c r="W19" i="13"/>
  <c r="X19" i="13"/>
  <c r="AG19" i="13"/>
  <c r="AH19" i="13"/>
  <c r="AI19" i="13"/>
  <c r="AJ19" i="13"/>
  <c r="AK19" i="13"/>
  <c r="AL19" i="13"/>
  <c r="AM19" i="13"/>
  <c r="AN19" i="13"/>
  <c r="AO19" i="13"/>
  <c r="AP19" i="13"/>
  <c r="AQ19" i="13"/>
  <c r="AR19" i="13"/>
  <c r="AS19" i="13"/>
  <c r="AT19" i="13"/>
  <c r="AU19" i="13"/>
  <c r="AV19" i="13"/>
  <c r="B20" i="13"/>
  <c r="C20" i="13"/>
  <c r="D20" i="13"/>
  <c r="E20" i="13"/>
  <c r="F20" i="13"/>
  <c r="G20" i="13"/>
  <c r="H20" i="13"/>
  <c r="I20" i="13"/>
  <c r="J20" i="13"/>
  <c r="K20" i="13"/>
  <c r="L20" i="13"/>
  <c r="M20" i="13"/>
  <c r="N20" i="13"/>
  <c r="O20" i="13"/>
  <c r="P20" i="13"/>
  <c r="Q20" i="13"/>
  <c r="R20" i="13"/>
  <c r="S20" i="13"/>
  <c r="T20" i="13"/>
  <c r="U20" i="13"/>
  <c r="V20" i="13"/>
  <c r="W20" i="13"/>
  <c r="X20" i="13"/>
  <c r="AG20" i="13"/>
  <c r="AH20" i="13"/>
  <c r="AI20" i="13"/>
  <c r="AJ20" i="13"/>
  <c r="AK20" i="13"/>
  <c r="AL20" i="13"/>
  <c r="AM20" i="13"/>
  <c r="AN20" i="13"/>
  <c r="AO20" i="13"/>
  <c r="AP20" i="13"/>
  <c r="AQ20" i="13"/>
  <c r="AR20" i="13"/>
  <c r="AS20" i="13"/>
  <c r="AT20" i="13"/>
  <c r="AU20" i="13"/>
  <c r="AV20" i="13"/>
  <c r="B21" i="13"/>
  <c r="C21" i="13"/>
  <c r="D21" i="13"/>
  <c r="E21" i="13"/>
  <c r="F21" i="13"/>
  <c r="G21" i="13"/>
  <c r="H21" i="13"/>
  <c r="I21" i="13"/>
  <c r="J21" i="13"/>
  <c r="K21" i="13"/>
  <c r="L21" i="13"/>
  <c r="M21" i="13"/>
  <c r="N21" i="13"/>
  <c r="O21" i="13"/>
  <c r="P21" i="13"/>
  <c r="Q21" i="13"/>
  <c r="R21" i="13"/>
  <c r="S21" i="13"/>
  <c r="T21" i="13"/>
  <c r="U21" i="13"/>
  <c r="V21" i="13"/>
  <c r="W21" i="13"/>
  <c r="X21" i="13"/>
  <c r="AG21" i="13"/>
  <c r="AH21" i="13"/>
  <c r="AI21" i="13"/>
  <c r="AJ21" i="13"/>
  <c r="AK21" i="13"/>
  <c r="AL21" i="13"/>
  <c r="AM21" i="13"/>
  <c r="AN21" i="13"/>
  <c r="AO21" i="13"/>
  <c r="AP21" i="13"/>
  <c r="AQ21" i="13"/>
  <c r="AR21" i="13"/>
  <c r="AS21" i="13"/>
  <c r="AT21" i="13"/>
  <c r="AU21" i="13"/>
  <c r="AV21" i="13"/>
  <c r="B22" i="13"/>
  <c r="C22" i="13"/>
  <c r="D22" i="13"/>
  <c r="E22" i="13"/>
  <c r="F22" i="13"/>
  <c r="G22" i="13"/>
  <c r="H22" i="13"/>
  <c r="I22" i="13"/>
  <c r="J22" i="13"/>
  <c r="K22" i="13"/>
  <c r="L22" i="13"/>
  <c r="M22" i="13"/>
  <c r="N22" i="13"/>
  <c r="O22" i="13"/>
  <c r="P22" i="13"/>
  <c r="Q22" i="13"/>
  <c r="R22" i="13"/>
  <c r="S22" i="13"/>
  <c r="T22" i="13"/>
  <c r="U22" i="13"/>
  <c r="V22" i="13"/>
  <c r="W22" i="13"/>
  <c r="X22" i="13"/>
  <c r="AG22" i="13"/>
  <c r="AH22" i="13"/>
  <c r="AI22" i="13"/>
  <c r="AJ22" i="13"/>
  <c r="AK22" i="13"/>
  <c r="AL22" i="13"/>
  <c r="AM22" i="13"/>
  <c r="AN22" i="13"/>
  <c r="AO22" i="13"/>
  <c r="AP22" i="13"/>
  <c r="AQ22" i="13"/>
  <c r="AR22" i="13"/>
  <c r="AS22" i="13"/>
  <c r="AT22" i="13"/>
  <c r="AU22" i="13"/>
  <c r="AV22" i="13"/>
  <c r="B23" i="13"/>
  <c r="C23" i="13"/>
  <c r="D23" i="13"/>
  <c r="E23" i="13"/>
  <c r="F23" i="13"/>
  <c r="G23" i="13"/>
  <c r="H23" i="13"/>
  <c r="I23" i="13"/>
  <c r="J23" i="13"/>
  <c r="K23" i="13"/>
  <c r="L23" i="13"/>
  <c r="M23" i="13"/>
  <c r="N23" i="13"/>
  <c r="O23" i="13"/>
  <c r="P23" i="13"/>
  <c r="Q23" i="13"/>
  <c r="R23" i="13"/>
  <c r="S23" i="13"/>
  <c r="T23" i="13"/>
  <c r="U23" i="13"/>
  <c r="V23" i="13"/>
  <c r="W23" i="13"/>
  <c r="X23" i="13"/>
  <c r="AG23" i="13"/>
  <c r="AH23" i="13"/>
  <c r="AI23" i="13"/>
  <c r="AJ23" i="13"/>
  <c r="AK23" i="13"/>
  <c r="AL23" i="13"/>
  <c r="AM23" i="13"/>
  <c r="AN23" i="13"/>
  <c r="AO23" i="13"/>
  <c r="AP23" i="13"/>
  <c r="AQ23" i="13"/>
  <c r="AR23" i="13"/>
  <c r="AS23" i="13"/>
  <c r="AT23" i="13"/>
  <c r="AU23" i="13"/>
  <c r="AV23" i="13"/>
  <c r="B24" i="13"/>
  <c r="C24" i="13"/>
  <c r="D24" i="13"/>
  <c r="E24" i="13"/>
  <c r="F24" i="13"/>
  <c r="G24" i="13"/>
  <c r="H24" i="13"/>
  <c r="I24" i="13"/>
  <c r="J24" i="13"/>
  <c r="K24" i="13"/>
  <c r="L24" i="13"/>
  <c r="M24" i="13"/>
  <c r="N24" i="13"/>
  <c r="O24" i="13"/>
  <c r="P24" i="13"/>
  <c r="Q24" i="13"/>
  <c r="R24" i="13"/>
  <c r="S24" i="13"/>
  <c r="T24" i="13"/>
  <c r="U24" i="13"/>
  <c r="V24" i="13"/>
  <c r="W24" i="13"/>
  <c r="X24" i="13"/>
  <c r="AG24" i="13"/>
  <c r="AH24" i="13"/>
  <c r="AI24" i="13"/>
  <c r="AJ24" i="13"/>
  <c r="AK24" i="13"/>
  <c r="AL24" i="13"/>
  <c r="AM24" i="13"/>
  <c r="AN24" i="13"/>
  <c r="AO24" i="13"/>
  <c r="AP24" i="13"/>
  <c r="AQ24" i="13"/>
  <c r="AR24" i="13"/>
  <c r="AS24" i="13"/>
  <c r="AT24" i="13"/>
  <c r="AU24" i="13"/>
  <c r="AV24" i="13"/>
  <c r="B25" i="13"/>
  <c r="C25" i="13"/>
  <c r="D25" i="13"/>
  <c r="E25" i="13"/>
  <c r="F25" i="13"/>
  <c r="G25" i="13"/>
  <c r="H25" i="13"/>
  <c r="I25" i="13"/>
  <c r="J25" i="13"/>
  <c r="K25" i="13"/>
  <c r="L25" i="13"/>
  <c r="M25" i="13"/>
  <c r="N25" i="13"/>
  <c r="O25" i="13"/>
  <c r="P25" i="13"/>
  <c r="Q25" i="13"/>
  <c r="R25" i="13"/>
  <c r="S25" i="13"/>
  <c r="T25" i="13"/>
  <c r="U25" i="13"/>
  <c r="V25" i="13"/>
  <c r="W25" i="13"/>
  <c r="X25" i="13"/>
  <c r="AG25" i="13"/>
  <c r="AH25" i="13"/>
  <c r="AI25" i="13"/>
  <c r="AJ25" i="13"/>
  <c r="AK25" i="13"/>
  <c r="AL25" i="13"/>
  <c r="AM25" i="13"/>
  <c r="AN25" i="13"/>
  <c r="AO25" i="13"/>
  <c r="AP25" i="13"/>
  <c r="AQ25" i="13"/>
  <c r="AR25" i="13"/>
  <c r="AS25" i="13"/>
  <c r="AT25" i="13"/>
  <c r="AU25" i="13"/>
  <c r="AV25" i="13"/>
  <c r="B26" i="13"/>
  <c r="C26" i="13"/>
  <c r="D26" i="13"/>
  <c r="E26" i="13"/>
  <c r="F26" i="13"/>
  <c r="G26" i="13"/>
  <c r="H26" i="13"/>
  <c r="I26" i="13"/>
  <c r="J26" i="13"/>
  <c r="K26" i="13"/>
  <c r="L26" i="13"/>
  <c r="M26" i="13"/>
  <c r="N26" i="13"/>
  <c r="O26" i="13"/>
  <c r="P26" i="13"/>
  <c r="Q26" i="13"/>
  <c r="R26" i="13"/>
  <c r="S26" i="13"/>
  <c r="T26" i="13"/>
  <c r="U26" i="13"/>
  <c r="V26" i="13"/>
  <c r="W26" i="13"/>
  <c r="X26" i="13"/>
  <c r="AG26" i="13"/>
  <c r="AH26" i="13"/>
  <c r="AI26" i="13"/>
  <c r="AJ26" i="13"/>
  <c r="AK26" i="13"/>
  <c r="AL26" i="13"/>
  <c r="AM26" i="13"/>
  <c r="AN26" i="13"/>
  <c r="AO26" i="13"/>
  <c r="AP26" i="13"/>
  <c r="AQ26" i="13"/>
  <c r="AR26" i="13"/>
  <c r="AS26" i="13"/>
  <c r="AT26" i="13"/>
  <c r="AU26" i="13"/>
  <c r="AV26" i="13"/>
  <c r="B27" i="13"/>
  <c r="C27" i="13"/>
  <c r="D27" i="13"/>
  <c r="E27" i="13"/>
  <c r="F27" i="13"/>
  <c r="G27" i="13"/>
  <c r="H27" i="13"/>
  <c r="I27" i="13"/>
  <c r="J27" i="13"/>
  <c r="K27" i="13"/>
  <c r="L27" i="13"/>
  <c r="M27" i="13"/>
  <c r="N27" i="13"/>
  <c r="O27" i="13"/>
  <c r="P27" i="13"/>
  <c r="Q27" i="13"/>
  <c r="R27" i="13"/>
  <c r="S27" i="13"/>
  <c r="T27" i="13"/>
  <c r="U27" i="13"/>
  <c r="V27" i="13"/>
  <c r="W27" i="13"/>
  <c r="X27" i="13"/>
  <c r="AG27" i="13"/>
  <c r="AH27" i="13"/>
  <c r="AI27" i="13"/>
  <c r="AJ27" i="13"/>
  <c r="AK27" i="13"/>
  <c r="AL27" i="13"/>
  <c r="AM27" i="13"/>
  <c r="AN27" i="13"/>
  <c r="AO27" i="13"/>
  <c r="AP27" i="13"/>
  <c r="AQ27" i="13"/>
  <c r="AR27" i="13"/>
  <c r="AS27" i="13"/>
  <c r="AT27" i="13"/>
  <c r="AU27" i="13"/>
  <c r="AV27" i="13"/>
  <c r="B28" i="13"/>
  <c r="C28" i="13"/>
  <c r="D28" i="13"/>
  <c r="E28" i="13"/>
  <c r="F28" i="13"/>
  <c r="G28" i="13"/>
  <c r="H28" i="13"/>
  <c r="I28" i="13"/>
  <c r="J28" i="13"/>
  <c r="K28" i="13"/>
  <c r="L28" i="13"/>
  <c r="M28" i="13"/>
  <c r="N28" i="13"/>
  <c r="O28" i="13"/>
  <c r="P28" i="13"/>
  <c r="Q28" i="13"/>
  <c r="R28" i="13"/>
  <c r="S28" i="13"/>
  <c r="T28" i="13"/>
  <c r="U28" i="13"/>
  <c r="V28" i="13"/>
  <c r="W28" i="13"/>
  <c r="X28" i="13"/>
  <c r="AG28" i="13"/>
  <c r="AH28" i="13"/>
  <c r="AI28" i="13"/>
  <c r="AJ28" i="13"/>
  <c r="AK28" i="13"/>
  <c r="AL28" i="13"/>
  <c r="AM28" i="13"/>
  <c r="AN28" i="13"/>
  <c r="AO28" i="13"/>
  <c r="AP28" i="13"/>
  <c r="AQ28" i="13"/>
  <c r="AR28" i="13"/>
  <c r="AS28" i="13"/>
  <c r="AT28" i="13"/>
  <c r="AU28" i="13"/>
  <c r="AV28" i="13"/>
  <c r="B29" i="13"/>
  <c r="C29" i="13"/>
  <c r="D29" i="13"/>
  <c r="E29" i="13"/>
  <c r="F29" i="13"/>
  <c r="G29" i="13"/>
  <c r="H29" i="13"/>
  <c r="I29" i="13"/>
  <c r="J29" i="13"/>
  <c r="K29" i="13"/>
  <c r="L29" i="13"/>
  <c r="M29" i="13"/>
  <c r="N29" i="13"/>
  <c r="O29" i="13"/>
  <c r="P29" i="13"/>
  <c r="Q29" i="13"/>
  <c r="R29" i="13"/>
  <c r="S29" i="13"/>
  <c r="T29" i="13"/>
  <c r="U29" i="13"/>
  <c r="V29" i="13"/>
  <c r="W29" i="13"/>
  <c r="X29" i="13"/>
  <c r="AG29" i="13"/>
  <c r="AH29" i="13"/>
  <c r="AI29" i="13"/>
  <c r="AJ29" i="13"/>
  <c r="AK29" i="13"/>
  <c r="AL29" i="13"/>
  <c r="AM29" i="13"/>
  <c r="AN29" i="13"/>
  <c r="AO29" i="13"/>
  <c r="AP29" i="13"/>
  <c r="AQ29" i="13"/>
  <c r="AR29" i="13"/>
  <c r="AS29" i="13"/>
  <c r="AT29" i="13"/>
  <c r="AU29" i="13"/>
  <c r="AV29" i="13"/>
  <c r="B30" i="13"/>
  <c r="C30" i="13"/>
  <c r="D30" i="13"/>
  <c r="E30" i="13"/>
  <c r="F30" i="13"/>
  <c r="G30" i="13"/>
  <c r="H30" i="13"/>
  <c r="I30" i="13"/>
  <c r="J30" i="13"/>
  <c r="K30" i="13"/>
  <c r="L30" i="13"/>
  <c r="M30" i="13"/>
  <c r="N30" i="13"/>
  <c r="O30" i="13"/>
  <c r="P30" i="13"/>
  <c r="Q30" i="13"/>
  <c r="R30" i="13"/>
  <c r="S30" i="13"/>
  <c r="T30" i="13"/>
  <c r="U30" i="13"/>
  <c r="V30" i="13"/>
  <c r="W30" i="13"/>
  <c r="X30" i="13"/>
  <c r="AG30" i="13"/>
  <c r="AH30" i="13"/>
  <c r="AI30" i="13"/>
  <c r="AJ30" i="13"/>
  <c r="AK30" i="13"/>
  <c r="AL30" i="13"/>
  <c r="AM30" i="13"/>
  <c r="AN30" i="13"/>
  <c r="AO30" i="13"/>
  <c r="AP30" i="13"/>
  <c r="AQ30" i="13"/>
  <c r="AR30" i="13"/>
  <c r="AS30" i="13"/>
  <c r="AT30" i="13"/>
  <c r="AU30" i="13"/>
  <c r="AV30" i="13"/>
  <c r="B31" i="13"/>
  <c r="C31" i="13"/>
  <c r="D31" i="13"/>
  <c r="E31" i="13"/>
  <c r="F31" i="13"/>
  <c r="G31" i="13"/>
  <c r="H31" i="13"/>
  <c r="I31" i="13"/>
  <c r="J31" i="13"/>
  <c r="K31" i="13"/>
  <c r="L31" i="13"/>
  <c r="M31" i="13"/>
  <c r="N31" i="13"/>
  <c r="O31" i="13"/>
  <c r="P31" i="13"/>
  <c r="Q31" i="13"/>
  <c r="R31" i="13"/>
  <c r="S31" i="13"/>
  <c r="T31" i="13"/>
  <c r="U31" i="13"/>
  <c r="V31" i="13"/>
  <c r="W31" i="13"/>
  <c r="X31" i="13"/>
  <c r="AG31" i="13"/>
  <c r="AH31" i="13"/>
  <c r="AI31" i="13"/>
  <c r="AJ31" i="13"/>
  <c r="AK31" i="13"/>
  <c r="AL31" i="13"/>
  <c r="AM31" i="13"/>
  <c r="AN31" i="13"/>
  <c r="AO31" i="13"/>
  <c r="AP31" i="13"/>
  <c r="AQ31" i="13"/>
  <c r="AR31" i="13"/>
  <c r="AS31" i="13"/>
  <c r="AT31" i="13"/>
  <c r="AU31" i="13"/>
  <c r="AV31" i="13"/>
  <c r="B32" i="13"/>
  <c r="C32" i="13"/>
  <c r="D32" i="13"/>
  <c r="E32" i="13"/>
  <c r="F32" i="13"/>
  <c r="G32" i="13"/>
  <c r="H32" i="13"/>
  <c r="I32" i="13"/>
  <c r="J32" i="13"/>
  <c r="K32" i="13"/>
  <c r="L32" i="13"/>
  <c r="M32" i="13"/>
  <c r="N32" i="13"/>
  <c r="O32" i="13"/>
  <c r="P32" i="13"/>
  <c r="Q32" i="13"/>
  <c r="R32" i="13"/>
  <c r="S32" i="13"/>
  <c r="T32" i="13"/>
  <c r="U32" i="13"/>
  <c r="V32" i="13"/>
  <c r="W32" i="13"/>
  <c r="X32" i="13"/>
  <c r="AG32" i="13"/>
  <c r="AH32" i="13"/>
  <c r="AI32" i="13"/>
  <c r="AJ32" i="13"/>
  <c r="AK32" i="13"/>
  <c r="AL32" i="13"/>
  <c r="AM32" i="13"/>
  <c r="AN32" i="13"/>
  <c r="AO32" i="13"/>
  <c r="AP32" i="13"/>
  <c r="AQ32" i="13"/>
  <c r="AR32" i="13"/>
  <c r="AS32" i="13"/>
  <c r="AT32" i="13"/>
  <c r="AU32" i="13"/>
  <c r="AV32" i="13"/>
  <c r="B33" i="13"/>
  <c r="C33" i="13"/>
  <c r="D33" i="13"/>
  <c r="E33" i="13"/>
  <c r="F33" i="13"/>
  <c r="G33" i="13"/>
  <c r="H33" i="13"/>
  <c r="I33" i="13"/>
  <c r="J33" i="13"/>
  <c r="K33" i="13"/>
  <c r="L33" i="13"/>
  <c r="M33" i="13"/>
  <c r="N33" i="13"/>
  <c r="O33" i="13"/>
  <c r="P33" i="13"/>
  <c r="Q33" i="13"/>
  <c r="R33" i="13"/>
  <c r="S33" i="13"/>
  <c r="T33" i="13"/>
  <c r="U33" i="13"/>
  <c r="V33" i="13"/>
  <c r="W33" i="13"/>
  <c r="X33" i="13"/>
  <c r="AG33" i="13"/>
  <c r="AH33" i="13"/>
  <c r="AI33" i="13"/>
  <c r="AJ33" i="13"/>
  <c r="AK33" i="13"/>
  <c r="AL33" i="13"/>
  <c r="AM33" i="13"/>
  <c r="AN33" i="13"/>
  <c r="AO33" i="13"/>
  <c r="AP33" i="13"/>
  <c r="AQ33" i="13"/>
  <c r="AR33" i="13"/>
  <c r="AS33" i="13"/>
  <c r="AT33" i="13"/>
  <c r="AU33" i="13"/>
  <c r="AV33" i="13"/>
  <c r="B34" i="13"/>
  <c r="C34" i="13"/>
  <c r="D34" i="13"/>
  <c r="E34" i="13"/>
  <c r="F34" i="13"/>
  <c r="G34" i="13"/>
  <c r="H34" i="13"/>
  <c r="I34" i="13"/>
  <c r="J34" i="13"/>
  <c r="K34" i="13"/>
  <c r="L34" i="13"/>
  <c r="M34" i="13"/>
  <c r="N34" i="13"/>
  <c r="O34" i="13"/>
  <c r="P34" i="13"/>
  <c r="Q34" i="13"/>
  <c r="R34" i="13"/>
  <c r="S34" i="13"/>
  <c r="T34" i="13"/>
  <c r="U34" i="13"/>
  <c r="V34" i="13"/>
  <c r="W34" i="13"/>
  <c r="X34" i="13"/>
  <c r="AG34" i="13"/>
  <c r="AH34" i="13"/>
  <c r="AI34" i="13"/>
  <c r="AJ34" i="13"/>
  <c r="AK34" i="13"/>
  <c r="AL34" i="13"/>
  <c r="AM34" i="13"/>
  <c r="AN34" i="13"/>
  <c r="AO34" i="13"/>
  <c r="AP34" i="13"/>
  <c r="AQ34" i="13"/>
  <c r="AR34" i="13"/>
  <c r="AS34" i="13"/>
  <c r="AT34" i="13"/>
  <c r="AU34" i="13"/>
  <c r="AV34" i="13"/>
  <c r="B35" i="13"/>
  <c r="C35" i="13"/>
  <c r="D35" i="13"/>
  <c r="E35" i="13"/>
  <c r="F35" i="13"/>
  <c r="G35" i="13"/>
  <c r="H35" i="13"/>
  <c r="I35" i="13"/>
  <c r="J35" i="13"/>
  <c r="K35" i="13"/>
  <c r="L35" i="13"/>
  <c r="M35" i="13"/>
  <c r="N35" i="13"/>
  <c r="O35" i="13"/>
  <c r="P35" i="13"/>
  <c r="Q35" i="13"/>
  <c r="R35" i="13"/>
  <c r="S35" i="13"/>
  <c r="T35" i="13"/>
  <c r="U35" i="13"/>
  <c r="V35" i="13"/>
  <c r="W35" i="13"/>
  <c r="X35" i="13"/>
  <c r="AG35" i="13"/>
  <c r="AH35" i="13"/>
  <c r="AI35" i="13"/>
  <c r="AJ35" i="13"/>
  <c r="AK35" i="13"/>
  <c r="AL35" i="13"/>
  <c r="AM35" i="13"/>
  <c r="AN35" i="13"/>
  <c r="AO35" i="13"/>
  <c r="AP35" i="13"/>
  <c r="AQ35" i="13"/>
  <c r="AR35" i="13"/>
  <c r="AS35" i="13"/>
  <c r="AT35" i="13"/>
  <c r="AU35" i="13"/>
  <c r="AV35" i="13"/>
  <c r="B36" i="13"/>
  <c r="C36" i="13"/>
  <c r="D36" i="13"/>
  <c r="E36" i="13"/>
  <c r="F36" i="13"/>
  <c r="G36" i="13"/>
  <c r="H36" i="13"/>
  <c r="I36" i="13"/>
  <c r="J36" i="13"/>
  <c r="K36" i="13"/>
  <c r="L36" i="13"/>
  <c r="M36" i="13"/>
  <c r="N36" i="13"/>
  <c r="O36" i="13"/>
  <c r="P36" i="13"/>
  <c r="Q36" i="13"/>
  <c r="R36" i="13"/>
  <c r="S36" i="13"/>
  <c r="T36" i="13"/>
  <c r="U36" i="13"/>
  <c r="V36" i="13"/>
  <c r="W36" i="13"/>
  <c r="X36" i="13"/>
  <c r="AG36" i="13"/>
  <c r="AH36" i="13"/>
  <c r="AI36" i="13"/>
  <c r="AJ36" i="13"/>
  <c r="AK36" i="13"/>
  <c r="AL36" i="13"/>
  <c r="AM36" i="13"/>
  <c r="AN36" i="13"/>
  <c r="AO36" i="13"/>
  <c r="AP36" i="13"/>
  <c r="AQ36" i="13"/>
  <c r="AR36" i="13"/>
  <c r="AS36" i="13"/>
  <c r="AT36" i="13"/>
  <c r="AU36" i="13"/>
  <c r="AV36" i="13"/>
  <c r="B37" i="13"/>
  <c r="C37" i="13"/>
  <c r="D37" i="13"/>
  <c r="E37" i="13"/>
  <c r="F37" i="13"/>
  <c r="G37" i="13"/>
  <c r="H37" i="13"/>
  <c r="I37" i="13"/>
  <c r="J37" i="13"/>
  <c r="K37" i="13"/>
  <c r="L37" i="13"/>
  <c r="M37" i="13"/>
  <c r="N37" i="13"/>
  <c r="O37" i="13"/>
  <c r="P37" i="13"/>
  <c r="Q37" i="13"/>
  <c r="R37" i="13"/>
  <c r="S37" i="13"/>
  <c r="T37" i="13"/>
  <c r="U37" i="13"/>
  <c r="V37" i="13"/>
  <c r="W37" i="13"/>
  <c r="X37" i="13"/>
  <c r="AG37" i="13"/>
  <c r="AH37" i="13"/>
  <c r="AI37" i="13"/>
  <c r="AJ37" i="13"/>
  <c r="AK37" i="13"/>
  <c r="AL37" i="13"/>
  <c r="AM37" i="13"/>
  <c r="AN37" i="13"/>
  <c r="AO37" i="13"/>
  <c r="AP37" i="13"/>
  <c r="AQ37" i="13"/>
  <c r="AR37" i="13"/>
  <c r="AS37" i="13"/>
  <c r="AT37" i="13"/>
  <c r="AU37" i="13"/>
  <c r="AV37" i="13"/>
  <c r="B38" i="13"/>
  <c r="C38" i="13"/>
  <c r="D38" i="13"/>
  <c r="E38" i="13"/>
  <c r="F38" i="13"/>
  <c r="G38" i="13"/>
  <c r="H38" i="13"/>
  <c r="I38" i="13"/>
  <c r="J38" i="13"/>
  <c r="K38" i="13"/>
  <c r="L38" i="13"/>
  <c r="M38" i="13"/>
  <c r="N38" i="13"/>
  <c r="O38" i="13"/>
  <c r="P38" i="13"/>
  <c r="Q38" i="13"/>
  <c r="R38" i="13"/>
  <c r="S38" i="13"/>
  <c r="T38" i="13"/>
  <c r="U38" i="13"/>
  <c r="V38" i="13"/>
  <c r="W38" i="13"/>
  <c r="X38" i="13"/>
  <c r="AG38" i="13"/>
  <c r="AH38" i="13"/>
  <c r="AI38" i="13"/>
  <c r="AJ38" i="13"/>
  <c r="AK38" i="13"/>
  <c r="AL38" i="13"/>
  <c r="AM38" i="13"/>
  <c r="AN38" i="13"/>
  <c r="AO38" i="13"/>
  <c r="AP38" i="13"/>
  <c r="AQ38" i="13"/>
  <c r="AR38" i="13"/>
  <c r="AS38" i="13"/>
  <c r="AT38" i="13"/>
  <c r="AU38" i="13"/>
  <c r="AV38" i="13"/>
  <c r="B39" i="13"/>
  <c r="C39" i="13"/>
  <c r="D39" i="13"/>
  <c r="E39" i="13"/>
  <c r="F39" i="13"/>
  <c r="G39" i="13"/>
  <c r="H39" i="13"/>
  <c r="I39" i="13"/>
  <c r="J39" i="13"/>
  <c r="K39" i="13"/>
  <c r="L39" i="13"/>
  <c r="M39" i="13"/>
  <c r="N39" i="13"/>
  <c r="O39" i="13"/>
  <c r="P39" i="13"/>
  <c r="Q39" i="13"/>
  <c r="R39" i="13"/>
  <c r="S39" i="13"/>
  <c r="T39" i="13"/>
  <c r="U39" i="13"/>
  <c r="V39" i="13"/>
  <c r="W39" i="13"/>
  <c r="X39" i="13"/>
  <c r="AG39" i="13"/>
  <c r="AH39" i="13"/>
  <c r="AI39" i="13"/>
  <c r="AJ39" i="13"/>
  <c r="AK39" i="13"/>
  <c r="AL39" i="13"/>
  <c r="AM39" i="13"/>
  <c r="AN39" i="13"/>
  <c r="AO39" i="13"/>
  <c r="AP39" i="13"/>
  <c r="AQ39" i="13"/>
  <c r="AR39" i="13"/>
  <c r="AS39" i="13"/>
  <c r="AT39" i="13"/>
  <c r="AU39" i="13"/>
  <c r="AV39" i="13"/>
  <c r="B40" i="13"/>
  <c r="C40" i="13"/>
  <c r="D40" i="13"/>
  <c r="E40" i="13"/>
  <c r="F40" i="13"/>
  <c r="G40" i="13"/>
  <c r="H40" i="13"/>
  <c r="I40" i="13"/>
  <c r="J40" i="13"/>
  <c r="K40" i="13"/>
  <c r="L40" i="13"/>
  <c r="M40" i="13"/>
  <c r="N40" i="13"/>
  <c r="O40" i="13"/>
  <c r="P40" i="13"/>
  <c r="Q40" i="13"/>
  <c r="R40" i="13"/>
  <c r="S40" i="13"/>
  <c r="T40" i="13"/>
  <c r="U40" i="13"/>
  <c r="V40" i="13"/>
  <c r="W40" i="13"/>
  <c r="X40" i="13"/>
  <c r="AG40" i="13"/>
  <c r="AH40" i="13"/>
  <c r="AI40" i="13"/>
  <c r="AJ40" i="13"/>
  <c r="AK40" i="13"/>
  <c r="AL40" i="13"/>
  <c r="AM40" i="13"/>
  <c r="AN40" i="13"/>
  <c r="AO40" i="13"/>
  <c r="AP40" i="13"/>
  <c r="AQ40" i="13"/>
  <c r="AR40" i="13"/>
  <c r="AS40" i="13"/>
  <c r="AT40" i="13"/>
  <c r="AU40" i="13"/>
  <c r="AV40" i="13"/>
  <c r="B41" i="13"/>
  <c r="C41" i="13"/>
  <c r="D41" i="13"/>
  <c r="E41" i="13"/>
  <c r="F41" i="13"/>
  <c r="G41" i="13"/>
  <c r="H41" i="13"/>
  <c r="I41" i="13"/>
  <c r="J41" i="13"/>
  <c r="K41" i="13"/>
  <c r="L41" i="13"/>
  <c r="M41" i="13"/>
  <c r="N41" i="13"/>
  <c r="O41" i="13"/>
  <c r="P41" i="13"/>
  <c r="Q41" i="13"/>
  <c r="R41" i="13"/>
  <c r="S41" i="13"/>
  <c r="T41" i="13"/>
  <c r="U41" i="13"/>
  <c r="V41" i="13"/>
  <c r="W41" i="13"/>
  <c r="X41" i="13"/>
  <c r="AG41" i="13"/>
  <c r="AH41" i="13"/>
  <c r="AI41" i="13"/>
  <c r="AJ41" i="13"/>
  <c r="AK41" i="13"/>
  <c r="AL41" i="13"/>
  <c r="AM41" i="13"/>
  <c r="AN41" i="13"/>
  <c r="AO41" i="13"/>
  <c r="AP41" i="13"/>
  <c r="AQ41" i="13"/>
  <c r="AR41" i="13"/>
  <c r="AS41" i="13"/>
  <c r="AT41" i="13"/>
  <c r="AU41" i="13"/>
  <c r="AV41" i="13"/>
  <c r="B42" i="13"/>
  <c r="C42" i="13"/>
  <c r="D42" i="13"/>
  <c r="E42" i="13"/>
  <c r="F42" i="13"/>
  <c r="G42" i="13"/>
  <c r="H42" i="13"/>
  <c r="I42" i="13"/>
  <c r="J42" i="13"/>
  <c r="K42" i="13"/>
  <c r="L42" i="13"/>
  <c r="M42" i="13"/>
  <c r="N42" i="13"/>
  <c r="O42" i="13"/>
  <c r="P42" i="13"/>
  <c r="Q42" i="13"/>
  <c r="R42" i="13"/>
  <c r="S42" i="13"/>
  <c r="T42" i="13"/>
  <c r="U42" i="13"/>
  <c r="V42" i="13"/>
  <c r="W42" i="13"/>
  <c r="X42" i="13"/>
  <c r="AG42" i="13"/>
  <c r="AH42" i="13"/>
  <c r="AI42" i="13"/>
  <c r="AJ42" i="13"/>
  <c r="AK42" i="13"/>
  <c r="AL42" i="13"/>
  <c r="AM42" i="13"/>
  <c r="AN42" i="13"/>
  <c r="AO42" i="13"/>
  <c r="AP42" i="13"/>
  <c r="AQ42" i="13"/>
  <c r="AR42" i="13"/>
  <c r="AS42" i="13"/>
  <c r="AT42" i="13"/>
  <c r="AU42" i="13"/>
  <c r="AV42" i="13"/>
  <c r="B43" i="13"/>
  <c r="C43" i="13"/>
  <c r="D43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AG43" i="13"/>
  <c r="AH43" i="13"/>
  <c r="AI43" i="13"/>
  <c r="AJ43" i="13"/>
  <c r="AK43" i="13"/>
  <c r="AL43" i="13"/>
  <c r="AM43" i="13"/>
  <c r="AN43" i="13"/>
  <c r="AO43" i="13"/>
  <c r="AP43" i="13"/>
  <c r="AQ43" i="13"/>
  <c r="AR43" i="13"/>
  <c r="AS43" i="13"/>
  <c r="AT43" i="13"/>
  <c r="AU43" i="13"/>
  <c r="AV43" i="13"/>
  <c r="B44" i="13"/>
  <c r="C44" i="13"/>
  <c r="D44" i="13"/>
  <c r="E44" i="13"/>
  <c r="F44" i="13"/>
  <c r="G44" i="13"/>
  <c r="H44" i="13"/>
  <c r="I44" i="13"/>
  <c r="J44" i="13"/>
  <c r="K44" i="13"/>
  <c r="L44" i="13"/>
  <c r="M44" i="13"/>
  <c r="N44" i="13"/>
  <c r="O44" i="13"/>
  <c r="P44" i="13"/>
  <c r="Q44" i="13"/>
  <c r="R44" i="13"/>
  <c r="S44" i="13"/>
  <c r="T44" i="13"/>
  <c r="U44" i="13"/>
  <c r="V44" i="13"/>
  <c r="W44" i="13"/>
  <c r="X44" i="13"/>
  <c r="AG44" i="13"/>
  <c r="AH44" i="13"/>
  <c r="AI44" i="13"/>
  <c r="AJ44" i="13"/>
  <c r="AK44" i="13"/>
  <c r="AL44" i="13"/>
  <c r="AM44" i="13"/>
  <c r="AN44" i="13"/>
  <c r="AO44" i="13"/>
  <c r="AP44" i="13"/>
  <c r="AQ44" i="13"/>
  <c r="AR44" i="13"/>
  <c r="AS44" i="13"/>
  <c r="AT44" i="13"/>
  <c r="AU44" i="13"/>
  <c r="AV44" i="13"/>
  <c r="B45" i="13"/>
  <c r="C45" i="13"/>
  <c r="D45" i="13"/>
  <c r="E45" i="13"/>
  <c r="F45" i="13"/>
  <c r="G45" i="13"/>
  <c r="H45" i="13"/>
  <c r="I45" i="13"/>
  <c r="J45" i="13"/>
  <c r="K45" i="13"/>
  <c r="L45" i="13"/>
  <c r="M45" i="13"/>
  <c r="N45" i="13"/>
  <c r="O45" i="13"/>
  <c r="P45" i="13"/>
  <c r="Q45" i="13"/>
  <c r="R45" i="13"/>
  <c r="S45" i="13"/>
  <c r="T45" i="13"/>
  <c r="U45" i="13"/>
  <c r="V45" i="13"/>
  <c r="W45" i="13"/>
  <c r="X45" i="13"/>
  <c r="AG45" i="13"/>
  <c r="AH45" i="13"/>
  <c r="AI45" i="13"/>
  <c r="AJ45" i="13"/>
  <c r="AK45" i="13"/>
  <c r="AL45" i="13"/>
  <c r="AM45" i="13"/>
  <c r="AN45" i="13"/>
  <c r="AO45" i="13"/>
  <c r="AP45" i="13"/>
  <c r="AQ45" i="13"/>
  <c r="AR45" i="13"/>
  <c r="AS45" i="13"/>
  <c r="AT45" i="13"/>
  <c r="AU45" i="13"/>
  <c r="AV45" i="13"/>
  <c r="B46" i="13"/>
  <c r="C46" i="13"/>
  <c r="D46" i="13"/>
  <c r="E46" i="13"/>
  <c r="F46" i="13"/>
  <c r="G46" i="13"/>
  <c r="H46" i="13"/>
  <c r="I46" i="13"/>
  <c r="J46" i="13"/>
  <c r="K46" i="13"/>
  <c r="L46" i="13"/>
  <c r="M46" i="13"/>
  <c r="N46" i="13"/>
  <c r="O46" i="13"/>
  <c r="P46" i="13"/>
  <c r="Q46" i="13"/>
  <c r="R46" i="13"/>
  <c r="S46" i="13"/>
  <c r="T46" i="13"/>
  <c r="U46" i="13"/>
  <c r="V46" i="13"/>
  <c r="W46" i="13"/>
  <c r="X46" i="13"/>
  <c r="AG46" i="13"/>
  <c r="AH46" i="13"/>
  <c r="AI46" i="13"/>
  <c r="AJ46" i="13"/>
  <c r="AK46" i="13"/>
  <c r="AL46" i="13"/>
  <c r="AM46" i="13"/>
  <c r="AN46" i="13"/>
  <c r="AO46" i="13"/>
  <c r="AP46" i="13"/>
  <c r="AQ46" i="13"/>
  <c r="AR46" i="13"/>
  <c r="AS46" i="13"/>
  <c r="AT46" i="13"/>
  <c r="AU46" i="13"/>
  <c r="AV46" i="13"/>
  <c r="B47" i="13"/>
  <c r="C47" i="13"/>
  <c r="D47" i="13"/>
  <c r="E47" i="13"/>
  <c r="F47" i="13"/>
  <c r="G47" i="13"/>
  <c r="H47" i="13"/>
  <c r="I47" i="13"/>
  <c r="J47" i="13"/>
  <c r="K47" i="13"/>
  <c r="L47" i="13"/>
  <c r="M47" i="13"/>
  <c r="N47" i="13"/>
  <c r="O47" i="13"/>
  <c r="P47" i="13"/>
  <c r="Q47" i="13"/>
  <c r="R47" i="13"/>
  <c r="S47" i="13"/>
  <c r="T47" i="13"/>
  <c r="U47" i="13"/>
  <c r="V47" i="13"/>
  <c r="W47" i="13"/>
  <c r="X47" i="13"/>
  <c r="AG47" i="13"/>
  <c r="AH47" i="13"/>
  <c r="AI47" i="13"/>
  <c r="AJ47" i="13"/>
  <c r="AK47" i="13"/>
  <c r="AL47" i="13"/>
  <c r="AM47" i="13"/>
  <c r="AN47" i="13"/>
  <c r="AO47" i="13"/>
  <c r="AP47" i="13"/>
  <c r="AQ47" i="13"/>
  <c r="AR47" i="13"/>
  <c r="AS47" i="13"/>
  <c r="AT47" i="13"/>
  <c r="AU47" i="13"/>
  <c r="AV47" i="13"/>
  <c r="B48" i="13"/>
  <c r="C48" i="13"/>
  <c r="D48" i="13"/>
  <c r="E48" i="13"/>
  <c r="F48" i="13"/>
  <c r="G48" i="13"/>
  <c r="H48" i="13"/>
  <c r="I48" i="13"/>
  <c r="J48" i="13"/>
  <c r="K48" i="13"/>
  <c r="L48" i="13"/>
  <c r="M48" i="13"/>
  <c r="N48" i="13"/>
  <c r="O48" i="13"/>
  <c r="P48" i="13"/>
  <c r="Q48" i="13"/>
  <c r="R48" i="13"/>
  <c r="S48" i="13"/>
  <c r="T48" i="13"/>
  <c r="U48" i="13"/>
  <c r="V48" i="13"/>
  <c r="W48" i="13"/>
  <c r="X48" i="13"/>
  <c r="AG48" i="13"/>
  <c r="AH48" i="13"/>
  <c r="AI48" i="13"/>
  <c r="AJ48" i="13"/>
  <c r="AK48" i="13"/>
  <c r="AL48" i="13"/>
  <c r="AM48" i="13"/>
  <c r="AN48" i="13"/>
  <c r="AO48" i="13"/>
  <c r="AP48" i="13"/>
  <c r="AQ48" i="13"/>
  <c r="AR48" i="13"/>
  <c r="AS48" i="13"/>
  <c r="AT48" i="13"/>
  <c r="AU48" i="13"/>
  <c r="AV48" i="13"/>
  <c r="B49" i="13"/>
  <c r="C49" i="13"/>
  <c r="D49" i="13"/>
  <c r="E49" i="13"/>
  <c r="F49" i="13"/>
  <c r="G49" i="13"/>
  <c r="H49" i="13"/>
  <c r="I49" i="13"/>
  <c r="J49" i="13"/>
  <c r="K49" i="13"/>
  <c r="L49" i="13"/>
  <c r="M49" i="13"/>
  <c r="N49" i="13"/>
  <c r="O49" i="13"/>
  <c r="P49" i="13"/>
  <c r="Q49" i="13"/>
  <c r="R49" i="13"/>
  <c r="S49" i="13"/>
  <c r="T49" i="13"/>
  <c r="U49" i="13"/>
  <c r="V49" i="13"/>
  <c r="W49" i="13"/>
  <c r="X49" i="13"/>
  <c r="AG49" i="13"/>
  <c r="AH49" i="13"/>
  <c r="AI49" i="13"/>
  <c r="AJ49" i="13"/>
  <c r="AK49" i="13"/>
  <c r="AL49" i="13"/>
  <c r="AM49" i="13"/>
  <c r="AN49" i="13"/>
  <c r="AO49" i="13"/>
  <c r="AP49" i="13"/>
  <c r="AQ49" i="13"/>
  <c r="AR49" i="13"/>
  <c r="AS49" i="13"/>
  <c r="AT49" i="13"/>
  <c r="AU49" i="13"/>
  <c r="AV49" i="13"/>
  <c r="B50" i="13"/>
  <c r="C50" i="13"/>
  <c r="D50" i="13"/>
  <c r="E50" i="13"/>
  <c r="F50" i="13"/>
  <c r="G50" i="13"/>
  <c r="H50" i="13"/>
  <c r="I50" i="13"/>
  <c r="J50" i="13"/>
  <c r="K50" i="13"/>
  <c r="L50" i="13"/>
  <c r="M50" i="13"/>
  <c r="N50" i="13"/>
  <c r="O50" i="13"/>
  <c r="P50" i="13"/>
  <c r="Q50" i="13"/>
  <c r="R50" i="13"/>
  <c r="S50" i="13"/>
  <c r="T50" i="13"/>
  <c r="U50" i="13"/>
  <c r="V50" i="13"/>
  <c r="W50" i="13"/>
  <c r="X50" i="13"/>
  <c r="AG50" i="13"/>
  <c r="AH50" i="13"/>
  <c r="AI50" i="13"/>
  <c r="AJ50" i="13"/>
  <c r="AK50" i="13"/>
  <c r="AL50" i="13"/>
  <c r="AM50" i="13"/>
  <c r="AN50" i="13"/>
  <c r="AO50" i="13"/>
  <c r="AP50" i="13"/>
  <c r="AQ50" i="13"/>
  <c r="AR50" i="13"/>
  <c r="AS50" i="13"/>
  <c r="AT50" i="13"/>
  <c r="AU50" i="13"/>
  <c r="AV50" i="13"/>
  <c r="B51" i="13"/>
  <c r="C51" i="13"/>
  <c r="D51" i="13"/>
  <c r="E51" i="13"/>
  <c r="F51" i="13"/>
  <c r="G51" i="13"/>
  <c r="H51" i="13"/>
  <c r="I51" i="13"/>
  <c r="J51" i="13"/>
  <c r="K51" i="13"/>
  <c r="L51" i="13"/>
  <c r="M51" i="13"/>
  <c r="N51" i="13"/>
  <c r="O51" i="13"/>
  <c r="P51" i="13"/>
  <c r="Q51" i="13"/>
  <c r="R51" i="13"/>
  <c r="S51" i="13"/>
  <c r="T51" i="13"/>
  <c r="U51" i="13"/>
  <c r="V51" i="13"/>
  <c r="W51" i="13"/>
  <c r="X51" i="13"/>
  <c r="AG51" i="13"/>
  <c r="AH51" i="13"/>
  <c r="AI51" i="13"/>
  <c r="AJ51" i="13"/>
  <c r="AK51" i="13"/>
  <c r="AL51" i="13"/>
  <c r="AM51" i="13"/>
  <c r="AN51" i="13"/>
  <c r="AO51" i="13"/>
  <c r="AP51" i="13"/>
  <c r="AQ51" i="13"/>
  <c r="AR51" i="13"/>
  <c r="AS51" i="13"/>
  <c r="AT51" i="13"/>
  <c r="AU51" i="13"/>
  <c r="AV51" i="13"/>
  <c r="B52" i="13"/>
  <c r="C52" i="13"/>
  <c r="D52" i="13"/>
  <c r="E52" i="13"/>
  <c r="F52" i="13"/>
  <c r="G52" i="13"/>
  <c r="H52" i="13"/>
  <c r="I52" i="13"/>
  <c r="J52" i="13"/>
  <c r="K52" i="13"/>
  <c r="L52" i="13"/>
  <c r="M52" i="13"/>
  <c r="N52" i="13"/>
  <c r="O52" i="13"/>
  <c r="P52" i="13"/>
  <c r="Q52" i="13"/>
  <c r="R52" i="13"/>
  <c r="S52" i="13"/>
  <c r="T52" i="13"/>
  <c r="U52" i="13"/>
  <c r="V52" i="13"/>
  <c r="W52" i="13"/>
  <c r="X52" i="13"/>
  <c r="AG52" i="13"/>
  <c r="AH52" i="13"/>
  <c r="AI52" i="13"/>
  <c r="AJ52" i="13"/>
  <c r="AK52" i="13"/>
  <c r="AL52" i="13"/>
  <c r="AM52" i="13"/>
  <c r="AN52" i="13"/>
  <c r="AO52" i="13"/>
  <c r="AP52" i="13"/>
  <c r="AQ52" i="13"/>
  <c r="AR52" i="13"/>
  <c r="AS52" i="13"/>
  <c r="AT52" i="13"/>
  <c r="AU52" i="13"/>
  <c r="AV52" i="13"/>
  <c r="B53" i="13"/>
  <c r="C53" i="13"/>
  <c r="D53" i="13"/>
  <c r="E53" i="13"/>
  <c r="F53" i="13"/>
  <c r="G53" i="13"/>
  <c r="H53" i="13"/>
  <c r="I53" i="13"/>
  <c r="J53" i="13"/>
  <c r="K53" i="13"/>
  <c r="L53" i="13"/>
  <c r="M53" i="13"/>
  <c r="N53" i="13"/>
  <c r="O53" i="13"/>
  <c r="P53" i="13"/>
  <c r="Q53" i="13"/>
  <c r="R53" i="13"/>
  <c r="S53" i="13"/>
  <c r="T53" i="13"/>
  <c r="U53" i="13"/>
  <c r="V53" i="13"/>
  <c r="W53" i="13"/>
  <c r="X53" i="13"/>
  <c r="AG53" i="13"/>
  <c r="AH53" i="13"/>
  <c r="AI53" i="13"/>
  <c r="AJ53" i="13"/>
  <c r="AK53" i="13"/>
  <c r="AL53" i="13"/>
  <c r="AM53" i="13"/>
  <c r="AN53" i="13"/>
  <c r="AO53" i="13"/>
  <c r="AP53" i="13"/>
  <c r="AQ53" i="13"/>
  <c r="AR53" i="13"/>
  <c r="AS53" i="13"/>
  <c r="AT53" i="13"/>
  <c r="AU53" i="13"/>
  <c r="AV53" i="13"/>
  <c r="B54" i="13"/>
  <c r="C54" i="13"/>
  <c r="D54" i="13"/>
  <c r="E54" i="13"/>
  <c r="F54" i="13"/>
  <c r="G54" i="13"/>
  <c r="H54" i="13"/>
  <c r="I54" i="13"/>
  <c r="J54" i="13"/>
  <c r="K54" i="13"/>
  <c r="L54" i="13"/>
  <c r="M54" i="13"/>
  <c r="N54" i="13"/>
  <c r="O54" i="13"/>
  <c r="P54" i="13"/>
  <c r="Q54" i="13"/>
  <c r="R54" i="13"/>
  <c r="S54" i="13"/>
  <c r="T54" i="13"/>
  <c r="U54" i="13"/>
  <c r="V54" i="13"/>
  <c r="W54" i="13"/>
  <c r="X54" i="13"/>
  <c r="AG54" i="13"/>
  <c r="AH54" i="13"/>
  <c r="AI54" i="13"/>
  <c r="AJ54" i="13"/>
  <c r="AK54" i="13"/>
  <c r="AL54" i="13"/>
  <c r="AM54" i="13"/>
  <c r="AN54" i="13"/>
  <c r="AO54" i="13"/>
  <c r="AP54" i="13"/>
  <c r="AQ54" i="13"/>
  <c r="AR54" i="13"/>
  <c r="AS54" i="13"/>
  <c r="AT54" i="13"/>
  <c r="AU54" i="13"/>
  <c r="AV54" i="13"/>
  <c r="B55" i="13"/>
  <c r="C55" i="13"/>
  <c r="D55" i="13"/>
  <c r="E55" i="13"/>
  <c r="F55" i="13"/>
  <c r="G55" i="13"/>
  <c r="H55" i="13"/>
  <c r="I55" i="13"/>
  <c r="J55" i="13"/>
  <c r="K55" i="13"/>
  <c r="L55" i="13"/>
  <c r="M55" i="13"/>
  <c r="N55" i="13"/>
  <c r="O55" i="13"/>
  <c r="P55" i="13"/>
  <c r="Q55" i="13"/>
  <c r="R55" i="13"/>
  <c r="S55" i="13"/>
  <c r="T55" i="13"/>
  <c r="U55" i="13"/>
  <c r="V55" i="13"/>
  <c r="W55" i="13"/>
  <c r="X55" i="13"/>
  <c r="AG55" i="13"/>
  <c r="AH55" i="13"/>
  <c r="AI55" i="13"/>
  <c r="AJ55" i="13"/>
  <c r="AK55" i="13"/>
  <c r="AL55" i="13"/>
  <c r="AM55" i="13"/>
  <c r="AN55" i="13"/>
  <c r="AO55" i="13"/>
  <c r="AP55" i="13"/>
  <c r="AQ55" i="13"/>
  <c r="AR55" i="13"/>
  <c r="AS55" i="13"/>
  <c r="AT55" i="13"/>
  <c r="AU55" i="13"/>
  <c r="AV55" i="13"/>
  <c r="B56" i="13"/>
  <c r="C56" i="13"/>
  <c r="D56" i="13"/>
  <c r="E56" i="13"/>
  <c r="F56" i="13"/>
  <c r="G56" i="13"/>
  <c r="H56" i="13"/>
  <c r="I56" i="13"/>
  <c r="J56" i="13"/>
  <c r="K56" i="13"/>
  <c r="L56" i="13"/>
  <c r="M56" i="13"/>
  <c r="N56" i="13"/>
  <c r="O56" i="13"/>
  <c r="P56" i="13"/>
  <c r="Q56" i="13"/>
  <c r="R56" i="13"/>
  <c r="S56" i="13"/>
  <c r="T56" i="13"/>
  <c r="U56" i="13"/>
  <c r="V56" i="13"/>
  <c r="W56" i="13"/>
  <c r="X56" i="13"/>
  <c r="AG56" i="13"/>
  <c r="AH56" i="13"/>
  <c r="AI56" i="13"/>
  <c r="AJ56" i="13"/>
  <c r="AK56" i="13"/>
  <c r="AL56" i="13"/>
  <c r="AM56" i="13"/>
  <c r="AN56" i="13"/>
  <c r="AO56" i="13"/>
  <c r="AP56" i="13"/>
  <c r="AQ56" i="13"/>
  <c r="AR56" i="13"/>
  <c r="AS56" i="13"/>
  <c r="AT56" i="13"/>
  <c r="AU56" i="13"/>
  <c r="AV56" i="13"/>
  <c r="B57" i="13"/>
  <c r="C57" i="13"/>
  <c r="D57" i="13"/>
  <c r="E57" i="13"/>
  <c r="F57" i="13"/>
  <c r="G57" i="13"/>
  <c r="H57" i="13"/>
  <c r="I57" i="13"/>
  <c r="J57" i="13"/>
  <c r="K57" i="13"/>
  <c r="L57" i="13"/>
  <c r="M57" i="13"/>
  <c r="N57" i="13"/>
  <c r="O57" i="13"/>
  <c r="P57" i="13"/>
  <c r="Q57" i="13"/>
  <c r="R57" i="13"/>
  <c r="S57" i="13"/>
  <c r="T57" i="13"/>
  <c r="U57" i="13"/>
  <c r="V57" i="13"/>
  <c r="W57" i="13"/>
  <c r="X57" i="13"/>
  <c r="AG57" i="13"/>
  <c r="AH57" i="13"/>
  <c r="AI57" i="13"/>
  <c r="AJ57" i="13"/>
  <c r="AK57" i="13"/>
  <c r="AL57" i="13"/>
  <c r="AM57" i="13"/>
  <c r="AN57" i="13"/>
  <c r="AO57" i="13"/>
  <c r="AP57" i="13"/>
  <c r="AQ57" i="13"/>
  <c r="AR57" i="13"/>
  <c r="AS57" i="13"/>
  <c r="AT57" i="13"/>
  <c r="AU57" i="13"/>
  <c r="AV57" i="13"/>
  <c r="B58" i="13"/>
  <c r="C58" i="13"/>
  <c r="D58" i="13"/>
  <c r="E58" i="13"/>
  <c r="F58" i="13"/>
  <c r="G58" i="13"/>
  <c r="H58" i="13"/>
  <c r="I58" i="13"/>
  <c r="J58" i="13"/>
  <c r="K58" i="13"/>
  <c r="L58" i="13"/>
  <c r="M58" i="13"/>
  <c r="N58" i="13"/>
  <c r="O58" i="13"/>
  <c r="P58" i="13"/>
  <c r="Q58" i="13"/>
  <c r="R58" i="13"/>
  <c r="S58" i="13"/>
  <c r="T58" i="13"/>
  <c r="U58" i="13"/>
  <c r="V58" i="13"/>
  <c r="W58" i="13"/>
  <c r="X58" i="13"/>
  <c r="AG58" i="13"/>
  <c r="AH58" i="13"/>
  <c r="AI58" i="13"/>
  <c r="AJ58" i="13"/>
  <c r="AK58" i="13"/>
  <c r="AL58" i="13"/>
  <c r="AM58" i="13"/>
  <c r="AN58" i="13"/>
  <c r="AO58" i="13"/>
  <c r="AP58" i="13"/>
  <c r="AQ58" i="13"/>
  <c r="AR58" i="13"/>
  <c r="AS58" i="13"/>
  <c r="AT58" i="13"/>
  <c r="AU58" i="13"/>
  <c r="AV58" i="13"/>
  <c r="B59" i="13"/>
  <c r="C59" i="13"/>
  <c r="D59" i="13"/>
  <c r="E59" i="13"/>
  <c r="F59" i="13"/>
  <c r="G59" i="13"/>
  <c r="H59" i="13"/>
  <c r="I59" i="13"/>
  <c r="J59" i="13"/>
  <c r="K59" i="13"/>
  <c r="L59" i="13"/>
  <c r="M59" i="13"/>
  <c r="N59" i="13"/>
  <c r="O59" i="13"/>
  <c r="P59" i="13"/>
  <c r="Q59" i="13"/>
  <c r="R59" i="13"/>
  <c r="S59" i="13"/>
  <c r="T59" i="13"/>
  <c r="U59" i="13"/>
  <c r="V59" i="13"/>
  <c r="W59" i="13"/>
  <c r="X59" i="13"/>
  <c r="AG59" i="13"/>
  <c r="AH59" i="13"/>
  <c r="AI59" i="13"/>
  <c r="AJ59" i="13"/>
  <c r="AK59" i="13"/>
  <c r="AL59" i="13"/>
  <c r="AM59" i="13"/>
  <c r="AN59" i="13"/>
  <c r="AO59" i="13"/>
  <c r="AP59" i="13"/>
  <c r="AQ59" i="13"/>
  <c r="AR59" i="13"/>
  <c r="AS59" i="13"/>
  <c r="AT59" i="13"/>
  <c r="AU59" i="13"/>
  <c r="AV59" i="13"/>
  <c r="B60" i="13"/>
  <c r="C60" i="13"/>
  <c r="D60" i="13"/>
  <c r="E60" i="13"/>
  <c r="F60" i="13"/>
  <c r="G60" i="13"/>
  <c r="H60" i="13"/>
  <c r="I60" i="13"/>
  <c r="J60" i="13"/>
  <c r="K60" i="13"/>
  <c r="L60" i="13"/>
  <c r="M60" i="13"/>
  <c r="N60" i="13"/>
  <c r="O60" i="13"/>
  <c r="P60" i="13"/>
  <c r="Q60" i="13"/>
  <c r="R60" i="13"/>
  <c r="S60" i="13"/>
  <c r="T60" i="13"/>
  <c r="U60" i="13"/>
  <c r="V60" i="13"/>
  <c r="W60" i="13"/>
  <c r="X60" i="13"/>
  <c r="AG60" i="13"/>
  <c r="AH60" i="13"/>
  <c r="AI60" i="13"/>
  <c r="AJ60" i="13"/>
  <c r="AK60" i="13"/>
  <c r="AL60" i="13"/>
  <c r="AM60" i="13"/>
  <c r="AN60" i="13"/>
  <c r="AO60" i="13"/>
  <c r="AP60" i="13"/>
  <c r="AQ60" i="13"/>
  <c r="AR60" i="13"/>
  <c r="AS60" i="13"/>
  <c r="AT60" i="13"/>
  <c r="AU60" i="13"/>
  <c r="AV60" i="13"/>
  <c r="B61" i="13"/>
  <c r="C61" i="13"/>
  <c r="D61" i="13"/>
  <c r="E61" i="13"/>
  <c r="F61" i="13"/>
  <c r="G61" i="13"/>
  <c r="H61" i="13"/>
  <c r="I61" i="13"/>
  <c r="J61" i="13"/>
  <c r="K61" i="13"/>
  <c r="L61" i="13"/>
  <c r="M61" i="13"/>
  <c r="N61" i="13"/>
  <c r="O61" i="13"/>
  <c r="P61" i="13"/>
  <c r="Q61" i="13"/>
  <c r="R61" i="13"/>
  <c r="S61" i="13"/>
  <c r="T61" i="13"/>
  <c r="U61" i="13"/>
  <c r="V61" i="13"/>
  <c r="W61" i="13"/>
  <c r="X61" i="13"/>
  <c r="AG61" i="13"/>
  <c r="AH61" i="13"/>
  <c r="AI61" i="13"/>
  <c r="AJ61" i="13"/>
  <c r="AK61" i="13"/>
  <c r="AL61" i="13"/>
  <c r="AM61" i="13"/>
  <c r="AN61" i="13"/>
  <c r="AO61" i="13"/>
  <c r="AP61" i="13"/>
  <c r="AQ61" i="13"/>
  <c r="AR61" i="13"/>
  <c r="AS61" i="13"/>
  <c r="AT61" i="13"/>
  <c r="AU61" i="13"/>
  <c r="AV61" i="13"/>
  <c r="B62" i="13"/>
  <c r="C62" i="13"/>
  <c r="D62" i="13"/>
  <c r="E62" i="13"/>
  <c r="F62" i="13"/>
  <c r="G62" i="13"/>
  <c r="H62" i="13"/>
  <c r="I62" i="13"/>
  <c r="J62" i="13"/>
  <c r="K62" i="13"/>
  <c r="L62" i="13"/>
  <c r="M62" i="13"/>
  <c r="N62" i="13"/>
  <c r="O62" i="13"/>
  <c r="P62" i="13"/>
  <c r="Q62" i="13"/>
  <c r="R62" i="13"/>
  <c r="S62" i="13"/>
  <c r="T62" i="13"/>
  <c r="U62" i="13"/>
  <c r="V62" i="13"/>
  <c r="W62" i="13"/>
  <c r="X62" i="13"/>
  <c r="AG62" i="13"/>
  <c r="AH62" i="13"/>
  <c r="AI62" i="13"/>
  <c r="AJ62" i="13"/>
  <c r="AK62" i="13"/>
  <c r="AL62" i="13"/>
  <c r="AM62" i="13"/>
  <c r="AN62" i="13"/>
  <c r="AO62" i="13"/>
  <c r="AP62" i="13"/>
  <c r="AQ62" i="13"/>
  <c r="AR62" i="13"/>
  <c r="AS62" i="13"/>
  <c r="AT62" i="13"/>
  <c r="AU62" i="13"/>
  <c r="AV62" i="13"/>
  <c r="B63" i="13"/>
  <c r="C63" i="13"/>
  <c r="D63" i="13"/>
  <c r="E63" i="13"/>
  <c r="F63" i="13"/>
  <c r="G63" i="13"/>
  <c r="H63" i="13"/>
  <c r="I63" i="13"/>
  <c r="J63" i="13"/>
  <c r="K63" i="13"/>
  <c r="L63" i="13"/>
  <c r="M63" i="13"/>
  <c r="N63" i="13"/>
  <c r="O63" i="13"/>
  <c r="P63" i="13"/>
  <c r="Q63" i="13"/>
  <c r="R63" i="13"/>
  <c r="S63" i="13"/>
  <c r="T63" i="13"/>
  <c r="U63" i="13"/>
  <c r="V63" i="13"/>
  <c r="W63" i="13"/>
  <c r="X63" i="13"/>
  <c r="AG63" i="13"/>
  <c r="AH63" i="13"/>
  <c r="AI63" i="13"/>
  <c r="AJ63" i="13"/>
  <c r="AK63" i="13"/>
  <c r="AL63" i="13"/>
  <c r="AM63" i="13"/>
  <c r="AN63" i="13"/>
  <c r="AO63" i="13"/>
  <c r="AP63" i="13"/>
  <c r="AQ63" i="13"/>
  <c r="AR63" i="13"/>
  <c r="AS63" i="13"/>
  <c r="AT63" i="13"/>
  <c r="AU63" i="13"/>
  <c r="AV63" i="13"/>
  <c r="B64" i="13"/>
  <c r="C64" i="13"/>
  <c r="D64" i="13"/>
  <c r="E64" i="13"/>
  <c r="F64" i="13"/>
  <c r="G64" i="13"/>
  <c r="H64" i="13"/>
  <c r="I64" i="13"/>
  <c r="J64" i="13"/>
  <c r="K64" i="13"/>
  <c r="L64" i="13"/>
  <c r="M64" i="13"/>
  <c r="N64" i="13"/>
  <c r="O64" i="13"/>
  <c r="P64" i="13"/>
  <c r="Q64" i="13"/>
  <c r="R64" i="13"/>
  <c r="S64" i="13"/>
  <c r="T64" i="13"/>
  <c r="U64" i="13"/>
  <c r="V64" i="13"/>
  <c r="W64" i="13"/>
  <c r="X64" i="13"/>
  <c r="AG64" i="13"/>
  <c r="AH64" i="13"/>
  <c r="AI64" i="13"/>
  <c r="AJ64" i="13"/>
  <c r="AK64" i="13"/>
  <c r="AL64" i="13"/>
  <c r="AM64" i="13"/>
  <c r="AN64" i="13"/>
  <c r="AO64" i="13"/>
  <c r="AP64" i="13"/>
  <c r="AQ64" i="13"/>
  <c r="AR64" i="13"/>
  <c r="AS64" i="13"/>
  <c r="AT64" i="13"/>
  <c r="AU64" i="13"/>
  <c r="AV64" i="13"/>
  <c r="B65" i="13"/>
  <c r="C65" i="13"/>
  <c r="D65" i="13"/>
  <c r="E65" i="13"/>
  <c r="F65" i="13"/>
  <c r="G65" i="13"/>
  <c r="H65" i="13"/>
  <c r="I65" i="13"/>
  <c r="J65" i="13"/>
  <c r="K65" i="13"/>
  <c r="L65" i="13"/>
  <c r="M65" i="13"/>
  <c r="N65" i="13"/>
  <c r="O65" i="13"/>
  <c r="P65" i="13"/>
  <c r="Q65" i="13"/>
  <c r="R65" i="13"/>
  <c r="S65" i="13"/>
  <c r="T65" i="13"/>
  <c r="U65" i="13"/>
  <c r="V65" i="13"/>
  <c r="W65" i="13"/>
  <c r="X65" i="13"/>
  <c r="AG65" i="13"/>
  <c r="AH65" i="13"/>
  <c r="AI65" i="13"/>
  <c r="AJ65" i="13"/>
  <c r="AK65" i="13"/>
  <c r="AL65" i="13"/>
  <c r="AM65" i="13"/>
  <c r="AN65" i="13"/>
  <c r="AO65" i="13"/>
  <c r="AP65" i="13"/>
  <c r="AQ65" i="13"/>
  <c r="AR65" i="13"/>
  <c r="AS65" i="13"/>
  <c r="AT65" i="13"/>
  <c r="AU65" i="13"/>
  <c r="AV65" i="13"/>
  <c r="B66" i="13"/>
  <c r="C66" i="13"/>
  <c r="D66" i="13"/>
  <c r="E66" i="13"/>
  <c r="F66" i="13"/>
  <c r="G66" i="13"/>
  <c r="H66" i="13"/>
  <c r="I66" i="13"/>
  <c r="J66" i="13"/>
  <c r="K66" i="13"/>
  <c r="L66" i="13"/>
  <c r="M66" i="13"/>
  <c r="N66" i="13"/>
  <c r="O66" i="13"/>
  <c r="P66" i="13"/>
  <c r="Q66" i="13"/>
  <c r="R66" i="13"/>
  <c r="S66" i="13"/>
  <c r="T66" i="13"/>
  <c r="U66" i="13"/>
  <c r="V66" i="13"/>
  <c r="W66" i="13"/>
  <c r="X66" i="13"/>
  <c r="AG66" i="13"/>
  <c r="AH66" i="13"/>
  <c r="AI66" i="13"/>
  <c r="AJ66" i="13"/>
  <c r="AK66" i="13"/>
  <c r="AL66" i="13"/>
  <c r="AM66" i="13"/>
  <c r="AN66" i="13"/>
  <c r="AO66" i="13"/>
  <c r="AP66" i="13"/>
  <c r="AQ66" i="13"/>
  <c r="AR66" i="13"/>
  <c r="AS66" i="13"/>
  <c r="AT66" i="13"/>
  <c r="AU66" i="13"/>
  <c r="AV66" i="13"/>
  <c r="B67" i="13"/>
  <c r="C67" i="13"/>
  <c r="D67" i="13"/>
  <c r="E67" i="13"/>
  <c r="F67" i="13"/>
  <c r="G67" i="13"/>
  <c r="H67" i="13"/>
  <c r="I67" i="13"/>
  <c r="J67" i="13"/>
  <c r="K67" i="13"/>
  <c r="L67" i="13"/>
  <c r="M67" i="13"/>
  <c r="N67" i="13"/>
  <c r="O67" i="13"/>
  <c r="P67" i="13"/>
  <c r="Q67" i="13"/>
  <c r="R67" i="13"/>
  <c r="S67" i="13"/>
  <c r="T67" i="13"/>
  <c r="U67" i="13"/>
  <c r="V67" i="13"/>
  <c r="W67" i="13"/>
  <c r="X67" i="13"/>
  <c r="AG67" i="13"/>
  <c r="AH67" i="13"/>
  <c r="AI67" i="13"/>
  <c r="AJ67" i="13"/>
  <c r="AK67" i="13"/>
  <c r="AL67" i="13"/>
  <c r="AM67" i="13"/>
  <c r="AN67" i="13"/>
  <c r="AO67" i="13"/>
  <c r="AP67" i="13"/>
  <c r="AQ67" i="13"/>
  <c r="AR67" i="13"/>
  <c r="AS67" i="13"/>
  <c r="AT67" i="13"/>
  <c r="AU67" i="13"/>
  <c r="AV67" i="13"/>
  <c r="B68" i="13"/>
  <c r="C68" i="13"/>
  <c r="D68" i="13"/>
  <c r="E68" i="13"/>
  <c r="F68" i="13"/>
  <c r="G68" i="13"/>
  <c r="H68" i="13"/>
  <c r="I68" i="13"/>
  <c r="J68" i="13"/>
  <c r="K68" i="13"/>
  <c r="L68" i="13"/>
  <c r="M68" i="13"/>
  <c r="N68" i="13"/>
  <c r="O68" i="13"/>
  <c r="P68" i="13"/>
  <c r="Q68" i="13"/>
  <c r="R68" i="13"/>
  <c r="S68" i="13"/>
  <c r="T68" i="13"/>
  <c r="U68" i="13"/>
  <c r="V68" i="13"/>
  <c r="W68" i="13"/>
  <c r="X68" i="13"/>
  <c r="AG68" i="13"/>
  <c r="AH68" i="13"/>
  <c r="AI68" i="13"/>
  <c r="AJ68" i="13"/>
  <c r="AK68" i="13"/>
  <c r="AL68" i="13"/>
  <c r="AM68" i="13"/>
  <c r="AN68" i="13"/>
  <c r="AO68" i="13"/>
  <c r="AP68" i="13"/>
  <c r="AQ68" i="13"/>
  <c r="AR68" i="13"/>
  <c r="AS68" i="13"/>
  <c r="AT68" i="13"/>
  <c r="AU68" i="13"/>
  <c r="AV68" i="13"/>
  <c r="B69" i="13"/>
  <c r="C69" i="13"/>
  <c r="D69" i="13"/>
  <c r="E69" i="13"/>
  <c r="F69" i="13"/>
  <c r="G69" i="13"/>
  <c r="H69" i="13"/>
  <c r="I69" i="13"/>
  <c r="J69" i="13"/>
  <c r="K69" i="13"/>
  <c r="L69" i="13"/>
  <c r="M69" i="13"/>
  <c r="N69" i="13"/>
  <c r="O69" i="13"/>
  <c r="P69" i="13"/>
  <c r="Q69" i="13"/>
  <c r="R69" i="13"/>
  <c r="S69" i="13"/>
  <c r="T69" i="13"/>
  <c r="U69" i="13"/>
  <c r="V69" i="13"/>
  <c r="W69" i="13"/>
  <c r="X69" i="13"/>
  <c r="AG69" i="13"/>
  <c r="AH69" i="13"/>
  <c r="AI69" i="13"/>
  <c r="AJ69" i="13"/>
  <c r="AK69" i="13"/>
  <c r="AL69" i="13"/>
  <c r="AM69" i="13"/>
  <c r="AN69" i="13"/>
  <c r="AO69" i="13"/>
  <c r="AP69" i="13"/>
  <c r="AQ69" i="13"/>
  <c r="AR69" i="13"/>
  <c r="AS69" i="13"/>
  <c r="AT69" i="13"/>
  <c r="AU69" i="13"/>
  <c r="AV69" i="13"/>
  <c r="B70" i="13"/>
  <c r="C70" i="13"/>
  <c r="D70" i="13"/>
  <c r="E70" i="13"/>
  <c r="F70" i="13"/>
  <c r="G70" i="13"/>
  <c r="H70" i="13"/>
  <c r="I70" i="13"/>
  <c r="J70" i="13"/>
  <c r="K70" i="13"/>
  <c r="L70" i="13"/>
  <c r="M70" i="13"/>
  <c r="N70" i="13"/>
  <c r="O70" i="13"/>
  <c r="P70" i="13"/>
  <c r="Q70" i="13"/>
  <c r="R70" i="13"/>
  <c r="S70" i="13"/>
  <c r="T70" i="13"/>
  <c r="U70" i="13"/>
  <c r="V70" i="13"/>
  <c r="W70" i="13"/>
  <c r="X70" i="13"/>
  <c r="AG70" i="13"/>
  <c r="AH70" i="13"/>
  <c r="AI70" i="13"/>
  <c r="AJ70" i="13"/>
  <c r="AK70" i="13"/>
  <c r="AL70" i="13"/>
  <c r="AM70" i="13"/>
  <c r="AN70" i="13"/>
  <c r="AO70" i="13"/>
  <c r="AP70" i="13"/>
  <c r="AQ70" i="13"/>
  <c r="AR70" i="13"/>
  <c r="AS70" i="13"/>
  <c r="AT70" i="13"/>
  <c r="AU70" i="13"/>
  <c r="AV70" i="13"/>
  <c r="B71" i="13"/>
  <c r="C71" i="13"/>
  <c r="D71" i="13"/>
  <c r="E71" i="13"/>
  <c r="F71" i="13"/>
  <c r="G71" i="13"/>
  <c r="H71" i="13"/>
  <c r="I71" i="13"/>
  <c r="J71" i="13"/>
  <c r="K71" i="13"/>
  <c r="L71" i="13"/>
  <c r="M71" i="13"/>
  <c r="N71" i="13"/>
  <c r="O71" i="13"/>
  <c r="P71" i="13"/>
  <c r="Q71" i="13"/>
  <c r="R71" i="13"/>
  <c r="S71" i="13"/>
  <c r="T71" i="13"/>
  <c r="U71" i="13"/>
  <c r="V71" i="13"/>
  <c r="W71" i="13"/>
  <c r="X71" i="13"/>
  <c r="AG71" i="13"/>
  <c r="AH71" i="13"/>
  <c r="AI71" i="13"/>
  <c r="AJ71" i="13"/>
  <c r="AK71" i="13"/>
  <c r="AL71" i="13"/>
  <c r="AM71" i="13"/>
  <c r="AN71" i="13"/>
  <c r="AO71" i="13"/>
  <c r="AP71" i="13"/>
  <c r="AQ71" i="13"/>
  <c r="AR71" i="13"/>
  <c r="AS71" i="13"/>
  <c r="AT71" i="13"/>
  <c r="AU71" i="13"/>
  <c r="AV71" i="13"/>
  <c r="B72" i="13"/>
  <c r="C72" i="13"/>
  <c r="D72" i="13"/>
  <c r="E72" i="13"/>
  <c r="F72" i="13"/>
  <c r="G72" i="13"/>
  <c r="H72" i="13"/>
  <c r="I72" i="13"/>
  <c r="J72" i="13"/>
  <c r="K72" i="13"/>
  <c r="L72" i="13"/>
  <c r="M72" i="13"/>
  <c r="N72" i="13"/>
  <c r="O72" i="13"/>
  <c r="P72" i="13"/>
  <c r="Q72" i="13"/>
  <c r="R72" i="13"/>
  <c r="S72" i="13"/>
  <c r="T72" i="13"/>
  <c r="U72" i="13"/>
  <c r="V72" i="13"/>
  <c r="W72" i="13"/>
  <c r="X72" i="13"/>
  <c r="AG72" i="13"/>
  <c r="AH72" i="13"/>
  <c r="AI72" i="13"/>
  <c r="AJ72" i="13"/>
  <c r="AK72" i="13"/>
  <c r="AL72" i="13"/>
  <c r="AM72" i="13"/>
  <c r="AN72" i="13"/>
  <c r="AO72" i="13"/>
  <c r="AP72" i="13"/>
  <c r="AQ72" i="13"/>
  <c r="AR72" i="13"/>
  <c r="AS72" i="13"/>
  <c r="AT72" i="13"/>
  <c r="AU72" i="13"/>
  <c r="AV72" i="13"/>
  <c r="B73" i="13"/>
  <c r="C73" i="13"/>
  <c r="D73" i="13"/>
  <c r="E73" i="13"/>
  <c r="F73" i="13"/>
  <c r="G73" i="13"/>
  <c r="H73" i="13"/>
  <c r="I73" i="13"/>
  <c r="J73" i="13"/>
  <c r="K73" i="13"/>
  <c r="L73" i="13"/>
  <c r="M73" i="13"/>
  <c r="N73" i="13"/>
  <c r="O73" i="13"/>
  <c r="P73" i="13"/>
  <c r="Q73" i="13"/>
  <c r="R73" i="13"/>
  <c r="S73" i="13"/>
  <c r="T73" i="13"/>
  <c r="U73" i="13"/>
  <c r="V73" i="13"/>
  <c r="W73" i="13"/>
  <c r="X73" i="13"/>
  <c r="AG73" i="13"/>
  <c r="AH73" i="13"/>
  <c r="AI73" i="13"/>
  <c r="AJ73" i="13"/>
  <c r="AK73" i="13"/>
  <c r="AL73" i="13"/>
  <c r="AM73" i="13"/>
  <c r="AN73" i="13"/>
  <c r="AO73" i="13"/>
  <c r="AP73" i="13"/>
  <c r="AQ73" i="13"/>
  <c r="AR73" i="13"/>
  <c r="AS73" i="13"/>
  <c r="AT73" i="13"/>
  <c r="AU73" i="13"/>
  <c r="AV73" i="13"/>
  <c r="B74" i="13"/>
  <c r="C74" i="13"/>
  <c r="D74" i="13"/>
  <c r="E74" i="13"/>
  <c r="F74" i="13"/>
  <c r="G74" i="13"/>
  <c r="H74" i="13"/>
  <c r="I74" i="13"/>
  <c r="J74" i="13"/>
  <c r="K74" i="13"/>
  <c r="L74" i="13"/>
  <c r="M74" i="13"/>
  <c r="N74" i="13"/>
  <c r="O74" i="13"/>
  <c r="P74" i="13"/>
  <c r="Q74" i="13"/>
  <c r="R74" i="13"/>
  <c r="S74" i="13"/>
  <c r="T74" i="13"/>
  <c r="U74" i="13"/>
  <c r="V74" i="13"/>
  <c r="W74" i="13"/>
  <c r="X74" i="13"/>
  <c r="AG74" i="13"/>
  <c r="AH74" i="13"/>
  <c r="AI74" i="13"/>
  <c r="AJ74" i="13"/>
  <c r="AK74" i="13"/>
  <c r="AL74" i="13"/>
  <c r="AM74" i="13"/>
  <c r="AN74" i="13"/>
  <c r="AO74" i="13"/>
  <c r="AP74" i="13"/>
  <c r="AQ74" i="13"/>
  <c r="AR74" i="13"/>
  <c r="AS74" i="13"/>
  <c r="AT74" i="13"/>
  <c r="AU74" i="13"/>
  <c r="AV74" i="13"/>
  <c r="B75" i="13"/>
  <c r="C75" i="13"/>
  <c r="D75" i="13"/>
  <c r="E75" i="13"/>
  <c r="F75" i="13"/>
  <c r="G75" i="13"/>
  <c r="H75" i="13"/>
  <c r="I75" i="13"/>
  <c r="J75" i="13"/>
  <c r="K75" i="13"/>
  <c r="L75" i="13"/>
  <c r="M75" i="13"/>
  <c r="N75" i="13"/>
  <c r="O75" i="13"/>
  <c r="P75" i="13"/>
  <c r="Q75" i="13"/>
  <c r="R75" i="13"/>
  <c r="S75" i="13"/>
  <c r="T75" i="13"/>
  <c r="U75" i="13"/>
  <c r="V75" i="13"/>
  <c r="W75" i="13"/>
  <c r="X75" i="13"/>
  <c r="AG75" i="13"/>
  <c r="AH75" i="13"/>
  <c r="AI75" i="13"/>
  <c r="AJ75" i="13"/>
  <c r="AK75" i="13"/>
  <c r="AL75" i="13"/>
  <c r="AM75" i="13"/>
  <c r="AN75" i="13"/>
  <c r="AO75" i="13"/>
  <c r="AP75" i="13"/>
  <c r="AQ75" i="13"/>
  <c r="AR75" i="13"/>
  <c r="AS75" i="13"/>
  <c r="AT75" i="13"/>
  <c r="AU75" i="13"/>
  <c r="AV75" i="13"/>
  <c r="B76" i="13"/>
  <c r="C76" i="13"/>
  <c r="D76" i="13"/>
  <c r="E76" i="13"/>
  <c r="F76" i="13"/>
  <c r="G76" i="13"/>
  <c r="H76" i="13"/>
  <c r="I76" i="13"/>
  <c r="J76" i="13"/>
  <c r="K76" i="13"/>
  <c r="L76" i="13"/>
  <c r="M76" i="13"/>
  <c r="N76" i="13"/>
  <c r="O76" i="13"/>
  <c r="P76" i="13"/>
  <c r="Q76" i="13"/>
  <c r="R76" i="13"/>
  <c r="S76" i="13"/>
  <c r="T76" i="13"/>
  <c r="U76" i="13"/>
  <c r="V76" i="13"/>
  <c r="W76" i="13"/>
  <c r="X76" i="13"/>
  <c r="AG76" i="13"/>
  <c r="AH76" i="13"/>
  <c r="AI76" i="13"/>
  <c r="AJ76" i="13"/>
  <c r="AK76" i="13"/>
  <c r="AL76" i="13"/>
  <c r="AM76" i="13"/>
  <c r="AN76" i="13"/>
  <c r="AO76" i="13"/>
  <c r="AP76" i="13"/>
  <c r="AQ76" i="13"/>
  <c r="AR76" i="13"/>
  <c r="AS76" i="13"/>
  <c r="AT76" i="13"/>
  <c r="AU76" i="13"/>
  <c r="AV76" i="13"/>
  <c r="B77" i="13"/>
  <c r="C77" i="13"/>
  <c r="D77" i="13"/>
  <c r="E77" i="13"/>
  <c r="F77" i="13"/>
  <c r="G77" i="13"/>
  <c r="H77" i="13"/>
  <c r="I77" i="13"/>
  <c r="J77" i="13"/>
  <c r="K77" i="13"/>
  <c r="L77" i="13"/>
  <c r="M77" i="13"/>
  <c r="N77" i="13"/>
  <c r="O77" i="13"/>
  <c r="P77" i="13"/>
  <c r="Q77" i="13"/>
  <c r="R77" i="13"/>
  <c r="S77" i="13"/>
  <c r="T77" i="13"/>
  <c r="U77" i="13"/>
  <c r="V77" i="13"/>
  <c r="W77" i="13"/>
  <c r="X77" i="13"/>
  <c r="AG77" i="13"/>
  <c r="AH77" i="13"/>
  <c r="AI77" i="13"/>
  <c r="AJ77" i="13"/>
  <c r="AK77" i="13"/>
  <c r="AL77" i="13"/>
  <c r="AM77" i="13"/>
  <c r="AN77" i="13"/>
  <c r="AO77" i="13"/>
  <c r="AP77" i="13"/>
  <c r="AQ77" i="13"/>
  <c r="AR77" i="13"/>
  <c r="AS77" i="13"/>
  <c r="AT77" i="13"/>
  <c r="AU77" i="13"/>
  <c r="AV77" i="13"/>
  <c r="B78" i="13"/>
  <c r="C78" i="13"/>
  <c r="D78" i="13"/>
  <c r="E78" i="13"/>
  <c r="F78" i="13"/>
  <c r="G78" i="13"/>
  <c r="H78" i="13"/>
  <c r="I78" i="13"/>
  <c r="J78" i="13"/>
  <c r="K78" i="13"/>
  <c r="L78" i="13"/>
  <c r="M78" i="13"/>
  <c r="N78" i="13"/>
  <c r="O78" i="13"/>
  <c r="P78" i="13"/>
  <c r="Q78" i="13"/>
  <c r="R78" i="13"/>
  <c r="S78" i="13"/>
  <c r="T78" i="13"/>
  <c r="U78" i="13"/>
  <c r="V78" i="13"/>
  <c r="W78" i="13"/>
  <c r="X78" i="13"/>
  <c r="AG78" i="13"/>
  <c r="AH78" i="13"/>
  <c r="AI78" i="13"/>
  <c r="AJ78" i="13"/>
  <c r="AK78" i="13"/>
  <c r="AL78" i="13"/>
  <c r="AM78" i="13"/>
  <c r="AN78" i="13"/>
  <c r="AO78" i="13"/>
  <c r="AP78" i="13"/>
  <c r="AQ78" i="13"/>
  <c r="AR78" i="13"/>
  <c r="AS78" i="13"/>
  <c r="AT78" i="13"/>
  <c r="AU78" i="13"/>
  <c r="AV78" i="13"/>
  <c r="B79" i="13"/>
  <c r="C79" i="13"/>
  <c r="D79" i="13"/>
  <c r="E79" i="13"/>
  <c r="F79" i="13"/>
  <c r="G79" i="13"/>
  <c r="H79" i="13"/>
  <c r="I79" i="13"/>
  <c r="J79" i="13"/>
  <c r="K79" i="13"/>
  <c r="L79" i="13"/>
  <c r="M79" i="13"/>
  <c r="N79" i="13"/>
  <c r="O79" i="13"/>
  <c r="P79" i="13"/>
  <c r="Q79" i="13"/>
  <c r="R79" i="13"/>
  <c r="S79" i="13"/>
  <c r="T79" i="13"/>
  <c r="U79" i="13"/>
  <c r="V79" i="13"/>
  <c r="W79" i="13"/>
  <c r="X79" i="13"/>
  <c r="AG79" i="13"/>
  <c r="AH79" i="13"/>
  <c r="AI79" i="13"/>
  <c r="AJ79" i="13"/>
  <c r="AK79" i="13"/>
  <c r="AL79" i="13"/>
  <c r="AM79" i="13"/>
  <c r="AN79" i="13"/>
  <c r="AO79" i="13"/>
  <c r="AP79" i="13"/>
  <c r="AQ79" i="13"/>
  <c r="AR79" i="13"/>
  <c r="AS79" i="13"/>
  <c r="AT79" i="13"/>
  <c r="AU79" i="13"/>
  <c r="AV79" i="13"/>
  <c r="B80" i="13"/>
  <c r="C80" i="13"/>
  <c r="D80" i="13"/>
  <c r="E80" i="13"/>
  <c r="F80" i="13"/>
  <c r="G80" i="13"/>
  <c r="H80" i="13"/>
  <c r="I80" i="13"/>
  <c r="J80" i="13"/>
  <c r="K80" i="13"/>
  <c r="L80" i="13"/>
  <c r="M80" i="13"/>
  <c r="N80" i="13"/>
  <c r="O80" i="13"/>
  <c r="P80" i="13"/>
  <c r="Q80" i="13"/>
  <c r="R80" i="13"/>
  <c r="S80" i="13"/>
  <c r="T80" i="13"/>
  <c r="U80" i="13"/>
  <c r="V80" i="13"/>
  <c r="W80" i="13"/>
  <c r="X80" i="13"/>
  <c r="AG80" i="13"/>
  <c r="AH80" i="13"/>
  <c r="AI80" i="13"/>
  <c r="AJ80" i="13"/>
  <c r="AK80" i="13"/>
  <c r="AL80" i="13"/>
  <c r="AM80" i="13"/>
  <c r="AN80" i="13"/>
  <c r="AO80" i="13"/>
  <c r="AP80" i="13"/>
  <c r="AQ80" i="13"/>
  <c r="AR80" i="13"/>
  <c r="AS80" i="13"/>
  <c r="AT80" i="13"/>
  <c r="AU80" i="13"/>
  <c r="AV80" i="13"/>
  <c r="B81" i="13"/>
  <c r="C81" i="13"/>
  <c r="D81" i="13"/>
  <c r="E81" i="13"/>
  <c r="F81" i="13"/>
  <c r="G81" i="13"/>
  <c r="H81" i="13"/>
  <c r="I81" i="13"/>
  <c r="J81" i="13"/>
  <c r="K81" i="13"/>
  <c r="L81" i="13"/>
  <c r="M81" i="13"/>
  <c r="N81" i="13"/>
  <c r="O81" i="13"/>
  <c r="P81" i="13"/>
  <c r="Q81" i="13"/>
  <c r="R81" i="13"/>
  <c r="S81" i="13"/>
  <c r="T81" i="13"/>
  <c r="U81" i="13"/>
  <c r="V81" i="13"/>
  <c r="W81" i="13"/>
  <c r="X81" i="13"/>
  <c r="AG81" i="13"/>
  <c r="AH81" i="13"/>
  <c r="AI81" i="13"/>
  <c r="AJ81" i="13"/>
  <c r="AK81" i="13"/>
  <c r="AL81" i="13"/>
  <c r="AM81" i="13"/>
  <c r="AN81" i="13"/>
  <c r="AO81" i="13"/>
  <c r="AP81" i="13"/>
  <c r="AQ81" i="13"/>
  <c r="AR81" i="13"/>
  <c r="AS81" i="13"/>
  <c r="AT81" i="13"/>
  <c r="AU81" i="13"/>
  <c r="AV81" i="13"/>
  <c r="B82" i="13"/>
  <c r="C82" i="13"/>
  <c r="D82" i="13"/>
  <c r="E82" i="13"/>
  <c r="F82" i="13"/>
  <c r="G82" i="13"/>
  <c r="H82" i="13"/>
  <c r="I82" i="13"/>
  <c r="J82" i="13"/>
  <c r="K82" i="13"/>
  <c r="L82" i="13"/>
  <c r="M82" i="13"/>
  <c r="N82" i="13"/>
  <c r="O82" i="13"/>
  <c r="P82" i="13"/>
  <c r="Q82" i="13"/>
  <c r="R82" i="13"/>
  <c r="S82" i="13"/>
  <c r="T82" i="13"/>
  <c r="U82" i="13"/>
  <c r="V82" i="13"/>
  <c r="W82" i="13"/>
  <c r="X82" i="13"/>
  <c r="AG82" i="13"/>
  <c r="AH82" i="13"/>
  <c r="AI82" i="13"/>
  <c r="AJ82" i="13"/>
  <c r="AK82" i="13"/>
  <c r="AL82" i="13"/>
  <c r="AM82" i="13"/>
  <c r="AN82" i="13"/>
  <c r="AO82" i="13"/>
  <c r="AP82" i="13"/>
  <c r="AQ82" i="13"/>
  <c r="AR82" i="13"/>
  <c r="AS82" i="13"/>
  <c r="AT82" i="13"/>
  <c r="AU82" i="13"/>
  <c r="AV82" i="13"/>
  <c r="B83" i="13"/>
  <c r="C83" i="13"/>
  <c r="D83" i="13"/>
  <c r="E83" i="13"/>
  <c r="F83" i="13"/>
  <c r="G83" i="13"/>
  <c r="H83" i="13"/>
  <c r="I83" i="13"/>
  <c r="J83" i="13"/>
  <c r="K83" i="13"/>
  <c r="L83" i="13"/>
  <c r="M83" i="13"/>
  <c r="N83" i="13"/>
  <c r="O83" i="13"/>
  <c r="P83" i="13"/>
  <c r="Q83" i="13"/>
  <c r="R83" i="13"/>
  <c r="S83" i="13"/>
  <c r="T83" i="13"/>
  <c r="U83" i="13"/>
  <c r="V83" i="13"/>
  <c r="W83" i="13"/>
  <c r="X83" i="13"/>
  <c r="AG83" i="13"/>
  <c r="AH83" i="13"/>
  <c r="AI83" i="13"/>
  <c r="AJ83" i="13"/>
  <c r="AK83" i="13"/>
  <c r="AL83" i="13"/>
  <c r="AM83" i="13"/>
  <c r="AN83" i="13"/>
  <c r="AO83" i="13"/>
  <c r="AP83" i="13"/>
  <c r="AQ83" i="13"/>
  <c r="AR83" i="13"/>
  <c r="AS83" i="13"/>
  <c r="AT83" i="13"/>
  <c r="AU83" i="13"/>
  <c r="AV83" i="13"/>
  <c r="B84" i="13"/>
  <c r="C84" i="13"/>
  <c r="D84" i="13"/>
  <c r="E84" i="13"/>
  <c r="F84" i="13"/>
  <c r="G84" i="13"/>
  <c r="H84" i="13"/>
  <c r="I84" i="13"/>
  <c r="J84" i="13"/>
  <c r="K84" i="13"/>
  <c r="L84" i="13"/>
  <c r="M84" i="13"/>
  <c r="N84" i="13"/>
  <c r="O84" i="13"/>
  <c r="P84" i="13"/>
  <c r="Q84" i="13"/>
  <c r="R84" i="13"/>
  <c r="S84" i="13"/>
  <c r="T84" i="13"/>
  <c r="U84" i="13"/>
  <c r="V84" i="13"/>
  <c r="W84" i="13"/>
  <c r="X84" i="13"/>
  <c r="AG84" i="13"/>
  <c r="AH84" i="13"/>
  <c r="AI84" i="13"/>
  <c r="AJ84" i="13"/>
  <c r="AK84" i="13"/>
  <c r="AL84" i="13"/>
  <c r="AM84" i="13"/>
  <c r="AN84" i="13"/>
  <c r="AO84" i="13"/>
  <c r="AP84" i="13"/>
  <c r="AQ84" i="13"/>
  <c r="AR84" i="13"/>
  <c r="AS84" i="13"/>
  <c r="AT84" i="13"/>
  <c r="AU84" i="13"/>
  <c r="AV84" i="13"/>
  <c r="B85" i="13"/>
  <c r="C85" i="13"/>
  <c r="D85" i="13"/>
  <c r="E85" i="13"/>
  <c r="F85" i="13"/>
  <c r="G85" i="13"/>
  <c r="H85" i="13"/>
  <c r="I85" i="13"/>
  <c r="J85" i="13"/>
  <c r="K85" i="13"/>
  <c r="L85" i="13"/>
  <c r="M85" i="13"/>
  <c r="N85" i="13"/>
  <c r="O85" i="13"/>
  <c r="P85" i="13"/>
  <c r="Q85" i="13"/>
  <c r="R85" i="13"/>
  <c r="S85" i="13"/>
  <c r="T85" i="13"/>
  <c r="U85" i="13"/>
  <c r="V85" i="13"/>
  <c r="W85" i="13"/>
  <c r="X85" i="13"/>
  <c r="AG85" i="13"/>
  <c r="AH85" i="13"/>
  <c r="AI85" i="13"/>
  <c r="AJ85" i="13"/>
  <c r="AK85" i="13"/>
  <c r="AL85" i="13"/>
  <c r="AM85" i="13"/>
  <c r="AN85" i="13"/>
  <c r="AO85" i="13"/>
  <c r="AP85" i="13"/>
  <c r="AQ85" i="13"/>
  <c r="AR85" i="13"/>
  <c r="AS85" i="13"/>
  <c r="AT85" i="13"/>
  <c r="AU85" i="13"/>
  <c r="AV85" i="13"/>
  <c r="B86" i="13"/>
  <c r="C86" i="13"/>
  <c r="D86" i="13"/>
  <c r="E86" i="13"/>
  <c r="F86" i="13"/>
  <c r="G86" i="13"/>
  <c r="H86" i="13"/>
  <c r="I86" i="13"/>
  <c r="J86" i="13"/>
  <c r="K86" i="13"/>
  <c r="L86" i="13"/>
  <c r="M86" i="13"/>
  <c r="N86" i="13"/>
  <c r="O86" i="13"/>
  <c r="P86" i="13"/>
  <c r="Q86" i="13"/>
  <c r="R86" i="13"/>
  <c r="S86" i="13"/>
  <c r="T86" i="13"/>
  <c r="U86" i="13"/>
  <c r="V86" i="13"/>
  <c r="W86" i="13"/>
  <c r="X86" i="13"/>
  <c r="AG86" i="13"/>
  <c r="AH86" i="13"/>
  <c r="AI86" i="13"/>
  <c r="AJ86" i="13"/>
  <c r="AK86" i="13"/>
  <c r="AL86" i="13"/>
  <c r="AM86" i="13"/>
  <c r="AN86" i="13"/>
  <c r="AO86" i="13"/>
  <c r="AP86" i="13"/>
  <c r="AQ86" i="13"/>
  <c r="AR86" i="13"/>
  <c r="AS86" i="13"/>
  <c r="AT86" i="13"/>
  <c r="AU86" i="13"/>
  <c r="AV86" i="13"/>
  <c r="B87" i="13"/>
  <c r="C87" i="13"/>
  <c r="D87" i="13"/>
  <c r="E87" i="13"/>
  <c r="F87" i="13"/>
  <c r="G87" i="13"/>
  <c r="H87" i="13"/>
  <c r="I87" i="13"/>
  <c r="J87" i="13"/>
  <c r="K87" i="13"/>
  <c r="L87" i="13"/>
  <c r="M87" i="13"/>
  <c r="N87" i="13"/>
  <c r="O87" i="13"/>
  <c r="P87" i="13"/>
  <c r="Q87" i="13"/>
  <c r="R87" i="13"/>
  <c r="S87" i="13"/>
  <c r="T87" i="13"/>
  <c r="U87" i="13"/>
  <c r="V87" i="13"/>
  <c r="W87" i="13"/>
  <c r="X87" i="13"/>
  <c r="AG87" i="13"/>
  <c r="AH87" i="13"/>
  <c r="AI87" i="13"/>
  <c r="AJ87" i="13"/>
  <c r="AK87" i="13"/>
  <c r="AL87" i="13"/>
  <c r="AM87" i="13"/>
  <c r="AN87" i="13"/>
  <c r="AO87" i="13"/>
  <c r="AP87" i="13"/>
  <c r="AQ87" i="13"/>
  <c r="AR87" i="13"/>
  <c r="AS87" i="13"/>
  <c r="AT87" i="13"/>
  <c r="AU87" i="13"/>
  <c r="AV87" i="13"/>
  <c r="B88" i="13"/>
  <c r="C88" i="13"/>
  <c r="D88" i="13"/>
  <c r="E88" i="13"/>
  <c r="F88" i="13"/>
  <c r="G88" i="13"/>
  <c r="H88" i="13"/>
  <c r="I88" i="13"/>
  <c r="J88" i="13"/>
  <c r="K88" i="13"/>
  <c r="L88" i="13"/>
  <c r="M88" i="13"/>
  <c r="N88" i="13"/>
  <c r="O88" i="13"/>
  <c r="P88" i="13"/>
  <c r="Q88" i="13"/>
  <c r="R88" i="13"/>
  <c r="S88" i="13"/>
  <c r="T88" i="13"/>
  <c r="U88" i="13"/>
  <c r="V88" i="13"/>
  <c r="W88" i="13"/>
  <c r="X88" i="13"/>
  <c r="AG88" i="13"/>
  <c r="AH88" i="13"/>
  <c r="AI88" i="13"/>
  <c r="AJ88" i="13"/>
  <c r="AK88" i="13"/>
  <c r="AL88" i="13"/>
  <c r="AM88" i="13"/>
  <c r="AN88" i="13"/>
  <c r="AO88" i="13"/>
  <c r="AP88" i="13"/>
  <c r="AQ88" i="13"/>
  <c r="AR88" i="13"/>
  <c r="AS88" i="13"/>
  <c r="AT88" i="13"/>
  <c r="AU88" i="13"/>
  <c r="AV88" i="13"/>
  <c r="B89" i="13"/>
  <c r="C89" i="13"/>
  <c r="D89" i="13"/>
  <c r="E89" i="13"/>
  <c r="F89" i="13"/>
  <c r="G89" i="13"/>
  <c r="H89" i="13"/>
  <c r="I89" i="13"/>
  <c r="J89" i="13"/>
  <c r="K89" i="13"/>
  <c r="L89" i="13"/>
  <c r="M89" i="13"/>
  <c r="N89" i="13"/>
  <c r="O89" i="13"/>
  <c r="P89" i="13"/>
  <c r="Q89" i="13"/>
  <c r="R89" i="13"/>
  <c r="S89" i="13"/>
  <c r="T89" i="13"/>
  <c r="U89" i="13"/>
  <c r="V89" i="13"/>
  <c r="W89" i="13"/>
  <c r="X89" i="13"/>
  <c r="AG89" i="13"/>
  <c r="AH89" i="13"/>
  <c r="AI89" i="13"/>
  <c r="AJ89" i="13"/>
  <c r="AK89" i="13"/>
  <c r="AL89" i="13"/>
  <c r="AM89" i="13"/>
  <c r="AN89" i="13"/>
  <c r="AO89" i="13"/>
  <c r="AP89" i="13"/>
  <c r="AQ89" i="13"/>
  <c r="AR89" i="13"/>
  <c r="AS89" i="13"/>
  <c r="AT89" i="13"/>
  <c r="AU89" i="13"/>
  <c r="AV89" i="13"/>
  <c r="B90" i="13"/>
  <c r="C90" i="13"/>
  <c r="D90" i="13"/>
  <c r="E90" i="13"/>
  <c r="F90" i="13"/>
  <c r="G90" i="13"/>
  <c r="H90" i="13"/>
  <c r="I90" i="13"/>
  <c r="J90" i="13"/>
  <c r="K90" i="13"/>
  <c r="L90" i="13"/>
  <c r="M90" i="13"/>
  <c r="N90" i="13"/>
  <c r="O90" i="13"/>
  <c r="P90" i="13"/>
  <c r="Q90" i="13"/>
  <c r="R90" i="13"/>
  <c r="S90" i="13"/>
  <c r="T90" i="13"/>
  <c r="U90" i="13"/>
  <c r="V90" i="13"/>
  <c r="W90" i="13"/>
  <c r="X90" i="13"/>
  <c r="AG90" i="13"/>
  <c r="AH90" i="13"/>
  <c r="AI90" i="13"/>
  <c r="AJ90" i="13"/>
  <c r="AK90" i="13"/>
  <c r="AL90" i="13"/>
  <c r="AM90" i="13"/>
  <c r="AN90" i="13"/>
  <c r="AO90" i="13"/>
  <c r="AP90" i="13"/>
  <c r="AQ90" i="13"/>
  <c r="AR90" i="13"/>
  <c r="AS90" i="13"/>
  <c r="AT90" i="13"/>
  <c r="AU90" i="13"/>
  <c r="AV90" i="13"/>
  <c r="B91" i="13"/>
  <c r="C91" i="13"/>
  <c r="D91" i="13"/>
  <c r="E91" i="13"/>
  <c r="F91" i="13"/>
  <c r="G91" i="13"/>
  <c r="H91" i="13"/>
  <c r="I91" i="13"/>
  <c r="J91" i="13"/>
  <c r="K91" i="13"/>
  <c r="L91" i="13"/>
  <c r="M91" i="13"/>
  <c r="N91" i="13"/>
  <c r="O91" i="13"/>
  <c r="P91" i="13"/>
  <c r="Q91" i="13"/>
  <c r="R91" i="13"/>
  <c r="S91" i="13"/>
  <c r="T91" i="13"/>
  <c r="U91" i="13"/>
  <c r="V91" i="13"/>
  <c r="W91" i="13"/>
  <c r="X91" i="13"/>
  <c r="AG91" i="13"/>
  <c r="AH91" i="13"/>
  <c r="AI91" i="13"/>
  <c r="AJ91" i="13"/>
  <c r="AK91" i="13"/>
  <c r="AL91" i="13"/>
  <c r="AM91" i="13"/>
  <c r="AN91" i="13"/>
  <c r="AO91" i="13"/>
  <c r="AP91" i="13"/>
  <c r="AQ91" i="13"/>
  <c r="AR91" i="13"/>
  <c r="AS91" i="13"/>
  <c r="AT91" i="13"/>
  <c r="AU91" i="13"/>
  <c r="AV91" i="13"/>
  <c r="B92" i="13"/>
  <c r="C92" i="13"/>
  <c r="D92" i="13"/>
  <c r="E92" i="13"/>
  <c r="F92" i="13"/>
  <c r="G92" i="13"/>
  <c r="H92" i="13"/>
  <c r="I92" i="13"/>
  <c r="J92" i="13"/>
  <c r="K92" i="13"/>
  <c r="L92" i="13"/>
  <c r="M92" i="13"/>
  <c r="N92" i="13"/>
  <c r="O92" i="13"/>
  <c r="P92" i="13"/>
  <c r="Q92" i="13"/>
  <c r="R92" i="13"/>
  <c r="S92" i="13"/>
  <c r="T92" i="13"/>
  <c r="U92" i="13"/>
  <c r="V92" i="13"/>
  <c r="W92" i="13"/>
  <c r="X92" i="13"/>
  <c r="AG92" i="13"/>
  <c r="AH92" i="13"/>
  <c r="AI92" i="13"/>
  <c r="AJ92" i="13"/>
  <c r="AK92" i="13"/>
  <c r="AL92" i="13"/>
  <c r="AM92" i="13"/>
  <c r="AN92" i="13"/>
  <c r="AO92" i="13"/>
  <c r="AP92" i="13"/>
  <c r="AQ92" i="13"/>
  <c r="AR92" i="13"/>
  <c r="AS92" i="13"/>
  <c r="AT92" i="13"/>
  <c r="AU92" i="13"/>
  <c r="AV92" i="13"/>
  <c r="B93" i="13"/>
  <c r="C93" i="13"/>
  <c r="D93" i="13"/>
  <c r="E93" i="13"/>
  <c r="F93" i="13"/>
  <c r="G93" i="13"/>
  <c r="H93" i="13"/>
  <c r="I93" i="13"/>
  <c r="J93" i="13"/>
  <c r="K93" i="13"/>
  <c r="L93" i="13"/>
  <c r="M93" i="13"/>
  <c r="N93" i="13"/>
  <c r="O93" i="13"/>
  <c r="P93" i="13"/>
  <c r="Q93" i="13"/>
  <c r="R93" i="13"/>
  <c r="S93" i="13"/>
  <c r="T93" i="13"/>
  <c r="U93" i="13"/>
  <c r="V93" i="13"/>
  <c r="W93" i="13"/>
  <c r="X93" i="13"/>
  <c r="AG93" i="13"/>
  <c r="AH93" i="13"/>
  <c r="AI93" i="13"/>
  <c r="AJ93" i="13"/>
  <c r="AK93" i="13"/>
  <c r="AL93" i="13"/>
  <c r="AM93" i="13"/>
  <c r="AN93" i="13"/>
  <c r="AO93" i="13"/>
  <c r="AP93" i="13"/>
  <c r="AQ93" i="13"/>
  <c r="AR93" i="13"/>
  <c r="AS93" i="13"/>
  <c r="AT93" i="13"/>
  <c r="AU93" i="13"/>
  <c r="AV93" i="13"/>
  <c r="B94" i="13"/>
  <c r="C94" i="13"/>
  <c r="D94" i="13"/>
  <c r="E94" i="13"/>
  <c r="F94" i="13"/>
  <c r="G94" i="13"/>
  <c r="H94" i="13"/>
  <c r="I94" i="13"/>
  <c r="J94" i="13"/>
  <c r="K94" i="13"/>
  <c r="L94" i="13"/>
  <c r="M94" i="13"/>
  <c r="N94" i="13"/>
  <c r="O94" i="13"/>
  <c r="P94" i="13"/>
  <c r="Q94" i="13"/>
  <c r="R94" i="13"/>
  <c r="S94" i="13"/>
  <c r="T94" i="13"/>
  <c r="U94" i="13"/>
  <c r="V94" i="13"/>
  <c r="W94" i="13"/>
  <c r="X94" i="13"/>
  <c r="AG94" i="13"/>
  <c r="AH94" i="13"/>
  <c r="AI94" i="13"/>
  <c r="AJ94" i="13"/>
  <c r="AK94" i="13"/>
  <c r="AL94" i="13"/>
  <c r="AM94" i="13"/>
  <c r="AN94" i="13"/>
  <c r="AO94" i="13"/>
  <c r="AP94" i="13"/>
  <c r="AQ94" i="13"/>
  <c r="AR94" i="13"/>
  <c r="AS94" i="13"/>
  <c r="AT94" i="13"/>
  <c r="AU94" i="13"/>
  <c r="AV94" i="13"/>
  <c r="B95" i="13"/>
  <c r="C95" i="13"/>
  <c r="D95" i="13"/>
  <c r="E95" i="13"/>
  <c r="F95" i="13"/>
  <c r="G95" i="13"/>
  <c r="H95" i="13"/>
  <c r="I95" i="13"/>
  <c r="J95" i="13"/>
  <c r="K95" i="13"/>
  <c r="L95" i="13"/>
  <c r="M95" i="13"/>
  <c r="N95" i="13"/>
  <c r="O95" i="13"/>
  <c r="P95" i="13"/>
  <c r="Q95" i="13"/>
  <c r="R95" i="13"/>
  <c r="S95" i="13"/>
  <c r="T95" i="13"/>
  <c r="U95" i="13"/>
  <c r="V95" i="13"/>
  <c r="W95" i="13"/>
  <c r="X95" i="13"/>
  <c r="AG95" i="13"/>
  <c r="AH95" i="13"/>
  <c r="AI95" i="13"/>
  <c r="AJ95" i="13"/>
  <c r="AK95" i="13"/>
  <c r="AL95" i="13"/>
  <c r="AM95" i="13"/>
  <c r="AN95" i="13"/>
  <c r="AO95" i="13"/>
  <c r="AP95" i="13"/>
  <c r="AQ95" i="13"/>
  <c r="AR95" i="13"/>
  <c r="AS95" i="13"/>
  <c r="AT95" i="13"/>
  <c r="AU95" i="13"/>
  <c r="AV95" i="13"/>
  <c r="B96" i="13"/>
  <c r="C96" i="13"/>
  <c r="D96" i="13"/>
  <c r="E96" i="13"/>
  <c r="F96" i="13"/>
  <c r="G96" i="13"/>
  <c r="H96" i="13"/>
  <c r="I96" i="13"/>
  <c r="J96" i="13"/>
  <c r="K96" i="13"/>
  <c r="L96" i="13"/>
  <c r="M96" i="13"/>
  <c r="N96" i="13"/>
  <c r="O96" i="13"/>
  <c r="P96" i="13"/>
  <c r="Q96" i="13"/>
  <c r="R96" i="13"/>
  <c r="S96" i="13"/>
  <c r="T96" i="13"/>
  <c r="U96" i="13"/>
  <c r="V96" i="13"/>
  <c r="W96" i="13"/>
  <c r="X96" i="13"/>
  <c r="AG96" i="13"/>
  <c r="AH96" i="13"/>
  <c r="AI96" i="13"/>
  <c r="AJ96" i="13"/>
  <c r="AK96" i="13"/>
  <c r="AL96" i="13"/>
  <c r="AM96" i="13"/>
  <c r="AN96" i="13"/>
  <c r="AO96" i="13"/>
  <c r="AP96" i="13"/>
  <c r="AQ96" i="13"/>
  <c r="AR96" i="13"/>
  <c r="AS96" i="13"/>
  <c r="AT96" i="13"/>
  <c r="AU96" i="13"/>
  <c r="AV96" i="13"/>
  <c r="B97" i="13"/>
  <c r="C97" i="13"/>
  <c r="D97" i="13"/>
  <c r="E97" i="13"/>
  <c r="F97" i="13"/>
  <c r="G97" i="13"/>
  <c r="H97" i="13"/>
  <c r="I97" i="13"/>
  <c r="J97" i="13"/>
  <c r="K97" i="13"/>
  <c r="L97" i="13"/>
  <c r="M97" i="13"/>
  <c r="N97" i="13"/>
  <c r="O97" i="13"/>
  <c r="P97" i="13"/>
  <c r="Q97" i="13"/>
  <c r="R97" i="13"/>
  <c r="S97" i="13"/>
  <c r="T97" i="13"/>
  <c r="U97" i="13"/>
  <c r="V97" i="13"/>
  <c r="W97" i="13"/>
  <c r="X97" i="13"/>
  <c r="AG97" i="13"/>
  <c r="AH97" i="13"/>
  <c r="AI97" i="13"/>
  <c r="AJ97" i="13"/>
  <c r="AK97" i="13"/>
  <c r="AL97" i="13"/>
  <c r="AM97" i="13"/>
  <c r="AN97" i="13"/>
  <c r="AO97" i="13"/>
  <c r="AP97" i="13"/>
  <c r="AQ97" i="13"/>
  <c r="AR97" i="13"/>
  <c r="AS97" i="13"/>
  <c r="AT97" i="13"/>
  <c r="AU97" i="13"/>
  <c r="AV97" i="13"/>
  <c r="B98" i="13"/>
  <c r="C98" i="13"/>
  <c r="D98" i="13"/>
  <c r="E98" i="13"/>
  <c r="F98" i="13"/>
  <c r="G98" i="13"/>
  <c r="H98" i="13"/>
  <c r="I98" i="13"/>
  <c r="J98" i="13"/>
  <c r="K98" i="13"/>
  <c r="L98" i="13"/>
  <c r="M98" i="13"/>
  <c r="N98" i="13"/>
  <c r="O98" i="13"/>
  <c r="P98" i="13"/>
  <c r="Q98" i="13"/>
  <c r="R98" i="13"/>
  <c r="S98" i="13"/>
  <c r="T98" i="13"/>
  <c r="U98" i="13"/>
  <c r="V98" i="13"/>
  <c r="W98" i="13"/>
  <c r="X98" i="13"/>
  <c r="AG98" i="13"/>
  <c r="AH98" i="13"/>
  <c r="AI98" i="13"/>
  <c r="AJ98" i="13"/>
  <c r="AK98" i="13"/>
  <c r="AL98" i="13"/>
  <c r="AM98" i="13"/>
  <c r="AN98" i="13"/>
  <c r="AO98" i="13"/>
  <c r="AP98" i="13"/>
  <c r="AQ98" i="13"/>
  <c r="AR98" i="13"/>
  <c r="AS98" i="13"/>
  <c r="AT98" i="13"/>
  <c r="AU98" i="13"/>
  <c r="AV98" i="13"/>
  <c r="B99" i="13"/>
  <c r="C99" i="13"/>
  <c r="D99" i="13"/>
  <c r="E99" i="13"/>
  <c r="F99" i="13"/>
  <c r="G99" i="13"/>
  <c r="H99" i="13"/>
  <c r="I99" i="13"/>
  <c r="J99" i="13"/>
  <c r="K99" i="13"/>
  <c r="L99" i="13"/>
  <c r="M99" i="13"/>
  <c r="N99" i="13"/>
  <c r="O99" i="13"/>
  <c r="P99" i="13"/>
  <c r="Q99" i="13"/>
  <c r="R99" i="13"/>
  <c r="S99" i="13"/>
  <c r="T99" i="13"/>
  <c r="U99" i="13"/>
  <c r="V99" i="13"/>
  <c r="W99" i="13"/>
  <c r="X99" i="13"/>
  <c r="AG99" i="13"/>
  <c r="AH99" i="13"/>
  <c r="AI99" i="13"/>
  <c r="AJ99" i="13"/>
  <c r="AK99" i="13"/>
  <c r="AL99" i="13"/>
  <c r="AM99" i="13"/>
  <c r="AN99" i="13"/>
  <c r="AO99" i="13"/>
  <c r="AP99" i="13"/>
  <c r="AQ99" i="13"/>
  <c r="AR99" i="13"/>
  <c r="AS99" i="13"/>
  <c r="AT99" i="13"/>
  <c r="AU99" i="13"/>
  <c r="AV99" i="13"/>
  <c r="B100" i="13"/>
  <c r="C100" i="13"/>
  <c r="D100" i="13"/>
  <c r="E100" i="13"/>
  <c r="F100" i="13"/>
  <c r="G100" i="13"/>
  <c r="H100" i="13"/>
  <c r="I100" i="13"/>
  <c r="J100" i="13"/>
  <c r="K100" i="13"/>
  <c r="L100" i="13"/>
  <c r="M100" i="13"/>
  <c r="N100" i="13"/>
  <c r="O100" i="13"/>
  <c r="P100" i="13"/>
  <c r="Q100" i="13"/>
  <c r="R100" i="13"/>
  <c r="S100" i="13"/>
  <c r="T100" i="13"/>
  <c r="U100" i="13"/>
  <c r="V100" i="13"/>
  <c r="W100" i="13"/>
  <c r="X100" i="13"/>
  <c r="AG100" i="13"/>
  <c r="AH100" i="13"/>
  <c r="AI100" i="13"/>
  <c r="AJ100" i="13"/>
  <c r="AK100" i="13"/>
  <c r="AL100" i="13"/>
  <c r="AM100" i="13"/>
  <c r="AN100" i="13"/>
  <c r="AO100" i="13"/>
  <c r="AP100" i="13"/>
  <c r="AQ100" i="13"/>
  <c r="AR100" i="13"/>
  <c r="AS100" i="13"/>
  <c r="AT100" i="13"/>
  <c r="AU100" i="13"/>
  <c r="AV100" i="13"/>
  <c r="B101" i="13"/>
  <c r="C101" i="13"/>
  <c r="D101" i="13"/>
  <c r="E101" i="13"/>
  <c r="F101" i="13"/>
  <c r="G101" i="13"/>
  <c r="H101" i="13"/>
  <c r="I101" i="13"/>
  <c r="J101" i="13"/>
  <c r="K101" i="13"/>
  <c r="L101" i="13"/>
  <c r="M101" i="13"/>
  <c r="N101" i="13"/>
  <c r="O101" i="13"/>
  <c r="P101" i="13"/>
  <c r="Q101" i="13"/>
  <c r="R101" i="13"/>
  <c r="S101" i="13"/>
  <c r="T101" i="13"/>
  <c r="U101" i="13"/>
  <c r="V101" i="13"/>
  <c r="W101" i="13"/>
  <c r="X101" i="13"/>
  <c r="AG101" i="13"/>
  <c r="AH101" i="13"/>
  <c r="AI101" i="13"/>
  <c r="AJ101" i="13"/>
  <c r="AK101" i="13"/>
  <c r="AL101" i="13"/>
  <c r="AM101" i="13"/>
  <c r="AN101" i="13"/>
  <c r="AO101" i="13"/>
  <c r="AP101" i="13"/>
  <c r="AQ101" i="13"/>
  <c r="AR101" i="13"/>
  <c r="AS101" i="13"/>
  <c r="AT101" i="13"/>
  <c r="AU101" i="13"/>
  <c r="AV101" i="13"/>
  <c r="B102" i="13"/>
  <c r="C102" i="13"/>
  <c r="D102" i="13"/>
  <c r="E102" i="13"/>
  <c r="F102" i="13"/>
  <c r="G102" i="13"/>
  <c r="H102" i="13"/>
  <c r="I102" i="13"/>
  <c r="J102" i="13"/>
  <c r="K102" i="13"/>
  <c r="L102" i="13"/>
  <c r="M102" i="13"/>
  <c r="N102" i="13"/>
  <c r="O102" i="13"/>
  <c r="P102" i="13"/>
  <c r="Q102" i="13"/>
  <c r="R102" i="13"/>
  <c r="S102" i="13"/>
  <c r="T102" i="13"/>
  <c r="U102" i="13"/>
  <c r="V102" i="13"/>
  <c r="W102" i="13"/>
  <c r="X102" i="13"/>
  <c r="AG102" i="13"/>
  <c r="AH102" i="13"/>
  <c r="AI102" i="13"/>
  <c r="AJ102" i="13"/>
  <c r="AK102" i="13"/>
  <c r="AL102" i="13"/>
  <c r="AM102" i="13"/>
  <c r="AN102" i="13"/>
  <c r="AO102" i="13"/>
  <c r="AP102" i="13"/>
  <c r="AQ102" i="13"/>
  <c r="AR102" i="13"/>
  <c r="AS102" i="13"/>
  <c r="AT102" i="13"/>
  <c r="AU102" i="13"/>
  <c r="AV102" i="13"/>
  <c r="B103" i="13"/>
  <c r="C103" i="13"/>
  <c r="D103" i="13"/>
  <c r="E103" i="13"/>
  <c r="F103" i="13"/>
  <c r="G103" i="13"/>
  <c r="H103" i="13"/>
  <c r="I103" i="13"/>
  <c r="J103" i="13"/>
  <c r="K103" i="13"/>
  <c r="L103" i="13"/>
  <c r="M103" i="13"/>
  <c r="N103" i="13"/>
  <c r="O103" i="13"/>
  <c r="P103" i="13"/>
  <c r="Q103" i="13"/>
  <c r="R103" i="13"/>
  <c r="S103" i="13"/>
  <c r="T103" i="13"/>
  <c r="U103" i="13"/>
  <c r="V103" i="13"/>
  <c r="W103" i="13"/>
  <c r="X103" i="13"/>
  <c r="AG103" i="13"/>
  <c r="AH103" i="13"/>
  <c r="AI103" i="13"/>
  <c r="AJ103" i="13"/>
  <c r="AK103" i="13"/>
  <c r="AL103" i="13"/>
  <c r="AM103" i="13"/>
  <c r="AN103" i="13"/>
  <c r="AO103" i="13"/>
  <c r="AP103" i="13"/>
  <c r="AQ103" i="13"/>
  <c r="AR103" i="13"/>
  <c r="AS103" i="13"/>
  <c r="AT103" i="13"/>
  <c r="AU103" i="13"/>
  <c r="AV103" i="13"/>
  <c r="B104" i="13"/>
  <c r="C104" i="13"/>
  <c r="D104" i="13"/>
  <c r="E104" i="13"/>
  <c r="F104" i="13"/>
  <c r="G104" i="13"/>
  <c r="H104" i="13"/>
  <c r="I104" i="13"/>
  <c r="J104" i="13"/>
  <c r="K104" i="13"/>
  <c r="L104" i="13"/>
  <c r="M104" i="13"/>
  <c r="N104" i="13"/>
  <c r="O104" i="13"/>
  <c r="P104" i="13"/>
  <c r="Q104" i="13"/>
  <c r="R104" i="13"/>
  <c r="S104" i="13"/>
  <c r="T104" i="13"/>
  <c r="U104" i="13"/>
  <c r="V104" i="13"/>
  <c r="W104" i="13"/>
  <c r="X104" i="13"/>
  <c r="AG104" i="13"/>
  <c r="AH104" i="13"/>
  <c r="AI104" i="13"/>
  <c r="AJ104" i="13"/>
  <c r="AK104" i="13"/>
  <c r="AL104" i="13"/>
  <c r="AM104" i="13"/>
  <c r="AN104" i="13"/>
  <c r="AO104" i="13"/>
  <c r="AP104" i="13"/>
  <c r="AQ104" i="13"/>
  <c r="AR104" i="13"/>
  <c r="AS104" i="13"/>
  <c r="AT104" i="13"/>
  <c r="AU104" i="13"/>
  <c r="AV104" i="13"/>
  <c r="B105" i="13"/>
  <c r="C105" i="13"/>
  <c r="D105" i="13"/>
  <c r="E105" i="13"/>
  <c r="F105" i="13"/>
  <c r="G105" i="13"/>
  <c r="H105" i="13"/>
  <c r="I105" i="13"/>
  <c r="J105" i="13"/>
  <c r="K105" i="13"/>
  <c r="L105" i="13"/>
  <c r="M105" i="13"/>
  <c r="N105" i="13"/>
  <c r="O105" i="13"/>
  <c r="P105" i="13"/>
  <c r="Q105" i="13"/>
  <c r="R105" i="13"/>
  <c r="S105" i="13"/>
  <c r="T105" i="13"/>
  <c r="U105" i="13"/>
  <c r="V105" i="13"/>
  <c r="W105" i="13"/>
  <c r="X105" i="13"/>
  <c r="AG105" i="13"/>
  <c r="AH105" i="13"/>
  <c r="AI105" i="13"/>
  <c r="AJ105" i="13"/>
  <c r="AK105" i="13"/>
  <c r="AL105" i="13"/>
  <c r="AM105" i="13"/>
  <c r="AN105" i="13"/>
  <c r="AO105" i="13"/>
  <c r="AP105" i="13"/>
  <c r="AQ105" i="13"/>
  <c r="AR105" i="13"/>
  <c r="AS105" i="13"/>
  <c r="AT105" i="13"/>
  <c r="AU105" i="13"/>
  <c r="AV105" i="13"/>
  <c r="B106" i="13"/>
  <c r="C106" i="13"/>
  <c r="D106" i="13"/>
  <c r="E106" i="13"/>
  <c r="F106" i="13"/>
  <c r="G106" i="13"/>
  <c r="H106" i="13"/>
  <c r="I106" i="13"/>
  <c r="J106" i="13"/>
  <c r="K106" i="13"/>
  <c r="L106" i="13"/>
  <c r="M106" i="13"/>
  <c r="N106" i="13"/>
  <c r="O106" i="13"/>
  <c r="P106" i="13"/>
  <c r="Q106" i="13"/>
  <c r="R106" i="13"/>
  <c r="S106" i="13"/>
  <c r="T106" i="13"/>
  <c r="U106" i="13"/>
  <c r="V106" i="13"/>
  <c r="W106" i="13"/>
  <c r="X106" i="13"/>
  <c r="AG106" i="13"/>
  <c r="AH106" i="13"/>
  <c r="AI106" i="13"/>
  <c r="AJ106" i="13"/>
  <c r="AK106" i="13"/>
  <c r="AL106" i="13"/>
  <c r="AM106" i="13"/>
  <c r="AN106" i="13"/>
  <c r="AO106" i="13"/>
  <c r="AP106" i="13"/>
  <c r="AQ106" i="13"/>
  <c r="AR106" i="13"/>
  <c r="AS106" i="13"/>
  <c r="AT106" i="13"/>
  <c r="AU106" i="13"/>
  <c r="AV106" i="13"/>
  <c r="B107" i="13"/>
  <c r="C107" i="13"/>
  <c r="D107" i="13"/>
  <c r="E107" i="13"/>
  <c r="F107" i="13"/>
  <c r="G107" i="13"/>
  <c r="H107" i="13"/>
  <c r="I107" i="13"/>
  <c r="J107" i="13"/>
  <c r="K107" i="13"/>
  <c r="L107" i="13"/>
  <c r="M107" i="13"/>
  <c r="N107" i="13"/>
  <c r="O107" i="13"/>
  <c r="P107" i="13"/>
  <c r="Q107" i="13"/>
  <c r="R107" i="13"/>
  <c r="S107" i="13"/>
  <c r="T107" i="13"/>
  <c r="U107" i="13"/>
  <c r="V107" i="13"/>
  <c r="W107" i="13"/>
  <c r="X107" i="13"/>
  <c r="AG107" i="13"/>
  <c r="AH107" i="13"/>
  <c r="AI107" i="13"/>
  <c r="AJ107" i="13"/>
  <c r="AK107" i="13"/>
  <c r="AL107" i="13"/>
  <c r="AM107" i="13"/>
  <c r="AN107" i="13"/>
  <c r="AO107" i="13"/>
  <c r="AP107" i="13"/>
  <c r="AQ107" i="13"/>
  <c r="AR107" i="13"/>
  <c r="AS107" i="13"/>
  <c r="AT107" i="13"/>
  <c r="AU107" i="13"/>
  <c r="AV107" i="13"/>
  <c r="B108" i="13"/>
  <c r="C108" i="13"/>
  <c r="D108" i="13"/>
  <c r="E108" i="13"/>
  <c r="F108" i="13"/>
  <c r="G108" i="13"/>
  <c r="H108" i="13"/>
  <c r="I108" i="13"/>
  <c r="J108" i="13"/>
  <c r="K108" i="13"/>
  <c r="L108" i="13"/>
  <c r="M108" i="13"/>
  <c r="N108" i="13"/>
  <c r="O108" i="13"/>
  <c r="P108" i="13"/>
  <c r="Q108" i="13"/>
  <c r="R108" i="13"/>
  <c r="S108" i="13"/>
  <c r="T108" i="13"/>
  <c r="U108" i="13"/>
  <c r="V108" i="13"/>
  <c r="W108" i="13"/>
  <c r="X108" i="13"/>
  <c r="AG108" i="13"/>
  <c r="AH108" i="13"/>
  <c r="AI108" i="13"/>
  <c r="AJ108" i="13"/>
  <c r="AK108" i="13"/>
  <c r="AL108" i="13"/>
  <c r="AM108" i="13"/>
  <c r="AN108" i="13"/>
  <c r="AO108" i="13"/>
  <c r="AP108" i="13"/>
  <c r="AQ108" i="13"/>
  <c r="AR108" i="13"/>
  <c r="AS108" i="13"/>
  <c r="AT108" i="13"/>
  <c r="AU108" i="13"/>
  <c r="AV108" i="13"/>
  <c r="B109" i="13"/>
  <c r="C109" i="13"/>
  <c r="D109" i="13"/>
  <c r="E109" i="13"/>
  <c r="F109" i="13"/>
  <c r="G109" i="13"/>
  <c r="H109" i="13"/>
  <c r="I109" i="13"/>
  <c r="J109" i="13"/>
  <c r="K109" i="13"/>
  <c r="L109" i="13"/>
  <c r="M109" i="13"/>
  <c r="N109" i="13"/>
  <c r="O109" i="13"/>
  <c r="P109" i="13"/>
  <c r="Q109" i="13"/>
  <c r="R109" i="13"/>
  <c r="S109" i="13"/>
  <c r="T109" i="13"/>
  <c r="U109" i="13"/>
  <c r="V109" i="13"/>
  <c r="W109" i="13"/>
  <c r="X109" i="13"/>
  <c r="AG109" i="13"/>
  <c r="AH109" i="13"/>
  <c r="AI109" i="13"/>
  <c r="AJ109" i="13"/>
  <c r="AK109" i="13"/>
  <c r="AL109" i="13"/>
  <c r="AM109" i="13"/>
  <c r="AN109" i="13"/>
  <c r="AO109" i="13"/>
  <c r="AP109" i="13"/>
  <c r="AQ109" i="13"/>
  <c r="AR109" i="13"/>
  <c r="AS109" i="13"/>
  <c r="AT109" i="13"/>
  <c r="AU109" i="13"/>
  <c r="AV109" i="13"/>
  <c r="B110" i="13"/>
  <c r="C110" i="13"/>
  <c r="D110" i="13"/>
  <c r="E110" i="13"/>
  <c r="F110" i="13"/>
  <c r="G110" i="13"/>
  <c r="H110" i="13"/>
  <c r="I110" i="13"/>
  <c r="J110" i="13"/>
  <c r="K110" i="13"/>
  <c r="L110" i="13"/>
  <c r="M110" i="13"/>
  <c r="N110" i="13"/>
  <c r="O110" i="13"/>
  <c r="P110" i="13"/>
  <c r="Q110" i="13"/>
  <c r="R110" i="13"/>
  <c r="S110" i="13"/>
  <c r="T110" i="13"/>
  <c r="U110" i="13"/>
  <c r="V110" i="13"/>
  <c r="W110" i="13"/>
  <c r="X110" i="13"/>
  <c r="AG110" i="13"/>
  <c r="AH110" i="13"/>
  <c r="AI110" i="13"/>
  <c r="AJ110" i="13"/>
  <c r="AK110" i="13"/>
  <c r="AL110" i="13"/>
  <c r="AM110" i="13"/>
  <c r="AN110" i="13"/>
  <c r="AO110" i="13"/>
  <c r="AP110" i="13"/>
  <c r="AQ110" i="13"/>
  <c r="AR110" i="13"/>
  <c r="AS110" i="13"/>
  <c r="AT110" i="13"/>
  <c r="AU110" i="13"/>
  <c r="AV110" i="13"/>
  <c r="B111" i="13"/>
  <c r="C111" i="13"/>
  <c r="D111" i="13"/>
  <c r="E111" i="13"/>
  <c r="F111" i="13"/>
  <c r="G111" i="13"/>
  <c r="H111" i="13"/>
  <c r="I111" i="13"/>
  <c r="J111" i="13"/>
  <c r="K111" i="13"/>
  <c r="L111" i="13"/>
  <c r="M111" i="13"/>
  <c r="N111" i="13"/>
  <c r="O111" i="13"/>
  <c r="P111" i="13"/>
  <c r="Q111" i="13"/>
  <c r="R111" i="13"/>
  <c r="S111" i="13"/>
  <c r="T111" i="13"/>
  <c r="U111" i="13"/>
  <c r="V111" i="13"/>
  <c r="W111" i="13"/>
  <c r="X111" i="13"/>
  <c r="AG111" i="13"/>
  <c r="AH111" i="13"/>
  <c r="AI111" i="13"/>
  <c r="AJ111" i="13"/>
  <c r="AK111" i="13"/>
  <c r="AL111" i="13"/>
  <c r="AM111" i="13"/>
  <c r="AN111" i="13"/>
  <c r="AO111" i="13"/>
  <c r="AP111" i="13"/>
  <c r="AQ111" i="13"/>
  <c r="AR111" i="13"/>
  <c r="AS111" i="13"/>
  <c r="AT111" i="13"/>
  <c r="AU111" i="13"/>
  <c r="AV111" i="13"/>
  <c r="B112" i="13"/>
  <c r="C112" i="13"/>
  <c r="D112" i="13"/>
  <c r="E112" i="13"/>
  <c r="F112" i="13"/>
  <c r="G112" i="13"/>
  <c r="H112" i="13"/>
  <c r="I112" i="13"/>
  <c r="J112" i="13"/>
  <c r="K112" i="13"/>
  <c r="L112" i="13"/>
  <c r="M112" i="13"/>
  <c r="N112" i="13"/>
  <c r="O112" i="13"/>
  <c r="P112" i="13"/>
  <c r="Q112" i="13"/>
  <c r="R112" i="13"/>
  <c r="S112" i="13"/>
  <c r="T112" i="13"/>
  <c r="U112" i="13"/>
  <c r="V112" i="13"/>
  <c r="W112" i="13"/>
  <c r="X112" i="13"/>
  <c r="AG112" i="13"/>
  <c r="AH112" i="13"/>
  <c r="AI112" i="13"/>
  <c r="AJ112" i="13"/>
  <c r="AK112" i="13"/>
  <c r="AL112" i="13"/>
  <c r="AM112" i="13"/>
  <c r="AN112" i="13"/>
  <c r="AO112" i="13"/>
  <c r="AP112" i="13"/>
  <c r="AQ112" i="13"/>
  <c r="AR112" i="13"/>
  <c r="AS112" i="13"/>
  <c r="AT112" i="13"/>
  <c r="AU112" i="13"/>
  <c r="AV112" i="13"/>
  <c r="B113" i="13"/>
  <c r="C113" i="13"/>
  <c r="D113" i="13"/>
  <c r="E113" i="13"/>
  <c r="F113" i="13"/>
  <c r="G113" i="13"/>
  <c r="H113" i="13"/>
  <c r="I113" i="13"/>
  <c r="J113" i="13"/>
  <c r="K113" i="13"/>
  <c r="L113" i="13"/>
  <c r="M113" i="13"/>
  <c r="N113" i="13"/>
  <c r="O113" i="13"/>
  <c r="P113" i="13"/>
  <c r="Q113" i="13"/>
  <c r="R113" i="13"/>
  <c r="S113" i="13"/>
  <c r="T113" i="13"/>
  <c r="U113" i="13"/>
  <c r="V113" i="13"/>
  <c r="W113" i="13"/>
  <c r="X113" i="13"/>
  <c r="AG113" i="13"/>
  <c r="AH113" i="13"/>
  <c r="AI113" i="13"/>
  <c r="AJ113" i="13"/>
  <c r="AK113" i="13"/>
  <c r="AL113" i="13"/>
  <c r="AM113" i="13"/>
  <c r="AN113" i="13"/>
  <c r="AO113" i="13"/>
  <c r="AP113" i="13"/>
  <c r="AQ113" i="13"/>
  <c r="AR113" i="13"/>
  <c r="AS113" i="13"/>
  <c r="AT113" i="13"/>
  <c r="AU113" i="13"/>
  <c r="AV113" i="13"/>
  <c r="B114" i="13"/>
  <c r="C114" i="13"/>
  <c r="D114" i="13"/>
  <c r="E114" i="13"/>
  <c r="F114" i="13"/>
  <c r="G114" i="13"/>
  <c r="H114" i="13"/>
  <c r="I114" i="13"/>
  <c r="J114" i="13"/>
  <c r="K114" i="13"/>
  <c r="L114" i="13"/>
  <c r="M114" i="13"/>
  <c r="N114" i="13"/>
  <c r="O114" i="13"/>
  <c r="P114" i="13"/>
  <c r="Q114" i="13"/>
  <c r="R114" i="13"/>
  <c r="S114" i="13"/>
  <c r="T114" i="13"/>
  <c r="U114" i="13"/>
  <c r="V114" i="13"/>
  <c r="W114" i="13"/>
  <c r="X114" i="13"/>
  <c r="AG114" i="13"/>
  <c r="AH114" i="13"/>
  <c r="AI114" i="13"/>
  <c r="AJ114" i="13"/>
  <c r="AK114" i="13"/>
  <c r="AL114" i="13"/>
  <c r="AM114" i="13"/>
  <c r="AN114" i="13"/>
  <c r="AO114" i="13"/>
  <c r="AP114" i="13"/>
  <c r="AQ114" i="13"/>
  <c r="AR114" i="13"/>
  <c r="AS114" i="13"/>
  <c r="AT114" i="13"/>
  <c r="AU114" i="13"/>
  <c r="AV114" i="13"/>
  <c r="B115" i="13"/>
  <c r="C115" i="13"/>
  <c r="D115" i="13"/>
  <c r="E115" i="13"/>
  <c r="F115" i="13"/>
  <c r="G115" i="13"/>
  <c r="H115" i="13"/>
  <c r="I115" i="13"/>
  <c r="J115" i="13"/>
  <c r="K115" i="13"/>
  <c r="L115" i="13"/>
  <c r="M115" i="13"/>
  <c r="N115" i="13"/>
  <c r="O115" i="13"/>
  <c r="P115" i="13"/>
  <c r="Q115" i="13"/>
  <c r="R115" i="13"/>
  <c r="S115" i="13"/>
  <c r="T115" i="13"/>
  <c r="U115" i="13"/>
  <c r="V115" i="13"/>
  <c r="W115" i="13"/>
  <c r="X115" i="13"/>
  <c r="AG115" i="13"/>
  <c r="AH115" i="13"/>
  <c r="AI115" i="13"/>
  <c r="AJ115" i="13"/>
  <c r="AK115" i="13"/>
  <c r="AL115" i="13"/>
  <c r="AM115" i="13"/>
  <c r="AN115" i="13"/>
  <c r="AO115" i="13"/>
  <c r="AP115" i="13"/>
  <c r="AQ115" i="13"/>
  <c r="AR115" i="13"/>
  <c r="AS115" i="13"/>
  <c r="AT115" i="13"/>
  <c r="AU115" i="13"/>
  <c r="AV115" i="13"/>
  <c r="B116" i="13"/>
  <c r="C116" i="13"/>
  <c r="D116" i="13"/>
  <c r="E116" i="13"/>
  <c r="F116" i="13"/>
  <c r="G116" i="13"/>
  <c r="H116" i="13"/>
  <c r="I116" i="13"/>
  <c r="J116" i="13"/>
  <c r="K116" i="13"/>
  <c r="L116" i="13"/>
  <c r="M116" i="13"/>
  <c r="N116" i="13"/>
  <c r="O116" i="13"/>
  <c r="P116" i="13"/>
  <c r="Q116" i="13"/>
  <c r="R116" i="13"/>
  <c r="S116" i="13"/>
  <c r="T116" i="13"/>
  <c r="U116" i="13"/>
  <c r="V116" i="13"/>
  <c r="W116" i="13"/>
  <c r="X116" i="13"/>
  <c r="AG116" i="13"/>
  <c r="AH116" i="13"/>
  <c r="AI116" i="13"/>
  <c r="AJ116" i="13"/>
  <c r="AK116" i="13"/>
  <c r="AL116" i="13"/>
  <c r="AM116" i="13"/>
  <c r="AN116" i="13"/>
  <c r="AO116" i="13"/>
  <c r="AP116" i="13"/>
  <c r="AQ116" i="13"/>
  <c r="AR116" i="13"/>
  <c r="AS116" i="13"/>
  <c r="AT116" i="13"/>
  <c r="AU116" i="13"/>
  <c r="AV116" i="13"/>
  <c r="B117" i="13"/>
  <c r="C117" i="13"/>
  <c r="D117" i="13"/>
  <c r="E117" i="13"/>
  <c r="F117" i="13"/>
  <c r="G117" i="13"/>
  <c r="H117" i="13"/>
  <c r="I117" i="13"/>
  <c r="J117" i="13"/>
  <c r="K117" i="13"/>
  <c r="L117" i="13"/>
  <c r="M117" i="13"/>
  <c r="N117" i="13"/>
  <c r="O117" i="13"/>
  <c r="P117" i="13"/>
  <c r="Q117" i="13"/>
  <c r="R117" i="13"/>
  <c r="S117" i="13"/>
  <c r="T117" i="13"/>
  <c r="U117" i="13"/>
  <c r="V117" i="13"/>
  <c r="W117" i="13"/>
  <c r="X117" i="13"/>
  <c r="AG117" i="13"/>
  <c r="AH117" i="13"/>
  <c r="AI117" i="13"/>
  <c r="AJ117" i="13"/>
  <c r="AK117" i="13"/>
  <c r="AL117" i="13"/>
  <c r="AM117" i="13"/>
  <c r="AN117" i="13"/>
  <c r="AO117" i="13"/>
  <c r="AP117" i="13"/>
  <c r="AQ117" i="13"/>
  <c r="AR117" i="13"/>
  <c r="AS117" i="13"/>
  <c r="AT117" i="13"/>
  <c r="AU117" i="13"/>
  <c r="AV117" i="13"/>
  <c r="B118" i="13"/>
  <c r="C118" i="13"/>
  <c r="D118" i="13"/>
  <c r="E118" i="13"/>
  <c r="F118" i="13"/>
  <c r="G118" i="13"/>
  <c r="H118" i="13"/>
  <c r="I118" i="13"/>
  <c r="J118" i="13"/>
  <c r="K118" i="13"/>
  <c r="L118" i="13"/>
  <c r="M118" i="13"/>
  <c r="N118" i="13"/>
  <c r="O118" i="13"/>
  <c r="P118" i="13"/>
  <c r="Q118" i="13"/>
  <c r="R118" i="13"/>
  <c r="S118" i="13"/>
  <c r="T118" i="13"/>
  <c r="U118" i="13"/>
  <c r="V118" i="13"/>
  <c r="W118" i="13"/>
  <c r="X118" i="13"/>
  <c r="AG118" i="13"/>
  <c r="AH118" i="13"/>
  <c r="AI118" i="13"/>
  <c r="AJ118" i="13"/>
  <c r="AK118" i="13"/>
  <c r="AL118" i="13"/>
  <c r="AM118" i="13"/>
  <c r="AN118" i="13"/>
  <c r="AO118" i="13"/>
  <c r="AP118" i="13"/>
  <c r="AQ118" i="13"/>
  <c r="AR118" i="13"/>
  <c r="AS118" i="13"/>
  <c r="AT118" i="13"/>
  <c r="AU118" i="13"/>
  <c r="AV118" i="13"/>
  <c r="B119" i="13"/>
  <c r="C119" i="13"/>
  <c r="D119" i="13"/>
  <c r="E119" i="13"/>
  <c r="F119" i="13"/>
  <c r="G119" i="13"/>
  <c r="H119" i="13"/>
  <c r="I119" i="13"/>
  <c r="J119" i="13"/>
  <c r="K119" i="13"/>
  <c r="L119" i="13"/>
  <c r="M119" i="13"/>
  <c r="N119" i="13"/>
  <c r="O119" i="13"/>
  <c r="P119" i="13"/>
  <c r="Q119" i="13"/>
  <c r="R119" i="13"/>
  <c r="S119" i="13"/>
  <c r="T119" i="13"/>
  <c r="U119" i="13"/>
  <c r="V119" i="13"/>
  <c r="W119" i="13"/>
  <c r="X119" i="13"/>
  <c r="AG119" i="13"/>
  <c r="AH119" i="13"/>
  <c r="AI119" i="13"/>
  <c r="AJ119" i="13"/>
  <c r="AK119" i="13"/>
  <c r="AL119" i="13"/>
  <c r="AM119" i="13"/>
  <c r="AN119" i="13"/>
  <c r="AO119" i="13"/>
  <c r="AP119" i="13"/>
  <c r="AQ119" i="13"/>
  <c r="AR119" i="13"/>
  <c r="AS119" i="13"/>
  <c r="AT119" i="13"/>
  <c r="AU119" i="13"/>
  <c r="AV119" i="13"/>
  <c r="B120" i="13"/>
  <c r="C120" i="13"/>
  <c r="D120" i="13"/>
  <c r="E120" i="13"/>
  <c r="F120" i="13"/>
  <c r="G120" i="13"/>
  <c r="H120" i="13"/>
  <c r="I120" i="13"/>
  <c r="J120" i="13"/>
  <c r="K120" i="13"/>
  <c r="L120" i="13"/>
  <c r="M120" i="13"/>
  <c r="N120" i="13"/>
  <c r="O120" i="13"/>
  <c r="P120" i="13"/>
  <c r="Q120" i="13"/>
  <c r="R120" i="13"/>
  <c r="S120" i="13"/>
  <c r="T120" i="13"/>
  <c r="U120" i="13"/>
  <c r="V120" i="13"/>
  <c r="W120" i="13"/>
  <c r="X120" i="13"/>
  <c r="AG120" i="13"/>
  <c r="AH120" i="13"/>
  <c r="AI120" i="13"/>
  <c r="AJ120" i="13"/>
  <c r="AK120" i="13"/>
  <c r="AL120" i="13"/>
  <c r="AM120" i="13"/>
  <c r="AN120" i="13"/>
  <c r="AO120" i="13"/>
  <c r="AP120" i="13"/>
  <c r="AQ120" i="13"/>
  <c r="AR120" i="13"/>
  <c r="AS120" i="13"/>
  <c r="AT120" i="13"/>
  <c r="AU120" i="13"/>
  <c r="AV120" i="13"/>
  <c r="B121" i="13"/>
  <c r="C121" i="13"/>
  <c r="D121" i="13"/>
  <c r="E121" i="13"/>
  <c r="F121" i="13"/>
  <c r="G121" i="13"/>
  <c r="H121" i="13"/>
  <c r="I121" i="13"/>
  <c r="J121" i="13"/>
  <c r="K121" i="13"/>
  <c r="L121" i="13"/>
  <c r="M121" i="13"/>
  <c r="N121" i="13"/>
  <c r="O121" i="13"/>
  <c r="P121" i="13"/>
  <c r="Q121" i="13"/>
  <c r="R121" i="13"/>
  <c r="S121" i="13"/>
  <c r="T121" i="13"/>
  <c r="U121" i="13"/>
  <c r="V121" i="13"/>
  <c r="W121" i="13"/>
  <c r="X121" i="13"/>
  <c r="AG121" i="13"/>
  <c r="AH121" i="13"/>
  <c r="AI121" i="13"/>
  <c r="AJ121" i="13"/>
  <c r="AK121" i="13"/>
  <c r="AL121" i="13"/>
  <c r="AM121" i="13"/>
  <c r="AN121" i="13"/>
  <c r="AO121" i="13"/>
  <c r="AP121" i="13"/>
  <c r="AQ121" i="13"/>
  <c r="AR121" i="13"/>
  <c r="AS121" i="13"/>
  <c r="AT121" i="13"/>
  <c r="AU121" i="13"/>
  <c r="AV121" i="13"/>
  <c r="B122" i="13"/>
  <c r="C122" i="13"/>
  <c r="D122" i="13"/>
  <c r="E122" i="13"/>
  <c r="F122" i="13"/>
  <c r="G122" i="13"/>
  <c r="H122" i="13"/>
  <c r="I122" i="13"/>
  <c r="J122" i="13"/>
  <c r="K122" i="13"/>
  <c r="L122" i="13"/>
  <c r="M122" i="13"/>
  <c r="N122" i="13"/>
  <c r="O122" i="13"/>
  <c r="P122" i="13"/>
  <c r="Q122" i="13"/>
  <c r="R122" i="13"/>
  <c r="S122" i="13"/>
  <c r="T122" i="13"/>
  <c r="U122" i="13"/>
  <c r="V122" i="13"/>
  <c r="W122" i="13"/>
  <c r="X122" i="13"/>
  <c r="AG122" i="13"/>
  <c r="AH122" i="13"/>
  <c r="AI122" i="13"/>
  <c r="AJ122" i="13"/>
  <c r="AK122" i="13"/>
  <c r="AL122" i="13"/>
  <c r="AM122" i="13"/>
  <c r="AN122" i="13"/>
  <c r="AO122" i="13"/>
  <c r="AP122" i="13"/>
  <c r="AQ122" i="13"/>
  <c r="AR122" i="13"/>
  <c r="AS122" i="13"/>
  <c r="AT122" i="13"/>
  <c r="AU122" i="13"/>
  <c r="AV122" i="13"/>
  <c r="B123" i="13"/>
  <c r="C123" i="13"/>
  <c r="D123" i="13"/>
  <c r="E123" i="13"/>
  <c r="F123" i="13"/>
  <c r="G123" i="13"/>
  <c r="H123" i="13"/>
  <c r="I123" i="13"/>
  <c r="J123" i="13"/>
  <c r="K123" i="13"/>
  <c r="L123" i="13"/>
  <c r="M123" i="13"/>
  <c r="N123" i="13"/>
  <c r="O123" i="13"/>
  <c r="P123" i="13"/>
  <c r="Q123" i="13"/>
  <c r="R123" i="13"/>
  <c r="S123" i="13"/>
  <c r="T123" i="13"/>
  <c r="U123" i="13"/>
  <c r="V123" i="13"/>
  <c r="W123" i="13"/>
  <c r="X123" i="13"/>
  <c r="AG123" i="13"/>
  <c r="AH123" i="13"/>
  <c r="AI123" i="13"/>
  <c r="AJ123" i="13"/>
  <c r="AK123" i="13"/>
  <c r="AL123" i="13"/>
  <c r="AM123" i="13"/>
  <c r="AN123" i="13"/>
  <c r="AO123" i="13"/>
  <c r="AP123" i="13"/>
  <c r="AQ123" i="13"/>
  <c r="AR123" i="13"/>
  <c r="AS123" i="13"/>
  <c r="AT123" i="13"/>
  <c r="AU123" i="13"/>
  <c r="AV123" i="13"/>
  <c r="B124" i="13"/>
  <c r="C124" i="13"/>
  <c r="D124" i="13"/>
  <c r="E124" i="13"/>
  <c r="F124" i="13"/>
  <c r="G124" i="13"/>
  <c r="H124" i="13"/>
  <c r="I124" i="13"/>
  <c r="J124" i="13"/>
  <c r="K124" i="13"/>
  <c r="L124" i="13"/>
  <c r="M124" i="13"/>
  <c r="N124" i="13"/>
  <c r="O124" i="13"/>
  <c r="P124" i="13"/>
  <c r="Q124" i="13"/>
  <c r="R124" i="13"/>
  <c r="S124" i="13"/>
  <c r="T124" i="13"/>
  <c r="U124" i="13"/>
  <c r="V124" i="13"/>
  <c r="W124" i="13"/>
  <c r="X124" i="13"/>
  <c r="AG124" i="13"/>
  <c r="AH124" i="13"/>
  <c r="AI124" i="13"/>
  <c r="AJ124" i="13"/>
  <c r="AK124" i="13"/>
  <c r="AL124" i="13"/>
  <c r="AM124" i="13"/>
  <c r="AN124" i="13"/>
  <c r="AO124" i="13"/>
  <c r="AP124" i="13"/>
  <c r="AQ124" i="13"/>
  <c r="AR124" i="13"/>
  <c r="AS124" i="13"/>
  <c r="AT124" i="13"/>
  <c r="AU124" i="13"/>
  <c r="AV124" i="13"/>
  <c r="B125" i="13"/>
  <c r="C125" i="13"/>
  <c r="D125" i="13"/>
  <c r="E125" i="13"/>
  <c r="F125" i="13"/>
  <c r="G125" i="13"/>
  <c r="H125" i="13"/>
  <c r="I125" i="13"/>
  <c r="J125" i="13"/>
  <c r="K125" i="13"/>
  <c r="L125" i="13"/>
  <c r="M125" i="13"/>
  <c r="N125" i="13"/>
  <c r="O125" i="13"/>
  <c r="P125" i="13"/>
  <c r="Q125" i="13"/>
  <c r="R125" i="13"/>
  <c r="S125" i="13"/>
  <c r="T125" i="13"/>
  <c r="U125" i="13"/>
  <c r="V125" i="13"/>
  <c r="W125" i="13"/>
  <c r="X125" i="13"/>
  <c r="AG125" i="13"/>
  <c r="AH125" i="13"/>
  <c r="AI125" i="13"/>
  <c r="AJ125" i="13"/>
  <c r="AK125" i="13"/>
  <c r="AL125" i="13"/>
  <c r="AM125" i="13"/>
  <c r="AN125" i="13"/>
  <c r="AO125" i="13"/>
  <c r="AP125" i="13"/>
  <c r="AQ125" i="13"/>
  <c r="AR125" i="13"/>
  <c r="AS125" i="13"/>
  <c r="AT125" i="13"/>
  <c r="AU125" i="13"/>
  <c r="AV125" i="13"/>
  <c r="B126" i="13"/>
  <c r="C126" i="13"/>
  <c r="D126" i="13"/>
  <c r="E126" i="13"/>
  <c r="F126" i="13"/>
  <c r="G126" i="13"/>
  <c r="H126" i="13"/>
  <c r="I126" i="13"/>
  <c r="J126" i="13"/>
  <c r="K126" i="13"/>
  <c r="L126" i="13"/>
  <c r="M126" i="13"/>
  <c r="N126" i="13"/>
  <c r="O126" i="13"/>
  <c r="P126" i="13"/>
  <c r="Q126" i="13"/>
  <c r="R126" i="13"/>
  <c r="S126" i="13"/>
  <c r="T126" i="13"/>
  <c r="U126" i="13"/>
  <c r="V126" i="13"/>
  <c r="W126" i="13"/>
  <c r="X126" i="13"/>
  <c r="AG126" i="13"/>
  <c r="AH126" i="13"/>
  <c r="AI126" i="13"/>
  <c r="AJ126" i="13"/>
  <c r="AK126" i="13"/>
  <c r="AL126" i="13"/>
  <c r="AM126" i="13"/>
  <c r="AN126" i="13"/>
  <c r="AO126" i="13"/>
  <c r="AP126" i="13"/>
  <c r="AQ126" i="13"/>
  <c r="AR126" i="13"/>
  <c r="AS126" i="13"/>
  <c r="AT126" i="13"/>
  <c r="AU126" i="13"/>
  <c r="AV126" i="13"/>
  <c r="B127" i="13"/>
  <c r="C127" i="13"/>
  <c r="D127" i="13"/>
  <c r="E127" i="13"/>
  <c r="F127" i="13"/>
  <c r="G127" i="13"/>
  <c r="H127" i="13"/>
  <c r="I127" i="13"/>
  <c r="J127" i="13"/>
  <c r="K127" i="13"/>
  <c r="L127" i="13"/>
  <c r="M127" i="13"/>
  <c r="N127" i="13"/>
  <c r="O127" i="13"/>
  <c r="P127" i="13"/>
  <c r="Q127" i="13"/>
  <c r="R127" i="13"/>
  <c r="S127" i="13"/>
  <c r="T127" i="13"/>
  <c r="U127" i="13"/>
  <c r="V127" i="13"/>
  <c r="W127" i="13"/>
  <c r="X127" i="13"/>
  <c r="AG127" i="13"/>
  <c r="AH127" i="13"/>
  <c r="AI127" i="13"/>
  <c r="AJ127" i="13"/>
  <c r="AK127" i="13"/>
  <c r="AL127" i="13"/>
  <c r="AM127" i="13"/>
  <c r="AN127" i="13"/>
  <c r="AO127" i="13"/>
  <c r="AP127" i="13"/>
  <c r="AQ127" i="13"/>
  <c r="AR127" i="13"/>
  <c r="AS127" i="13"/>
  <c r="AT127" i="13"/>
  <c r="AU127" i="13"/>
  <c r="AV127" i="13"/>
  <c r="B128" i="13"/>
  <c r="C128" i="13"/>
  <c r="D128" i="13"/>
  <c r="E128" i="13"/>
  <c r="F128" i="13"/>
  <c r="G128" i="13"/>
  <c r="H128" i="13"/>
  <c r="I128" i="13"/>
  <c r="J128" i="13"/>
  <c r="K128" i="13"/>
  <c r="L128" i="13"/>
  <c r="M128" i="13"/>
  <c r="N128" i="13"/>
  <c r="O128" i="13"/>
  <c r="P128" i="13"/>
  <c r="Q128" i="13"/>
  <c r="R128" i="13"/>
  <c r="S128" i="13"/>
  <c r="T128" i="13"/>
  <c r="U128" i="13"/>
  <c r="V128" i="13"/>
  <c r="W128" i="13"/>
  <c r="X128" i="13"/>
  <c r="AG128" i="13"/>
  <c r="AH128" i="13"/>
  <c r="AI128" i="13"/>
  <c r="AJ128" i="13"/>
  <c r="AK128" i="13"/>
  <c r="AL128" i="13"/>
  <c r="AM128" i="13"/>
  <c r="AN128" i="13"/>
  <c r="AO128" i="13"/>
  <c r="AP128" i="13"/>
  <c r="AQ128" i="13"/>
  <c r="AR128" i="13"/>
  <c r="AS128" i="13"/>
  <c r="AT128" i="13"/>
  <c r="AU128" i="13"/>
  <c r="AV128" i="13"/>
  <c r="B129" i="13"/>
  <c r="C129" i="13"/>
  <c r="D129" i="13"/>
  <c r="E129" i="13"/>
  <c r="F129" i="13"/>
  <c r="G129" i="13"/>
  <c r="H129" i="13"/>
  <c r="I129" i="13"/>
  <c r="J129" i="13"/>
  <c r="K129" i="13"/>
  <c r="L129" i="13"/>
  <c r="M129" i="13"/>
  <c r="N129" i="13"/>
  <c r="O129" i="13"/>
  <c r="P129" i="13"/>
  <c r="Q129" i="13"/>
  <c r="R129" i="13"/>
  <c r="S129" i="13"/>
  <c r="T129" i="13"/>
  <c r="U129" i="13"/>
  <c r="V129" i="13"/>
  <c r="W129" i="13"/>
  <c r="X129" i="13"/>
  <c r="AG129" i="13"/>
  <c r="AH129" i="13"/>
  <c r="AI129" i="13"/>
  <c r="AJ129" i="13"/>
  <c r="AK129" i="13"/>
  <c r="AL129" i="13"/>
  <c r="AM129" i="13"/>
  <c r="AN129" i="13"/>
  <c r="AO129" i="13"/>
  <c r="AP129" i="13"/>
  <c r="AQ129" i="13"/>
  <c r="AR129" i="13"/>
  <c r="AS129" i="13"/>
  <c r="AT129" i="13"/>
  <c r="AU129" i="13"/>
  <c r="AV129" i="13"/>
  <c r="B130" i="13"/>
  <c r="C130" i="13"/>
  <c r="D130" i="13"/>
  <c r="E130" i="13"/>
  <c r="F130" i="13"/>
  <c r="G130" i="13"/>
  <c r="H130" i="13"/>
  <c r="I130" i="13"/>
  <c r="J130" i="13"/>
  <c r="K130" i="13"/>
  <c r="L130" i="13"/>
  <c r="M130" i="13"/>
  <c r="N130" i="13"/>
  <c r="O130" i="13"/>
  <c r="P130" i="13"/>
  <c r="Q130" i="13"/>
  <c r="R130" i="13"/>
  <c r="S130" i="13"/>
  <c r="T130" i="13"/>
  <c r="U130" i="13"/>
  <c r="V130" i="13"/>
  <c r="W130" i="13"/>
  <c r="X130" i="13"/>
  <c r="AG130" i="13"/>
  <c r="AH130" i="13"/>
  <c r="AI130" i="13"/>
  <c r="AJ130" i="13"/>
  <c r="AK130" i="13"/>
  <c r="AL130" i="13"/>
  <c r="AM130" i="13"/>
  <c r="AN130" i="13"/>
  <c r="AO130" i="13"/>
  <c r="AP130" i="13"/>
  <c r="AQ130" i="13"/>
  <c r="AR130" i="13"/>
  <c r="AS130" i="13"/>
  <c r="AT130" i="13"/>
  <c r="AU130" i="13"/>
  <c r="AV130" i="13"/>
  <c r="B131" i="13"/>
  <c r="C131" i="13"/>
  <c r="D131" i="13"/>
  <c r="E131" i="13"/>
  <c r="F131" i="13"/>
  <c r="G131" i="13"/>
  <c r="H131" i="13"/>
  <c r="I131" i="13"/>
  <c r="J131" i="13"/>
  <c r="K131" i="13"/>
  <c r="L131" i="13"/>
  <c r="M131" i="13"/>
  <c r="N131" i="13"/>
  <c r="O131" i="13"/>
  <c r="P131" i="13"/>
  <c r="Q131" i="13"/>
  <c r="R131" i="13"/>
  <c r="S131" i="13"/>
  <c r="T131" i="13"/>
  <c r="U131" i="13"/>
  <c r="V131" i="13"/>
  <c r="W131" i="13"/>
  <c r="X131" i="13"/>
  <c r="AG131" i="13"/>
  <c r="AH131" i="13"/>
  <c r="AI131" i="13"/>
  <c r="AJ131" i="13"/>
  <c r="AK131" i="13"/>
  <c r="AL131" i="13"/>
  <c r="AM131" i="13"/>
  <c r="AN131" i="13"/>
  <c r="AO131" i="13"/>
  <c r="AP131" i="13"/>
  <c r="AQ131" i="13"/>
  <c r="AR131" i="13"/>
  <c r="AS131" i="13"/>
  <c r="AT131" i="13"/>
  <c r="AU131" i="13"/>
  <c r="AV131" i="13"/>
  <c r="B132" i="13"/>
  <c r="C132" i="13"/>
  <c r="D132" i="13"/>
  <c r="E132" i="13"/>
  <c r="F132" i="13"/>
  <c r="G132" i="13"/>
  <c r="H132" i="13"/>
  <c r="I132" i="13"/>
  <c r="J132" i="13"/>
  <c r="K132" i="13"/>
  <c r="L132" i="13"/>
  <c r="M132" i="13"/>
  <c r="N132" i="13"/>
  <c r="O132" i="13"/>
  <c r="P132" i="13"/>
  <c r="Q132" i="13"/>
  <c r="R132" i="13"/>
  <c r="S132" i="13"/>
  <c r="T132" i="13"/>
  <c r="U132" i="13"/>
  <c r="V132" i="13"/>
  <c r="W132" i="13"/>
  <c r="X132" i="13"/>
  <c r="AG132" i="13"/>
  <c r="AH132" i="13"/>
  <c r="AI132" i="13"/>
  <c r="AJ132" i="13"/>
  <c r="AK132" i="13"/>
  <c r="AL132" i="13"/>
  <c r="AM132" i="13"/>
  <c r="AN132" i="13"/>
  <c r="AO132" i="13"/>
  <c r="AP132" i="13"/>
  <c r="AQ132" i="13"/>
  <c r="AR132" i="13"/>
  <c r="AS132" i="13"/>
  <c r="AT132" i="13"/>
  <c r="AU132" i="13"/>
  <c r="AV132" i="13"/>
  <c r="B133" i="13"/>
  <c r="C133" i="13"/>
  <c r="D133" i="13"/>
  <c r="E133" i="13"/>
  <c r="F133" i="13"/>
  <c r="G133" i="13"/>
  <c r="H133" i="13"/>
  <c r="I133" i="13"/>
  <c r="J133" i="13"/>
  <c r="K133" i="13"/>
  <c r="L133" i="13"/>
  <c r="M133" i="13"/>
  <c r="N133" i="13"/>
  <c r="O133" i="13"/>
  <c r="P133" i="13"/>
  <c r="Q133" i="13"/>
  <c r="R133" i="13"/>
  <c r="S133" i="13"/>
  <c r="T133" i="13"/>
  <c r="U133" i="13"/>
  <c r="V133" i="13"/>
  <c r="W133" i="13"/>
  <c r="X133" i="13"/>
  <c r="AG133" i="13"/>
  <c r="AH133" i="13"/>
  <c r="AI133" i="13"/>
  <c r="AJ133" i="13"/>
  <c r="AK133" i="13"/>
  <c r="AL133" i="13"/>
  <c r="AM133" i="13"/>
  <c r="AN133" i="13"/>
  <c r="AO133" i="13"/>
  <c r="AP133" i="13"/>
  <c r="AQ133" i="13"/>
  <c r="AR133" i="13"/>
  <c r="AS133" i="13"/>
  <c r="AT133" i="13"/>
  <c r="AU133" i="13"/>
  <c r="AV133" i="13"/>
  <c r="B134" i="13"/>
  <c r="C134" i="13"/>
  <c r="D134" i="13"/>
  <c r="E134" i="13"/>
  <c r="F134" i="13"/>
  <c r="G134" i="13"/>
  <c r="H134" i="13"/>
  <c r="I134" i="13"/>
  <c r="J134" i="13"/>
  <c r="K134" i="13"/>
  <c r="L134" i="13"/>
  <c r="M134" i="13"/>
  <c r="N134" i="13"/>
  <c r="O134" i="13"/>
  <c r="P134" i="13"/>
  <c r="Q134" i="13"/>
  <c r="R134" i="13"/>
  <c r="S134" i="13"/>
  <c r="T134" i="13"/>
  <c r="U134" i="13"/>
  <c r="V134" i="13"/>
  <c r="W134" i="13"/>
  <c r="X134" i="13"/>
  <c r="AG134" i="13"/>
  <c r="AH134" i="13"/>
  <c r="AI134" i="13"/>
  <c r="AJ134" i="13"/>
  <c r="AK134" i="13"/>
  <c r="AL134" i="13"/>
  <c r="AM134" i="13"/>
  <c r="AN134" i="13"/>
  <c r="AO134" i="13"/>
  <c r="AP134" i="13"/>
  <c r="AQ134" i="13"/>
  <c r="AR134" i="13"/>
  <c r="AS134" i="13"/>
  <c r="AT134" i="13"/>
  <c r="AU134" i="13"/>
  <c r="AV134" i="13"/>
  <c r="B135" i="13"/>
  <c r="C135" i="13"/>
  <c r="D135" i="13"/>
  <c r="E135" i="13"/>
  <c r="F135" i="13"/>
  <c r="G135" i="13"/>
  <c r="H135" i="13"/>
  <c r="I135" i="13"/>
  <c r="J135" i="13"/>
  <c r="K135" i="13"/>
  <c r="L135" i="13"/>
  <c r="M135" i="13"/>
  <c r="N135" i="13"/>
  <c r="O135" i="13"/>
  <c r="P135" i="13"/>
  <c r="Q135" i="13"/>
  <c r="R135" i="13"/>
  <c r="S135" i="13"/>
  <c r="T135" i="13"/>
  <c r="U135" i="13"/>
  <c r="V135" i="13"/>
  <c r="W135" i="13"/>
  <c r="X135" i="13"/>
  <c r="AG135" i="13"/>
  <c r="AH135" i="13"/>
  <c r="AI135" i="13"/>
  <c r="AJ135" i="13"/>
  <c r="AK135" i="13"/>
  <c r="AL135" i="13"/>
  <c r="AM135" i="13"/>
  <c r="AN135" i="13"/>
  <c r="AO135" i="13"/>
  <c r="AP135" i="13"/>
  <c r="AQ135" i="13"/>
  <c r="AR135" i="13"/>
  <c r="AS135" i="13"/>
  <c r="AT135" i="13"/>
  <c r="AU135" i="13"/>
  <c r="AV135" i="13"/>
  <c r="B136" i="13"/>
  <c r="C136" i="13"/>
  <c r="D136" i="13"/>
  <c r="E136" i="13"/>
  <c r="F136" i="13"/>
  <c r="G136" i="13"/>
  <c r="H136" i="13"/>
  <c r="I136" i="13"/>
  <c r="J136" i="13"/>
  <c r="K136" i="13"/>
  <c r="L136" i="13"/>
  <c r="M136" i="13"/>
  <c r="N136" i="13"/>
  <c r="O136" i="13"/>
  <c r="P136" i="13"/>
  <c r="Q136" i="13"/>
  <c r="R136" i="13"/>
  <c r="S136" i="13"/>
  <c r="T136" i="13"/>
  <c r="U136" i="13"/>
  <c r="V136" i="13"/>
  <c r="W136" i="13"/>
  <c r="X136" i="13"/>
  <c r="AG136" i="13"/>
  <c r="AH136" i="13"/>
  <c r="AI136" i="13"/>
  <c r="AJ136" i="13"/>
  <c r="AK136" i="13"/>
  <c r="AL136" i="13"/>
  <c r="AM136" i="13"/>
  <c r="AN136" i="13"/>
  <c r="AO136" i="13"/>
  <c r="AP136" i="13"/>
  <c r="AQ136" i="13"/>
  <c r="AR136" i="13"/>
  <c r="AS136" i="13"/>
  <c r="AT136" i="13"/>
  <c r="AU136" i="13"/>
  <c r="AV136" i="13"/>
  <c r="B137" i="13"/>
  <c r="C137" i="13"/>
  <c r="D137" i="13"/>
  <c r="E137" i="13"/>
  <c r="F137" i="13"/>
  <c r="G137" i="13"/>
  <c r="H137" i="13"/>
  <c r="I137" i="13"/>
  <c r="J137" i="13"/>
  <c r="K137" i="13"/>
  <c r="L137" i="13"/>
  <c r="M137" i="13"/>
  <c r="N137" i="13"/>
  <c r="O137" i="13"/>
  <c r="P137" i="13"/>
  <c r="Q137" i="13"/>
  <c r="R137" i="13"/>
  <c r="S137" i="13"/>
  <c r="T137" i="13"/>
  <c r="U137" i="13"/>
  <c r="V137" i="13"/>
  <c r="W137" i="13"/>
  <c r="X137" i="13"/>
  <c r="AG137" i="13"/>
  <c r="AH137" i="13"/>
  <c r="AI137" i="13"/>
  <c r="AJ137" i="13"/>
  <c r="AK137" i="13"/>
  <c r="AL137" i="13"/>
  <c r="AM137" i="13"/>
  <c r="AN137" i="13"/>
  <c r="AO137" i="13"/>
  <c r="AP137" i="13"/>
  <c r="AQ137" i="13"/>
  <c r="AR137" i="13"/>
  <c r="AS137" i="13"/>
  <c r="AT137" i="13"/>
  <c r="AU137" i="13"/>
  <c r="AV137" i="13"/>
  <c r="B138" i="13"/>
  <c r="C138" i="13"/>
  <c r="D138" i="13"/>
  <c r="E138" i="13"/>
  <c r="F138" i="13"/>
  <c r="G138" i="13"/>
  <c r="H138" i="13"/>
  <c r="I138" i="13"/>
  <c r="J138" i="13"/>
  <c r="K138" i="13"/>
  <c r="L138" i="13"/>
  <c r="M138" i="13"/>
  <c r="N138" i="13"/>
  <c r="O138" i="13"/>
  <c r="P138" i="13"/>
  <c r="Q138" i="13"/>
  <c r="R138" i="13"/>
  <c r="S138" i="13"/>
  <c r="T138" i="13"/>
  <c r="U138" i="13"/>
  <c r="V138" i="13"/>
  <c r="W138" i="13"/>
  <c r="X138" i="13"/>
  <c r="AG138" i="13"/>
  <c r="AH138" i="13"/>
  <c r="AI138" i="13"/>
  <c r="AJ138" i="13"/>
  <c r="AK138" i="13"/>
  <c r="AL138" i="13"/>
  <c r="AM138" i="13"/>
  <c r="AN138" i="13"/>
  <c r="AO138" i="13"/>
  <c r="AP138" i="13"/>
  <c r="AQ138" i="13"/>
  <c r="AR138" i="13"/>
  <c r="AS138" i="13"/>
  <c r="AT138" i="13"/>
  <c r="AU138" i="13"/>
  <c r="AV138" i="13"/>
  <c r="B139" i="13"/>
  <c r="C139" i="13"/>
  <c r="D139" i="13"/>
  <c r="E139" i="13"/>
  <c r="F139" i="13"/>
  <c r="G139" i="13"/>
  <c r="H139" i="13"/>
  <c r="I139" i="13"/>
  <c r="J139" i="13"/>
  <c r="K139" i="13"/>
  <c r="L139" i="13"/>
  <c r="M139" i="13"/>
  <c r="N139" i="13"/>
  <c r="O139" i="13"/>
  <c r="P139" i="13"/>
  <c r="Q139" i="13"/>
  <c r="R139" i="13"/>
  <c r="S139" i="13"/>
  <c r="T139" i="13"/>
  <c r="U139" i="13"/>
  <c r="V139" i="13"/>
  <c r="W139" i="13"/>
  <c r="X139" i="13"/>
  <c r="AG139" i="13"/>
  <c r="AH139" i="13"/>
  <c r="AI139" i="13"/>
  <c r="AJ139" i="13"/>
  <c r="AK139" i="13"/>
  <c r="AL139" i="13"/>
  <c r="AM139" i="13"/>
  <c r="AN139" i="13"/>
  <c r="AO139" i="13"/>
  <c r="AP139" i="13"/>
  <c r="AQ139" i="13"/>
  <c r="AR139" i="13"/>
  <c r="AS139" i="13"/>
  <c r="AT139" i="13"/>
  <c r="AU139" i="13"/>
  <c r="AV139" i="13"/>
  <c r="B140" i="13"/>
  <c r="C140" i="13"/>
  <c r="D140" i="13"/>
  <c r="E140" i="13"/>
  <c r="F140" i="13"/>
  <c r="G140" i="13"/>
  <c r="H140" i="13"/>
  <c r="I140" i="13"/>
  <c r="J140" i="13"/>
  <c r="K140" i="13"/>
  <c r="L140" i="13"/>
  <c r="M140" i="13"/>
  <c r="N140" i="13"/>
  <c r="O140" i="13"/>
  <c r="P140" i="13"/>
  <c r="Q140" i="13"/>
  <c r="R140" i="13"/>
  <c r="S140" i="13"/>
  <c r="T140" i="13"/>
  <c r="U140" i="13"/>
  <c r="V140" i="13"/>
  <c r="W140" i="13"/>
  <c r="X140" i="13"/>
  <c r="AG140" i="13"/>
  <c r="AH140" i="13"/>
  <c r="AI140" i="13"/>
  <c r="AJ140" i="13"/>
  <c r="AK140" i="13"/>
  <c r="AL140" i="13"/>
  <c r="AM140" i="13"/>
  <c r="AN140" i="13"/>
  <c r="AO140" i="13"/>
  <c r="AP140" i="13"/>
  <c r="AQ140" i="13"/>
  <c r="AR140" i="13"/>
  <c r="AS140" i="13"/>
  <c r="AT140" i="13"/>
  <c r="AU140" i="13"/>
  <c r="AV140" i="13"/>
  <c r="B141" i="13"/>
  <c r="C141" i="13"/>
  <c r="D141" i="13"/>
  <c r="E141" i="13"/>
  <c r="F141" i="13"/>
  <c r="G141" i="13"/>
  <c r="H141" i="13"/>
  <c r="I141" i="13"/>
  <c r="J141" i="13"/>
  <c r="K141" i="13"/>
  <c r="L141" i="13"/>
  <c r="M141" i="13"/>
  <c r="N141" i="13"/>
  <c r="O141" i="13"/>
  <c r="P141" i="13"/>
  <c r="Q141" i="13"/>
  <c r="R141" i="13"/>
  <c r="S141" i="13"/>
  <c r="T141" i="13"/>
  <c r="U141" i="13"/>
  <c r="V141" i="13"/>
  <c r="W141" i="13"/>
  <c r="X141" i="13"/>
  <c r="AG141" i="13"/>
  <c r="AH141" i="13"/>
  <c r="AI141" i="13"/>
  <c r="AJ141" i="13"/>
  <c r="AK141" i="13"/>
  <c r="AL141" i="13"/>
  <c r="AM141" i="13"/>
  <c r="AN141" i="13"/>
  <c r="AO141" i="13"/>
  <c r="AP141" i="13"/>
  <c r="AQ141" i="13"/>
  <c r="AR141" i="13"/>
  <c r="AS141" i="13"/>
  <c r="AT141" i="13"/>
  <c r="AU141" i="13"/>
  <c r="AV141" i="13"/>
  <c r="B142" i="13"/>
  <c r="C142" i="13"/>
  <c r="D142" i="13"/>
  <c r="E142" i="13"/>
  <c r="F142" i="13"/>
  <c r="G142" i="13"/>
  <c r="H142" i="13"/>
  <c r="I142" i="13"/>
  <c r="J142" i="13"/>
  <c r="K142" i="13"/>
  <c r="L142" i="13"/>
  <c r="M142" i="13"/>
  <c r="N142" i="13"/>
  <c r="O142" i="13"/>
  <c r="P142" i="13"/>
  <c r="Q142" i="13"/>
  <c r="R142" i="13"/>
  <c r="S142" i="13"/>
  <c r="T142" i="13"/>
  <c r="U142" i="13"/>
  <c r="V142" i="13"/>
  <c r="W142" i="13"/>
  <c r="X142" i="13"/>
  <c r="AG142" i="13"/>
  <c r="AH142" i="13"/>
  <c r="AI142" i="13"/>
  <c r="AJ142" i="13"/>
  <c r="AK142" i="13"/>
  <c r="AL142" i="13"/>
  <c r="AM142" i="13"/>
  <c r="AN142" i="13"/>
  <c r="AO142" i="13"/>
  <c r="AP142" i="13"/>
  <c r="AQ142" i="13"/>
  <c r="AR142" i="13"/>
  <c r="AS142" i="13"/>
  <c r="AT142" i="13"/>
  <c r="AU142" i="13"/>
  <c r="AV142" i="13"/>
  <c r="B143" i="13"/>
  <c r="C143" i="13"/>
  <c r="D143" i="13"/>
  <c r="E143" i="13"/>
  <c r="F143" i="13"/>
  <c r="G143" i="13"/>
  <c r="H143" i="13"/>
  <c r="I143" i="13"/>
  <c r="J143" i="13"/>
  <c r="K143" i="13"/>
  <c r="L143" i="13"/>
  <c r="M143" i="13"/>
  <c r="N143" i="13"/>
  <c r="O143" i="13"/>
  <c r="P143" i="13"/>
  <c r="Q143" i="13"/>
  <c r="R143" i="13"/>
  <c r="S143" i="13"/>
  <c r="T143" i="13"/>
  <c r="U143" i="13"/>
  <c r="V143" i="13"/>
  <c r="W143" i="13"/>
  <c r="X143" i="13"/>
  <c r="AG143" i="13"/>
  <c r="AH143" i="13"/>
  <c r="AI143" i="13"/>
  <c r="AJ143" i="13"/>
  <c r="AK143" i="13"/>
  <c r="AL143" i="13"/>
  <c r="AM143" i="13"/>
  <c r="AN143" i="13"/>
  <c r="AO143" i="13"/>
  <c r="AP143" i="13"/>
  <c r="AQ143" i="13"/>
  <c r="AR143" i="13"/>
  <c r="AS143" i="13"/>
  <c r="AT143" i="13"/>
  <c r="AU143" i="13"/>
  <c r="AV143" i="13"/>
  <c r="B144" i="13"/>
  <c r="C144" i="13"/>
  <c r="D144" i="13"/>
  <c r="E144" i="13"/>
  <c r="F144" i="13"/>
  <c r="G144" i="13"/>
  <c r="H144" i="13"/>
  <c r="I144" i="13"/>
  <c r="J144" i="13"/>
  <c r="K144" i="13"/>
  <c r="L144" i="13"/>
  <c r="M144" i="13"/>
  <c r="N144" i="13"/>
  <c r="O144" i="13"/>
  <c r="P144" i="13"/>
  <c r="Q144" i="13"/>
  <c r="R144" i="13"/>
  <c r="S144" i="13"/>
  <c r="T144" i="13"/>
  <c r="U144" i="13"/>
  <c r="V144" i="13"/>
  <c r="W144" i="13"/>
  <c r="X144" i="13"/>
  <c r="AG144" i="13"/>
  <c r="AH144" i="13"/>
  <c r="AI144" i="13"/>
  <c r="AJ144" i="13"/>
  <c r="AK144" i="13"/>
  <c r="AL144" i="13"/>
  <c r="AM144" i="13"/>
  <c r="AN144" i="13"/>
  <c r="AO144" i="13"/>
  <c r="AP144" i="13"/>
  <c r="AQ144" i="13"/>
  <c r="AR144" i="13"/>
  <c r="AS144" i="13"/>
  <c r="AT144" i="13"/>
  <c r="AU144" i="13"/>
  <c r="AV144" i="13"/>
  <c r="B145" i="13"/>
  <c r="C145" i="13"/>
  <c r="D145" i="13"/>
  <c r="E145" i="13"/>
  <c r="F145" i="13"/>
  <c r="G145" i="13"/>
  <c r="H145" i="13"/>
  <c r="I145" i="13"/>
  <c r="J145" i="13"/>
  <c r="K145" i="13"/>
  <c r="L145" i="13"/>
  <c r="M145" i="13"/>
  <c r="N145" i="13"/>
  <c r="O145" i="13"/>
  <c r="P145" i="13"/>
  <c r="Q145" i="13"/>
  <c r="R145" i="13"/>
  <c r="S145" i="13"/>
  <c r="T145" i="13"/>
  <c r="U145" i="13"/>
  <c r="V145" i="13"/>
  <c r="W145" i="13"/>
  <c r="X145" i="13"/>
  <c r="AG145" i="13"/>
  <c r="AH145" i="13"/>
  <c r="AI145" i="13"/>
  <c r="AJ145" i="13"/>
  <c r="AK145" i="13"/>
  <c r="AL145" i="13"/>
  <c r="AM145" i="13"/>
  <c r="AN145" i="13"/>
  <c r="AO145" i="13"/>
  <c r="AP145" i="13"/>
  <c r="AQ145" i="13"/>
  <c r="AR145" i="13"/>
  <c r="AS145" i="13"/>
  <c r="AT145" i="13"/>
  <c r="AU145" i="13"/>
  <c r="AV145" i="13"/>
  <c r="B146" i="13"/>
  <c r="C146" i="13"/>
  <c r="D146" i="13"/>
  <c r="E146" i="13"/>
  <c r="F146" i="13"/>
  <c r="G146" i="13"/>
  <c r="H146" i="13"/>
  <c r="I146" i="13"/>
  <c r="J146" i="13"/>
  <c r="K146" i="13"/>
  <c r="L146" i="13"/>
  <c r="M146" i="13"/>
  <c r="N146" i="13"/>
  <c r="O146" i="13"/>
  <c r="P146" i="13"/>
  <c r="Q146" i="13"/>
  <c r="R146" i="13"/>
  <c r="S146" i="13"/>
  <c r="T146" i="13"/>
  <c r="U146" i="13"/>
  <c r="V146" i="13"/>
  <c r="W146" i="13"/>
  <c r="X146" i="13"/>
  <c r="AG146" i="13"/>
  <c r="AH146" i="13"/>
  <c r="AI146" i="13"/>
  <c r="AJ146" i="13"/>
  <c r="AK146" i="13"/>
  <c r="AL146" i="13"/>
  <c r="AM146" i="13"/>
  <c r="AN146" i="13"/>
  <c r="AO146" i="13"/>
  <c r="AP146" i="13"/>
  <c r="AQ146" i="13"/>
  <c r="AR146" i="13"/>
  <c r="AS146" i="13"/>
  <c r="AT146" i="13"/>
  <c r="AU146" i="13"/>
  <c r="AV146" i="13"/>
  <c r="B147" i="13"/>
  <c r="C147" i="13"/>
  <c r="D147" i="13"/>
  <c r="E147" i="13"/>
  <c r="F147" i="13"/>
  <c r="G147" i="13"/>
  <c r="H147" i="13"/>
  <c r="I147" i="13"/>
  <c r="J147" i="13"/>
  <c r="K147" i="13"/>
  <c r="L147" i="13"/>
  <c r="M147" i="13"/>
  <c r="N147" i="13"/>
  <c r="O147" i="13"/>
  <c r="P147" i="13"/>
  <c r="Q147" i="13"/>
  <c r="R147" i="13"/>
  <c r="S147" i="13"/>
  <c r="T147" i="13"/>
  <c r="U147" i="13"/>
  <c r="V147" i="13"/>
  <c r="W147" i="13"/>
  <c r="X147" i="13"/>
  <c r="AG147" i="13"/>
  <c r="AH147" i="13"/>
  <c r="AI147" i="13"/>
  <c r="AJ147" i="13"/>
  <c r="AK147" i="13"/>
  <c r="AL147" i="13"/>
  <c r="AM147" i="13"/>
  <c r="AN147" i="13"/>
  <c r="AO147" i="13"/>
  <c r="AP147" i="13"/>
  <c r="AQ147" i="13"/>
  <c r="AR147" i="13"/>
  <c r="AS147" i="13"/>
  <c r="AT147" i="13"/>
  <c r="AU147" i="13"/>
  <c r="AV147" i="13"/>
  <c r="B148" i="13"/>
  <c r="C148" i="13"/>
  <c r="D148" i="13"/>
  <c r="E148" i="13"/>
  <c r="F148" i="13"/>
  <c r="G148" i="13"/>
  <c r="H148" i="13"/>
  <c r="I148" i="13"/>
  <c r="J148" i="13"/>
  <c r="K148" i="13"/>
  <c r="L148" i="13"/>
  <c r="M148" i="13"/>
  <c r="N148" i="13"/>
  <c r="O148" i="13"/>
  <c r="P148" i="13"/>
  <c r="Q148" i="13"/>
  <c r="R148" i="13"/>
  <c r="S148" i="13"/>
  <c r="T148" i="13"/>
  <c r="U148" i="13"/>
  <c r="V148" i="13"/>
  <c r="W148" i="13"/>
  <c r="X148" i="13"/>
  <c r="AG148" i="13"/>
  <c r="AH148" i="13"/>
  <c r="AI148" i="13"/>
  <c r="AJ148" i="13"/>
  <c r="AK148" i="13"/>
  <c r="AL148" i="13"/>
  <c r="AM148" i="13"/>
  <c r="AN148" i="13"/>
  <c r="AO148" i="13"/>
  <c r="AP148" i="13"/>
  <c r="AQ148" i="13"/>
  <c r="AR148" i="13"/>
  <c r="AS148" i="13"/>
  <c r="AT148" i="13"/>
  <c r="AU148" i="13"/>
  <c r="AV148" i="13"/>
  <c r="B149" i="13"/>
  <c r="C149" i="13"/>
  <c r="D149" i="13"/>
  <c r="E149" i="13"/>
  <c r="F149" i="13"/>
  <c r="G149" i="13"/>
  <c r="H149" i="13"/>
  <c r="I149" i="13"/>
  <c r="J149" i="13"/>
  <c r="K149" i="13"/>
  <c r="L149" i="13"/>
  <c r="M149" i="13"/>
  <c r="N149" i="13"/>
  <c r="O149" i="13"/>
  <c r="P149" i="13"/>
  <c r="Q149" i="13"/>
  <c r="R149" i="13"/>
  <c r="S149" i="13"/>
  <c r="T149" i="13"/>
  <c r="U149" i="13"/>
  <c r="V149" i="13"/>
  <c r="W149" i="13"/>
  <c r="X149" i="13"/>
  <c r="AG149" i="13"/>
  <c r="AH149" i="13"/>
  <c r="AI149" i="13"/>
  <c r="AJ149" i="13"/>
  <c r="AK149" i="13"/>
  <c r="AL149" i="13"/>
  <c r="AM149" i="13"/>
  <c r="AN149" i="13"/>
  <c r="AO149" i="13"/>
  <c r="AP149" i="13"/>
  <c r="AQ149" i="13"/>
  <c r="AR149" i="13"/>
  <c r="AS149" i="13"/>
  <c r="AT149" i="13"/>
  <c r="AU149" i="13"/>
  <c r="AV149" i="13"/>
  <c r="B150" i="13"/>
  <c r="C150" i="13"/>
  <c r="D150" i="13"/>
  <c r="E150" i="13"/>
  <c r="F150" i="13"/>
  <c r="G150" i="13"/>
  <c r="H150" i="13"/>
  <c r="I150" i="13"/>
  <c r="J150" i="13"/>
  <c r="K150" i="13"/>
  <c r="L150" i="13"/>
  <c r="M150" i="13"/>
  <c r="N150" i="13"/>
  <c r="O150" i="13"/>
  <c r="P150" i="13"/>
  <c r="Q150" i="13"/>
  <c r="R150" i="13"/>
  <c r="S150" i="13"/>
  <c r="T150" i="13"/>
  <c r="U150" i="13"/>
  <c r="V150" i="13"/>
  <c r="W150" i="13"/>
  <c r="X150" i="13"/>
  <c r="AG150" i="13"/>
  <c r="AH150" i="13"/>
  <c r="AI150" i="13"/>
  <c r="AJ150" i="13"/>
  <c r="AK150" i="13"/>
  <c r="AL150" i="13"/>
  <c r="AM150" i="13"/>
  <c r="AN150" i="13"/>
  <c r="AO150" i="13"/>
  <c r="AP150" i="13"/>
  <c r="AQ150" i="13"/>
  <c r="AR150" i="13"/>
  <c r="AS150" i="13"/>
  <c r="AT150" i="13"/>
  <c r="AU150" i="13"/>
  <c r="AV150" i="13"/>
  <c r="B151" i="13"/>
  <c r="C151" i="13"/>
  <c r="D151" i="13"/>
  <c r="E151" i="13"/>
  <c r="F151" i="13"/>
  <c r="G151" i="13"/>
  <c r="H151" i="13"/>
  <c r="I151" i="13"/>
  <c r="J151" i="13"/>
  <c r="K151" i="13"/>
  <c r="L151" i="13"/>
  <c r="M151" i="13"/>
  <c r="N151" i="13"/>
  <c r="O151" i="13"/>
  <c r="P151" i="13"/>
  <c r="Q151" i="13"/>
  <c r="R151" i="13"/>
  <c r="S151" i="13"/>
  <c r="T151" i="13"/>
  <c r="U151" i="13"/>
  <c r="V151" i="13"/>
  <c r="W151" i="13"/>
  <c r="X151" i="13"/>
  <c r="AG151" i="13"/>
  <c r="AH151" i="13"/>
  <c r="AI151" i="13"/>
  <c r="AJ151" i="13"/>
  <c r="AK151" i="13"/>
  <c r="AL151" i="13"/>
  <c r="AM151" i="13"/>
  <c r="AN151" i="13"/>
  <c r="AO151" i="13"/>
  <c r="AP151" i="13"/>
  <c r="AQ151" i="13"/>
  <c r="AR151" i="13"/>
  <c r="AS151" i="13"/>
  <c r="AT151" i="13"/>
  <c r="AU151" i="13"/>
  <c r="AV151" i="13"/>
  <c r="B152" i="13"/>
  <c r="C152" i="13"/>
  <c r="D152" i="13"/>
  <c r="E152" i="13"/>
  <c r="F152" i="13"/>
  <c r="G152" i="13"/>
  <c r="H152" i="13"/>
  <c r="I152" i="13"/>
  <c r="J152" i="13"/>
  <c r="K152" i="13"/>
  <c r="L152" i="13"/>
  <c r="M152" i="13"/>
  <c r="N152" i="13"/>
  <c r="O152" i="13"/>
  <c r="P152" i="13"/>
  <c r="Q152" i="13"/>
  <c r="R152" i="13"/>
  <c r="S152" i="13"/>
  <c r="T152" i="13"/>
  <c r="U152" i="13"/>
  <c r="V152" i="13"/>
  <c r="W152" i="13"/>
  <c r="X152" i="13"/>
  <c r="AG152" i="13"/>
  <c r="AH152" i="13"/>
  <c r="AI152" i="13"/>
  <c r="AJ152" i="13"/>
  <c r="AK152" i="13"/>
  <c r="AL152" i="13"/>
  <c r="AM152" i="13"/>
  <c r="AN152" i="13"/>
  <c r="AO152" i="13"/>
  <c r="AP152" i="13"/>
  <c r="AQ152" i="13"/>
  <c r="AR152" i="13"/>
  <c r="AS152" i="13"/>
  <c r="AT152" i="13"/>
  <c r="AU152" i="13"/>
  <c r="AV152" i="13"/>
  <c r="B153" i="13"/>
  <c r="C153" i="13"/>
  <c r="D153" i="13"/>
  <c r="E153" i="13"/>
  <c r="F153" i="13"/>
  <c r="G153" i="13"/>
  <c r="H153" i="13"/>
  <c r="I153" i="13"/>
  <c r="J153" i="13"/>
  <c r="K153" i="13"/>
  <c r="L153" i="13"/>
  <c r="M153" i="13"/>
  <c r="N153" i="13"/>
  <c r="O153" i="13"/>
  <c r="P153" i="13"/>
  <c r="Q153" i="13"/>
  <c r="R153" i="13"/>
  <c r="S153" i="13"/>
  <c r="T153" i="13"/>
  <c r="U153" i="13"/>
  <c r="V153" i="13"/>
  <c r="W153" i="13"/>
  <c r="X153" i="13"/>
  <c r="AG153" i="13"/>
  <c r="AH153" i="13"/>
  <c r="AI153" i="13"/>
  <c r="AJ153" i="13"/>
  <c r="AK153" i="13"/>
  <c r="AL153" i="13"/>
  <c r="AM153" i="13"/>
  <c r="AN153" i="13"/>
  <c r="AO153" i="13"/>
  <c r="AP153" i="13"/>
  <c r="AQ153" i="13"/>
  <c r="AR153" i="13"/>
  <c r="AS153" i="13"/>
  <c r="AT153" i="13"/>
  <c r="AU153" i="13"/>
  <c r="AV153" i="13"/>
  <c r="B154" i="13"/>
  <c r="C154" i="13"/>
  <c r="D154" i="13"/>
  <c r="E154" i="13"/>
  <c r="F154" i="13"/>
  <c r="G154" i="13"/>
  <c r="H154" i="13"/>
  <c r="I154" i="13"/>
  <c r="J154" i="13"/>
  <c r="K154" i="13"/>
  <c r="L154" i="13"/>
  <c r="M154" i="13"/>
  <c r="N154" i="13"/>
  <c r="O154" i="13"/>
  <c r="P154" i="13"/>
  <c r="Q154" i="13"/>
  <c r="R154" i="13"/>
  <c r="S154" i="13"/>
  <c r="T154" i="13"/>
  <c r="U154" i="13"/>
  <c r="V154" i="13"/>
  <c r="W154" i="13"/>
  <c r="X154" i="13"/>
  <c r="AG154" i="13"/>
  <c r="AH154" i="13"/>
  <c r="AI154" i="13"/>
  <c r="AJ154" i="13"/>
  <c r="AK154" i="13"/>
  <c r="AL154" i="13"/>
  <c r="AM154" i="13"/>
  <c r="AN154" i="13"/>
  <c r="AO154" i="13"/>
  <c r="AP154" i="13"/>
  <c r="AQ154" i="13"/>
  <c r="AR154" i="13"/>
  <c r="AS154" i="13"/>
  <c r="AT154" i="13"/>
  <c r="AU154" i="13"/>
  <c r="AV154" i="13"/>
  <c r="B155" i="13"/>
  <c r="C155" i="13"/>
  <c r="D155" i="13"/>
  <c r="E155" i="13"/>
  <c r="F155" i="13"/>
  <c r="G155" i="13"/>
  <c r="H155" i="13"/>
  <c r="I155" i="13"/>
  <c r="J155" i="13"/>
  <c r="K155" i="13"/>
  <c r="L155" i="13"/>
  <c r="M155" i="13"/>
  <c r="N155" i="13"/>
  <c r="O155" i="13"/>
  <c r="P155" i="13"/>
  <c r="Q155" i="13"/>
  <c r="R155" i="13"/>
  <c r="S155" i="13"/>
  <c r="T155" i="13"/>
  <c r="U155" i="13"/>
  <c r="V155" i="13"/>
  <c r="W155" i="13"/>
  <c r="X155" i="13"/>
  <c r="AG155" i="13"/>
  <c r="AH155" i="13"/>
  <c r="AI155" i="13"/>
  <c r="AJ155" i="13"/>
  <c r="AK155" i="13"/>
  <c r="AL155" i="13"/>
  <c r="AM155" i="13"/>
  <c r="AN155" i="13"/>
  <c r="AO155" i="13"/>
  <c r="AP155" i="13"/>
  <c r="AQ155" i="13"/>
  <c r="AR155" i="13"/>
  <c r="AS155" i="13"/>
  <c r="AT155" i="13"/>
  <c r="AU155" i="13"/>
  <c r="AV155" i="13"/>
  <c r="B156" i="13"/>
  <c r="C156" i="13"/>
  <c r="D156" i="13"/>
  <c r="E156" i="13"/>
  <c r="F156" i="13"/>
  <c r="G156" i="13"/>
  <c r="H156" i="13"/>
  <c r="I156" i="13"/>
  <c r="J156" i="13"/>
  <c r="K156" i="13"/>
  <c r="L156" i="13"/>
  <c r="M156" i="13"/>
  <c r="N156" i="13"/>
  <c r="O156" i="13"/>
  <c r="P156" i="13"/>
  <c r="Q156" i="13"/>
  <c r="R156" i="13"/>
  <c r="S156" i="13"/>
  <c r="T156" i="13"/>
  <c r="U156" i="13"/>
  <c r="V156" i="13"/>
  <c r="W156" i="13"/>
  <c r="X156" i="13"/>
  <c r="AG156" i="13"/>
  <c r="AH156" i="13"/>
  <c r="AI156" i="13"/>
  <c r="AJ156" i="13"/>
  <c r="AK156" i="13"/>
  <c r="AL156" i="13"/>
  <c r="AM156" i="13"/>
  <c r="AN156" i="13"/>
  <c r="AO156" i="13"/>
  <c r="AP156" i="13"/>
  <c r="AQ156" i="13"/>
  <c r="AR156" i="13"/>
  <c r="AS156" i="13"/>
  <c r="AT156" i="13"/>
  <c r="AU156" i="13"/>
  <c r="AV156" i="13"/>
  <c r="B157" i="13"/>
  <c r="C157" i="13"/>
  <c r="D157" i="13"/>
  <c r="E157" i="13"/>
  <c r="F157" i="13"/>
  <c r="G157" i="13"/>
  <c r="H157" i="13"/>
  <c r="I157" i="13"/>
  <c r="J157" i="13"/>
  <c r="K157" i="13"/>
  <c r="L157" i="13"/>
  <c r="M157" i="13"/>
  <c r="N157" i="13"/>
  <c r="O157" i="13"/>
  <c r="P157" i="13"/>
  <c r="Q157" i="13"/>
  <c r="R157" i="13"/>
  <c r="S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AJ157" i="13"/>
  <c r="AK157" i="13"/>
  <c r="AL157" i="13"/>
  <c r="AM157" i="13"/>
  <c r="AN157" i="13"/>
  <c r="AO157" i="13"/>
  <c r="AP157" i="13"/>
  <c r="AQ157" i="13"/>
  <c r="AR157" i="13"/>
  <c r="AS157" i="13"/>
  <c r="AT157" i="13"/>
  <c r="AU157" i="13"/>
  <c r="AV157" i="13"/>
  <c r="B158" i="13"/>
  <c r="C158" i="13"/>
  <c r="D158" i="13"/>
  <c r="E158" i="13"/>
  <c r="F158" i="13"/>
  <c r="G158" i="13"/>
  <c r="H158" i="13"/>
  <c r="I158" i="13"/>
  <c r="J158" i="13"/>
  <c r="K158" i="13"/>
  <c r="L158" i="13"/>
  <c r="M158" i="13"/>
  <c r="N158" i="13"/>
  <c r="O158" i="13"/>
  <c r="P158" i="13"/>
  <c r="Q158" i="13"/>
  <c r="R158" i="13"/>
  <c r="S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AJ158" i="13"/>
  <c r="AK158" i="13"/>
  <c r="AL158" i="13"/>
  <c r="AM158" i="13"/>
  <c r="AN158" i="13"/>
  <c r="AO158" i="13"/>
  <c r="AP158" i="13"/>
  <c r="AQ158" i="13"/>
  <c r="AR158" i="13"/>
  <c r="AS158" i="13"/>
  <c r="AT158" i="13"/>
  <c r="AU158" i="13"/>
  <c r="AV158" i="13"/>
  <c r="B159" i="13"/>
  <c r="C159" i="13"/>
  <c r="D159" i="13"/>
  <c r="E159" i="13"/>
  <c r="F159" i="13"/>
  <c r="G159" i="13"/>
  <c r="H159" i="13"/>
  <c r="I159" i="13"/>
  <c r="J159" i="13"/>
  <c r="K159" i="13"/>
  <c r="L159" i="13"/>
  <c r="M159" i="13"/>
  <c r="N159" i="13"/>
  <c r="O159" i="13"/>
  <c r="P159" i="13"/>
  <c r="Q159" i="13"/>
  <c r="R159" i="13"/>
  <c r="S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AJ159" i="13"/>
  <c r="AK159" i="13"/>
  <c r="AL159" i="13"/>
  <c r="AM159" i="13"/>
  <c r="AN159" i="13"/>
  <c r="AO159" i="13"/>
  <c r="AP159" i="13"/>
  <c r="AQ159" i="13"/>
  <c r="AR159" i="13"/>
  <c r="AS159" i="13"/>
  <c r="AT159" i="13"/>
  <c r="AU159" i="13"/>
  <c r="AV159" i="13"/>
  <c r="B160" i="13"/>
  <c r="C160" i="13"/>
  <c r="D160" i="13"/>
  <c r="E160" i="13"/>
  <c r="F160" i="13"/>
  <c r="G160" i="13"/>
  <c r="H160" i="13"/>
  <c r="I160" i="13"/>
  <c r="J160" i="13"/>
  <c r="K160" i="13"/>
  <c r="L160" i="13"/>
  <c r="M160" i="13"/>
  <c r="N160" i="13"/>
  <c r="O160" i="13"/>
  <c r="P160" i="13"/>
  <c r="Q160" i="13"/>
  <c r="R160" i="13"/>
  <c r="S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AJ160" i="13"/>
  <c r="AK160" i="13"/>
  <c r="AL160" i="13"/>
  <c r="AM160" i="13"/>
  <c r="AN160" i="13"/>
  <c r="AO160" i="13"/>
  <c r="AP160" i="13"/>
  <c r="AQ160" i="13"/>
  <c r="AR160" i="13"/>
  <c r="AS160" i="13"/>
  <c r="AT160" i="13"/>
  <c r="AU160" i="13"/>
  <c r="AV160" i="13"/>
  <c r="B161" i="13"/>
  <c r="C161" i="13"/>
  <c r="D161" i="13"/>
  <c r="E161" i="13"/>
  <c r="F161" i="13"/>
  <c r="G161" i="13"/>
  <c r="H161" i="13"/>
  <c r="I161" i="13"/>
  <c r="J161" i="13"/>
  <c r="K161" i="13"/>
  <c r="L161" i="13"/>
  <c r="M161" i="13"/>
  <c r="N161" i="13"/>
  <c r="O161" i="13"/>
  <c r="P161" i="13"/>
  <c r="Q161" i="13"/>
  <c r="R161" i="13"/>
  <c r="S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AJ161" i="13"/>
  <c r="AK161" i="13"/>
  <c r="AL161" i="13"/>
  <c r="AM161" i="13"/>
  <c r="AN161" i="13"/>
  <c r="AO161" i="13"/>
  <c r="AP161" i="13"/>
  <c r="AQ161" i="13"/>
  <c r="AR161" i="13"/>
  <c r="AS161" i="13"/>
  <c r="AT161" i="13"/>
  <c r="AU161" i="13"/>
  <c r="AV161" i="13"/>
  <c r="B162" i="13"/>
  <c r="C162" i="13"/>
  <c r="D162" i="13"/>
  <c r="E162" i="13"/>
  <c r="F162" i="13"/>
  <c r="G162" i="13"/>
  <c r="H162" i="13"/>
  <c r="I162" i="13"/>
  <c r="J162" i="13"/>
  <c r="K162" i="13"/>
  <c r="L162" i="13"/>
  <c r="M162" i="13"/>
  <c r="N162" i="13"/>
  <c r="O162" i="13"/>
  <c r="P162" i="13"/>
  <c r="Q162" i="13"/>
  <c r="R162" i="13"/>
  <c r="S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AJ162" i="13"/>
  <c r="AK162" i="13"/>
  <c r="AL162" i="13"/>
  <c r="AM162" i="13"/>
  <c r="AN162" i="13"/>
  <c r="AO162" i="13"/>
  <c r="AP162" i="13"/>
  <c r="AQ162" i="13"/>
  <c r="AR162" i="13"/>
  <c r="AS162" i="13"/>
  <c r="AT162" i="13"/>
  <c r="AU162" i="13"/>
  <c r="AV162" i="13"/>
  <c r="B163" i="13"/>
  <c r="C163" i="13"/>
  <c r="D163" i="13"/>
  <c r="E163" i="13"/>
  <c r="F163" i="13"/>
  <c r="G163" i="13"/>
  <c r="H163" i="13"/>
  <c r="I163" i="13"/>
  <c r="J163" i="13"/>
  <c r="K163" i="13"/>
  <c r="L163" i="13"/>
  <c r="M163" i="13"/>
  <c r="N163" i="13"/>
  <c r="O163" i="13"/>
  <c r="P163" i="13"/>
  <c r="Q163" i="13"/>
  <c r="R163" i="13"/>
  <c r="S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3" i="13"/>
  <c r="AJ163" i="13"/>
  <c r="AK163" i="13"/>
  <c r="AL163" i="13"/>
  <c r="AM163" i="13"/>
  <c r="AN163" i="13"/>
  <c r="AO163" i="13"/>
  <c r="AP163" i="13"/>
  <c r="AQ163" i="13"/>
  <c r="AR163" i="13"/>
  <c r="AS163" i="13"/>
  <c r="AT163" i="13"/>
  <c r="AU163" i="13"/>
  <c r="AV163" i="13"/>
  <c r="B164" i="13"/>
  <c r="C164" i="13"/>
  <c r="D164" i="13"/>
  <c r="E164" i="13"/>
  <c r="F164" i="13"/>
  <c r="G164" i="13"/>
  <c r="H164" i="13"/>
  <c r="I164" i="13"/>
  <c r="J164" i="13"/>
  <c r="K164" i="13"/>
  <c r="L164" i="13"/>
  <c r="M164" i="13"/>
  <c r="N164" i="13"/>
  <c r="O164" i="13"/>
  <c r="P164" i="13"/>
  <c r="Q164" i="13"/>
  <c r="R164" i="13"/>
  <c r="S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AJ164" i="13"/>
  <c r="AK164" i="13"/>
  <c r="AL164" i="13"/>
  <c r="AM164" i="13"/>
  <c r="AN164" i="13"/>
  <c r="AO164" i="13"/>
  <c r="AP164" i="13"/>
  <c r="AQ164" i="13"/>
  <c r="AR164" i="13"/>
  <c r="AS164" i="13"/>
  <c r="AT164" i="13"/>
  <c r="AU164" i="13"/>
  <c r="AV164" i="13"/>
  <c r="B165" i="13"/>
  <c r="C165" i="13"/>
  <c r="D165" i="13"/>
  <c r="E165" i="13"/>
  <c r="F165" i="13"/>
  <c r="G165" i="13"/>
  <c r="H165" i="13"/>
  <c r="I165" i="13"/>
  <c r="J165" i="13"/>
  <c r="K165" i="13"/>
  <c r="L165" i="13"/>
  <c r="M165" i="13"/>
  <c r="N165" i="13"/>
  <c r="O165" i="13"/>
  <c r="P165" i="13"/>
  <c r="Q165" i="13"/>
  <c r="R165" i="13"/>
  <c r="S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AJ165" i="13"/>
  <c r="AK165" i="13"/>
  <c r="AL165" i="13"/>
  <c r="AM165" i="13"/>
  <c r="AN165" i="13"/>
  <c r="AO165" i="13"/>
  <c r="AP165" i="13"/>
  <c r="AQ165" i="13"/>
  <c r="AR165" i="13"/>
  <c r="AS165" i="13"/>
  <c r="AT165" i="13"/>
  <c r="AU165" i="13"/>
  <c r="AV165" i="13"/>
  <c r="B166" i="13"/>
  <c r="C166" i="13"/>
  <c r="D166" i="13"/>
  <c r="E166" i="13"/>
  <c r="F166" i="13"/>
  <c r="G166" i="13"/>
  <c r="H166" i="13"/>
  <c r="I166" i="13"/>
  <c r="J166" i="13"/>
  <c r="K166" i="13"/>
  <c r="L166" i="13"/>
  <c r="M166" i="13"/>
  <c r="N166" i="13"/>
  <c r="O166" i="13"/>
  <c r="P166" i="13"/>
  <c r="Q166" i="13"/>
  <c r="R166" i="13"/>
  <c r="S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AJ166" i="13"/>
  <c r="AK166" i="13"/>
  <c r="AL166" i="13"/>
  <c r="AM166" i="13"/>
  <c r="AN166" i="13"/>
  <c r="AO166" i="13"/>
  <c r="AP166" i="13"/>
  <c r="AQ166" i="13"/>
  <c r="AR166" i="13"/>
  <c r="AS166" i="13"/>
  <c r="AT166" i="13"/>
  <c r="AU166" i="13"/>
  <c r="AV166" i="13"/>
  <c r="B167" i="13"/>
  <c r="C167" i="13"/>
  <c r="D167" i="13"/>
  <c r="E167" i="13"/>
  <c r="F167" i="13"/>
  <c r="G167" i="13"/>
  <c r="H167" i="13"/>
  <c r="I167" i="13"/>
  <c r="J167" i="13"/>
  <c r="K167" i="13"/>
  <c r="L167" i="13"/>
  <c r="M167" i="13"/>
  <c r="N167" i="13"/>
  <c r="O167" i="13"/>
  <c r="P167" i="13"/>
  <c r="Q167" i="13"/>
  <c r="R167" i="13"/>
  <c r="S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AJ167" i="13"/>
  <c r="AK167" i="13"/>
  <c r="AL167" i="13"/>
  <c r="AM167" i="13"/>
  <c r="AN167" i="13"/>
  <c r="AO167" i="13"/>
  <c r="AP167" i="13"/>
  <c r="AQ167" i="13"/>
  <c r="AR167" i="13"/>
  <c r="AS167" i="13"/>
  <c r="AT167" i="13"/>
  <c r="AU167" i="13"/>
  <c r="AV167" i="13"/>
  <c r="B168" i="13"/>
  <c r="C168" i="13"/>
  <c r="D168" i="13"/>
  <c r="E168" i="13"/>
  <c r="F168" i="13"/>
  <c r="G168" i="13"/>
  <c r="H168" i="13"/>
  <c r="I168" i="13"/>
  <c r="J168" i="13"/>
  <c r="K168" i="13"/>
  <c r="L168" i="13"/>
  <c r="M168" i="13"/>
  <c r="N168" i="13"/>
  <c r="O168" i="13"/>
  <c r="P168" i="13"/>
  <c r="Q168" i="13"/>
  <c r="R168" i="13"/>
  <c r="S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AJ168" i="13"/>
  <c r="AK168" i="13"/>
  <c r="AL168" i="13"/>
  <c r="AM168" i="13"/>
  <c r="AN168" i="13"/>
  <c r="AO168" i="13"/>
  <c r="AP168" i="13"/>
  <c r="AQ168" i="13"/>
  <c r="AR168" i="13"/>
  <c r="AS168" i="13"/>
  <c r="AT168" i="13"/>
  <c r="AU168" i="13"/>
  <c r="AV168" i="13"/>
  <c r="B169" i="13"/>
  <c r="C169" i="13"/>
  <c r="D169" i="13"/>
  <c r="E169" i="13"/>
  <c r="F169" i="13"/>
  <c r="G169" i="13"/>
  <c r="H169" i="13"/>
  <c r="I169" i="13"/>
  <c r="J169" i="13"/>
  <c r="K169" i="13"/>
  <c r="L169" i="13"/>
  <c r="M169" i="13"/>
  <c r="N169" i="13"/>
  <c r="O169" i="13"/>
  <c r="P169" i="13"/>
  <c r="Q169" i="13"/>
  <c r="R169" i="13"/>
  <c r="S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AJ169" i="13"/>
  <c r="AK169" i="13"/>
  <c r="AL169" i="13"/>
  <c r="AM169" i="13"/>
  <c r="AN169" i="13"/>
  <c r="AO169" i="13"/>
  <c r="AP169" i="13"/>
  <c r="AQ169" i="13"/>
  <c r="AR169" i="13"/>
  <c r="AS169" i="13"/>
  <c r="AT169" i="13"/>
  <c r="AU169" i="13"/>
  <c r="AV169" i="13"/>
  <c r="B170" i="13"/>
  <c r="C170" i="13"/>
  <c r="D170" i="13"/>
  <c r="E170" i="13"/>
  <c r="F170" i="13"/>
  <c r="G170" i="13"/>
  <c r="H170" i="13"/>
  <c r="I170" i="13"/>
  <c r="J170" i="13"/>
  <c r="K170" i="13"/>
  <c r="L170" i="13"/>
  <c r="M170" i="13"/>
  <c r="N170" i="13"/>
  <c r="O170" i="13"/>
  <c r="P170" i="13"/>
  <c r="Q170" i="13"/>
  <c r="R170" i="13"/>
  <c r="S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AJ170" i="13"/>
  <c r="AK170" i="13"/>
  <c r="AL170" i="13"/>
  <c r="AM170" i="13"/>
  <c r="AN170" i="13"/>
  <c r="AO170" i="13"/>
  <c r="AP170" i="13"/>
  <c r="AQ170" i="13"/>
  <c r="AR170" i="13"/>
  <c r="AS170" i="13"/>
  <c r="AT170" i="13"/>
  <c r="AU170" i="13"/>
  <c r="AV170" i="13"/>
  <c r="B171" i="13"/>
  <c r="C171" i="13"/>
  <c r="D171" i="13"/>
  <c r="E171" i="13"/>
  <c r="F171" i="13"/>
  <c r="G171" i="13"/>
  <c r="H171" i="13"/>
  <c r="I171" i="13"/>
  <c r="J171" i="13"/>
  <c r="K171" i="13"/>
  <c r="L171" i="13"/>
  <c r="M171" i="13"/>
  <c r="N171" i="13"/>
  <c r="O171" i="13"/>
  <c r="P171" i="13"/>
  <c r="Q171" i="13"/>
  <c r="R171" i="13"/>
  <c r="S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1" i="13"/>
  <c r="AJ171" i="13"/>
  <c r="AK171" i="13"/>
  <c r="AL171" i="13"/>
  <c r="AM171" i="13"/>
  <c r="AN171" i="13"/>
  <c r="AO171" i="13"/>
  <c r="AP171" i="13"/>
  <c r="AQ171" i="13"/>
  <c r="AR171" i="13"/>
  <c r="AS171" i="13"/>
  <c r="AT171" i="13"/>
  <c r="AU171" i="13"/>
  <c r="AV171" i="13"/>
  <c r="B172" i="13"/>
  <c r="C172" i="13"/>
  <c r="D172" i="13"/>
  <c r="E172" i="13"/>
  <c r="F172" i="13"/>
  <c r="G172" i="13"/>
  <c r="H172" i="13"/>
  <c r="I172" i="13"/>
  <c r="J172" i="13"/>
  <c r="K172" i="13"/>
  <c r="L172" i="13"/>
  <c r="M172" i="13"/>
  <c r="N172" i="13"/>
  <c r="O172" i="13"/>
  <c r="P172" i="13"/>
  <c r="Q172" i="13"/>
  <c r="R172" i="13"/>
  <c r="S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AJ172" i="13"/>
  <c r="AK172" i="13"/>
  <c r="AL172" i="13"/>
  <c r="AM172" i="13"/>
  <c r="AN172" i="13"/>
  <c r="AO172" i="13"/>
  <c r="AP172" i="13"/>
  <c r="AQ172" i="13"/>
  <c r="AR172" i="13"/>
  <c r="AS172" i="13"/>
  <c r="AT172" i="13"/>
  <c r="AU172" i="13"/>
  <c r="AV172" i="13"/>
  <c r="B173" i="13"/>
  <c r="C173" i="13"/>
  <c r="D173" i="13"/>
  <c r="E173" i="13"/>
  <c r="F173" i="13"/>
  <c r="G173" i="13"/>
  <c r="H173" i="13"/>
  <c r="I173" i="13"/>
  <c r="J173" i="13"/>
  <c r="K173" i="13"/>
  <c r="L173" i="13"/>
  <c r="M173" i="13"/>
  <c r="N173" i="13"/>
  <c r="O173" i="13"/>
  <c r="P173" i="13"/>
  <c r="Q173" i="13"/>
  <c r="R173" i="13"/>
  <c r="S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AJ173" i="13"/>
  <c r="AK173" i="13"/>
  <c r="AL173" i="13"/>
  <c r="AM173" i="13"/>
  <c r="AN173" i="13"/>
  <c r="AO173" i="13"/>
  <c r="AP173" i="13"/>
  <c r="AQ173" i="13"/>
  <c r="AR173" i="13"/>
  <c r="AS173" i="13"/>
  <c r="AT173" i="13"/>
  <c r="AU173" i="13"/>
  <c r="AV173" i="13"/>
  <c r="B174" i="13"/>
  <c r="C174" i="13"/>
  <c r="D174" i="13"/>
  <c r="E174" i="13"/>
  <c r="F174" i="13"/>
  <c r="G174" i="13"/>
  <c r="H174" i="13"/>
  <c r="I174" i="13"/>
  <c r="J174" i="13"/>
  <c r="K174" i="13"/>
  <c r="L174" i="13"/>
  <c r="M174" i="13"/>
  <c r="N174" i="13"/>
  <c r="O174" i="13"/>
  <c r="P174" i="13"/>
  <c r="Q174" i="13"/>
  <c r="R174" i="13"/>
  <c r="S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AJ174" i="13"/>
  <c r="AK174" i="13"/>
  <c r="AL174" i="13"/>
  <c r="AM174" i="13"/>
  <c r="AN174" i="13"/>
  <c r="AO174" i="13"/>
  <c r="AP174" i="13"/>
  <c r="AQ174" i="13"/>
  <c r="AR174" i="13"/>
  <c r="AS174" i="13"/>
  <c r="AT174" i="13"/>
  <c r="AU174" i="13"/>
  <c r="AV174" i="13"/>
  <c r="B175" i="13"/>
  <c r="C175" i="13"/>
  <c r="D175" i="13"/>
  <c r="E175" i="13"/>
  <c r="F175" i="13"/>
  <c r="G175" i="13"/>
  <c r="H175" i="13"/>
  <c r="I175" i="13"/>
  <c r="J175" i="13"/>
  <c r="K175" i="13"/>
  <c r="L175" i="13"/>
  <c r="M175" i="13"/>
  <c r="N175" i="13"/>
  <c r="O175" i="13"/>
  <c r="P175" i="13"/>
  <c r="Q175" i="13"/>
  <c r="R175" i="13"/>
  <c r="S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AJ175" i="13"/>
  <c r="AK175" i="13"/>
  <c r="AL175" i="13"/>
  <c r="AM175" i="13"/>
  <c r="AN175" i="13"/>
  <c r="AO175" i="13"/>
  <c r="AP175" i="13"/>
  <c r="AQ175" i="13"/>
  <c r="AR175" i="13"/>
  <c r="AS175" i="13"/>
  <c r="AT175" i="13"/>
  <c r="AU175" i="13"/>
  <c r="AV175" i="13"/>
  <c r="B176" i="13"/>
  <c r="C176" i="13"/>
  <c r="D176" i="13"/>
  <c r="E176" i="13"/>
  <c r="F176" i="13"/>
  <c r="G176" i="13"/>
  <c r="H176" i="13"/>
  <c r="I176" i="13"/>
  <c r="J176" i="13"/>
  <c r="K176" i="13"/>
  <c r="L176" i="13"/>
  <c r="M176" i="13"/>
  <c r="N176" i="13"/>
  <c r="O176" i="13"/>
  <c r="P176" i="13"/>
  <c r="Q176" i="13"/>
  <c r="R176" i="13"/>
  <c r="S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AJ176" i="13"/>
  <c r="AK176" i="13"/>
  <c r="AL176" i="13"/>
  <c r="AM176" i="13"/>
  <c r="AN176" i="13"/>
  <c r="AO176" i="13"/>
  <c r="AP176" i="13"/>
  <c r="AQ176" i="13"/>
  <c r="AR176" i="13"/>
  <c r="AS176" i="13"/>
  <c r="AT176" i="13"/>
  <c r="AU176" i="13"/>
  <c r="AV176" i="13"/>
  <c r="B177" i="13"/>
  <c r="C177" i="13"/>
  <c r="D177" i="13"/>
  <c r="E177" i="13"/>
  <c r="F177" i="13"/>
  <c r="G177" i="13"/>
  <c r="H177" i="13"/>
  <c r="I177" i="13"/>
  <c r="J177" i="13"/>
  <c r="K177" i="13"/>
  <c r="L177" i="13"/>
  <c r="M177" i="13"/>
  <c r="N177" i="13"/>
  <c r="O177" i="13"/>
  <c r="P177" i="13"/>
  <c r="Q177" i="13"/>
  <c r="R177" i="13"/>
  <c r="S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AJ177" i="13"/>
  <c r="AK177" i="13"/>
  <c r="AL177" i="13"/>
  <c r="AM177" i="13"/>
  <c r="AN177" i="13"/>
  <c r="AO177" i="13"/>
  <c r="AP177" i="13"/>
  <c r="AQ177" i="13"/>
  <c r="AR177" i="13"/>
  <c r="AS177" i="13"/>
  <c r="AT177" i="13"/>
  <c r="AU177" i="13"/>
  <c r="AV177" i="13"/>
  <c r="B178" i="13"/>
  <c r="C178" i="13"/>
  <c r="D178" i="13"/>
  <c r="E178" i="13"/>
  <c r="F178" i="13"/>
  <c r="G178" i="13"/>
  <c r="H178" i="13"/>
  <c r="I178" i="13"/>
  <c r="J178" i="13"/>
  <c r="K178" i="13"/>
  <c r="L178" i="13"/>
  <c r="M178" i="13"/>
  <c r="N178" i="13"/>
  <c r="O178" i="13"/>
  <c r="P178" i="13"/>
  <c r="Q178" i="13"/>
  <c r="R178" i="13"/>
  <c r="S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AJ178" i="13"/>
  <c r="AK178" i="13"/>
  <c r="AL178" i="13"/>
  <c r="AM178" i="13"/>
  <c r="AN178" i="13"/>
  <c r="AO178" i="13"/>
  <c r="AP178" i="13"/>
  <c r="AQ178" i="13"/>
  <c r="AR178" i="13"/>
  <c r="AS178" i="13"/>
  <c r="AT178" i="13"/>
  <c r="AU178" i="13"/>
  <c r="AV178" i="13"/>
  <c r="B179" i="13"/>
  <c r="C179" i="13"/>
  <c r="D179" i="13"/>
  <c r="E179" i="13"/>
  <c r="F179" i="13"/>
  <c r="G179" i="13"/>
  <c r="H179" i="13"/>
  <c r="I179" i="13"/>
  <c r="J179" i="13"/>
  <c r="K179" i="13"/>
  <c r="L179" i="13"/>
  <c r="M179" i="13"/>
  <c r="N179" i="13"/>
  <c r="O179" i="13"/>
  <c r="P179" i="13"/>
  <c r="Q179" i="13"/>
  <c r="R179" i="13"/>
  <c r="S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79" i="13"/>
  <c r="AJ179" i="13"/>
  <c r="AK179" i="13"/>
  <c r="AL179" i="13"/>
  <c r="AM179" i="13"/>
  <c r="AN179" i="13"/>
  <c r="AO179" i="13"/>
  <c r="AP179" i="13"/>
  <c r="AQ179" i="13"/>
  <c r="AR179" i="13"/>
  <c r="AS179" i="13"/>
  <c r="AT179" i="13"/>
  <c r="AU179" i="13"/>
  <c r="AV179" i="13"/>
  <c r="B180" i="13"/>
  <c r="C180" i="13"/>
  <c r="D180" i="13"/>
  <c r="E180" i="13"/>
  <c r="F180" i="13"/>
  <c r="G180" i="13"/>
  <c r="H180" i="13"/>
  <c r="I180" i="13"/>
  <c r="J180" i="13"/>
  <c r="K180" i="13"/>
  <c r="L180" i="13"/>
  <c r="M180" i="13"/>
  <c r="N180" i="13"/>
  <c r="O180" i="13"/>
  <c r="P180" i="13"/>
  <c r="Q180" i="13"/>
  <c r="R180" i="13"/>
  <c r="S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AJ180" i="13"/>
  <c r="AK180" i="13"/>
  <c r="AL180" i="13"/>
  <c r="AM180" i="13"/>
  <c r="AN180" i="13"/>
  <c r="AO180" i="13"/>
  <c r="AP180" i="13"/>
  <c r="AQ180" i="13"/>
  <c r="AR180" i="13"/>
  <c r="AS180" i="13"/>
  <c r="AT180" i="13"/>
  <c r="AU180" i="13"/>
  <c r="AV180" i="13"/>
  <c r="B181" i="13"/>
  <c r="C181" i="13"/>
  <c r="D181" i="13"/>
  <c r="E181" i="13"/>
  <c r="F181" i="13"/>
  <c r="G181" i="13"/>
  <c r="H181" i="13"/>
  <c r="I181" i="13"/>
  <c r="J181" i="13"/>
  <c r="K181" i="13"/>
  <c r="L181" i="13"/>
  <c r="M181" i="13"/>
  <c r="N181" i="13"/>
  <c r="O181" i="13"/>
  <c r="P181" i="13"/>
  <c r="Q181" i="13"/>
  <c r="R181" i="13"/>
  <c r="S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AJ181" i="13"/>
  <c r="AK181" i="13"/>
  <c r="AL181" i="13"/>
  <c r="AM181" i="13"/>
  <c r="AN181" i="13"/>
  <c r="AO181" i="13"/>
  <c r="AP181" i="13"/>
  <c r="AQ181" i="13"/>
  <c r="AR181" i="13"/>
  <c r="AS181" i="13"/>
  <c r="AT181" i="13"/>
  <c r="AU181" i="13"/>
  <c r="AV181" i="13"/>
  <c r="B182" i="13"/>
  <c r="C182" i="13"/>
  <c r="D182" i="13"/>
  <c r="E182" i="13"/>
  <c r="F182" i="13"/>
  <c r="G182" i="13"/>
  <c r="H182" i="13"/>
  <c r="I182" i="13"/>
  <c r="J182" i="13"/>
  <c r="K182" i="13"/>
  <c r="L182" i="13"/>
  <c r="M182" i="13"/>
  <c r="N182" i="13"/>
  <c r="O182" i="13"/>
  <c r="P182" i="13"/>
  <c r="Q182" i="13"/>
  <c r="R182" i="13"/>
  <c r="S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AJ182" i="13"/>
  <c r="AK182" i="13"/>
  <c r="AL182" i="13"/>
  <c r="AM182" i="13"/>
  <c r="AN182" i="13"/>
  <c r="AO182" i="13"/>
  <c r="AP182" i="13"/>
  <c r="AQ182" i="13"/>
  <c r="AR182" i="13"/>
  <c r="AS182" i="13"/>
  <c r="AT182" i="13"/>
  <c r="AU182" i="13"/>
  <c r="AV182" i="13"/>
  <c r="B183" i="13"/>
  <c r="C183" i="13"/>
  <c r="D183" i="13"/>
  <c r="E183" i="13"/>
  <c r="F183" i="13"/>
  <c r="G183" i="13"/>
  <c r="H183" i="13"/>
  <c r="I183" i="13"/>
  <c r="J183" i="13"/>
  <c r="K183" i="13"/>
  <c r="L183" i="13"/>
  <c r="M183" i="13"/>
  <c r="N183" i="13"/>
  <c r="O183" i="13"/>
  <c r="P183" i="13"/>
  <c r="Q183" i="13"/>
  <c r="R183" i="13"/>
  <c r="S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AJ183" i="13"/>
  <c r="AK183" i="13"/>
  <c r="AL183" i="13"/>
  <c r="AM183" i="13"/>
  <c r="AN183" i="13"/>
  <c r="AO183" i="13"/>
  <c r="AP183" i="13"/>
  <c r="AQ183" i="13"/>
  <c r="AR183" i="13"/>
  <c r="AS183" i="13"/>
  <c r="AT183" i="13"/>
  <c r="AU183" i="13"/>
  <c r="AV183" i="13"/>
  <c r="B184" i="13"/>
  <c r="C184" i="13"/>
  <c r="D184" i="13"/>
  <c r="E184" i="13"/>
  <c r="F184" i="13"/>
  <c r="G184" i="13"/>
  <c r="H184" i="13"/>
  <c r="I184" i="13"/>
  <c r="J184" i="13"/>
  <c r="K184" i="13"/>
  <c r="L184" i="13"/>
  <c r="M184" i="13"/>
  <c r="N184" i="13"/>
  <c r="O184" i="13"/>
  <c r="P184" i="13"/>
  <c r="Q184" i="13"/>
  <c r="R184" i="13"/>
  <c r="S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AJ184" i="13"/>
  <c r="AK184" i="13"/>
  <c r="AL184" i="13"/>
  <c r="AM184" i="13"/>
  <c r="AN184" i="13"/>
  <c r="AO184" i="13"/>
  <c r="AP184" i="13"/>
  <c r="AQ184" i="13"/>
  <c r="AR184" i="13"/>
  <c r="AS184" i="13"/>
  <c r="AT184" i="13"/>
  <c r="AU184" i="13"/>
  <c r="AV184" i="13"/>
  <c r="B185" i="13"/>
  <c r="C185" i="13"/>
  <c r="D185" i="13"/>
  <c r="E185" i="13"/>
  <c r="F185" i="13"/>
  <c r="G185" i="13"/>
  <c r="H185" i="13"/>
  <c r="I185" i="13"/>
  <c r="J185" i="13"/>
  <c r="K185" i="13"/>
  <c r="L185" i="13"/>
  <c r="M185" i="13"/>
  <c r="N185" i="13"/>
  <c r="O185" i="13"/>
  <c r="P185" i="13"/>
  <c r="Q185" i="13"/>
  <c r="R185" i="13"/>
  <c r="S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AJ185" i="13"/>
  <c r="AK185" i="13"/>
  <c r="AL185" i="13"/>
  <c r="AM185" i="13"/>
  <c r="AN185" i="13"/>
  <c r="AO185" i="13"/>
  <c r="AP185" i="13"/>
  <c r="AQ185" i="13"/>
  <c r="AR185" i="13"/>
  <c r="AS185" i="13"/>
  <c r="AT185" i="13"/>
  <c r="AU185" i="13"/>
  <c r="AV185" i="13"/>
  <c r="B186" i="13"/>
  <c r="C186" i="13"/>
  <c r="D186" i="13"/>
  <c r="E186" i="13"/>
  <c r="F186" i="13"/>
  <c r="G186" i="13"/>
  <c r="H186" i="13"/>
  <c r="I186" i="13"/>
  <c r="J186" i="13"/>
  <c r="K186" i="13"/>
  <c r="L186" i="13"/>
  <c r="M186" i="13"/>
  <c r="N186" i="13"/>
  <c r="O186" i="13"/>
  <c r="P186" i="13"/>
  <c r="Q186" i="13"/>
  <c r="R186" i="13"/>
  <c r="S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AJ186" i="13"/>
  <c r="AK186" i="13"/>
  <c r="AL186" i="13"/>
  <c r="AM186" i="13"/>
  <c r="AN186" i="13"/>
  <c r="AO186" i="13"/>
  <c r="AP186" i="13"/>
  <c r="AQ186" i="13"/>
  <c r="AR186" i="13"/>
  <c r="AS186" i="13"/>
  <c r="AT186" i="13"/>
  <c r="AU186" i="13"/>
  <c r="AV186" i="13"/>
  <c r="B187" i="13"/>
  <c r="C187" i="13"/>
  <c r="D187" i="13"/>
  <c r="E187" i="13"/>
  <c r="F187" i="13"/>
  <c r="G187" i="13"/>
  <c r="H187" i="13"/>
  <c r="I187" i="13"/>
  <c r="J187" i="13"/>
  <c r="K187" i="13"/>
  <c r="L187" i="13"/>
  <c r="M187" i="13"/>
  <c r="N187" i="13"/>
  <c r="O187" i="13"/>
  <c r="P187" i="13"/>
  <c r="Q187" i="13"/>
  <c r="R187" i="13"/>
  <c r="S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7" i="13"/>
  <c r="AJ187" i="13"/>
  <c r="AK187" i="13"/>
  <c r="AL187" i="13"/>
  <c r="AM187" i="13"/>
  <c r="AN187" i="13"/>
  <c r="AO187" i="13"/>
  <c r="AP187" i="13"/>
  <c r="AQ187" i="13"/>
  <c r="AR187" i="13"/>
  <c r="AS187" i="13"/>
  <c r="AT187" i="13"/>
  <c r="AU187" i="13"/>
  <c r="AV187" i="13"/>
  <c r="B188" i="13"/>
  <c r="C188" i="13"/>
  <c r="D188" i="13"/>
  <c r="E188" i="13"/>
  <c r="F188" i="13"/>
  <c r="G188" i="13"/>
  <c r="H188" i="13"/>
  <c r="I188" i="13"/>
  <c r="J188" i="13"/>
  <c r="K188" i="13"/>
  <c r="L188" i="13"/>
  <c r="M188" i="13"/>
  <c r="N188" i="13"/>
  <c r="O188" i="13"/>
  <c r="P188" i="13"/>
  <c r="Q188" i="13"/>
  <c r="R188" i="13"/>
  <c r="S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AJ188" i="13"/>
  <c r="AK188" i="13"/>
  <c r="AL188" i="13"/>
  <c r="AM188" i="13"/>
  <c r="AN188" i="13"/>
  <c r="AO188" i="13"/>
  <c r="AP188" i="13"/>
  <c r="AQ188" i="13"/>
  <c r="AR188" i="13"/>
  <c r="AS188" i="13"/>
  <c r="AT188" i="13"/>
  <c r="AU188" i="13"/>
  <c r="AV188" i="13"/>
  <c r="B189" i="13"/>
  <c r="C189" i="13"/>
  <c r="D189" i="13"/>
  <c r="E189" i="13"/>
  <c r="F189" i="13"/>
  <c r="G189" i="13"/>
  <c r="H189" i="13"/>
  <c r="I189" i="13"/>
  <c r="J189" i="13"/>
  <c r="K189" i="13"/>
  <c r="L189" i="13"/>
  <c r="M189" i="13"/>
  <c r="N189" i="13"/>
  <c r="O189" i="13"/>
  <c r="P189" i="13"/>
  <c r="Q189" i="13"/>
  <c r="R189" i="13"/>
  <c r="S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AJ189" i="13"/>
  <c r="AK189" i="13"/>
  <c r="AL189" i="13"/>
  <c r="AM189" i="13"/>
  <c r="AN189" i="13"/>
  <c r="AO189" i="13"/>
  <c r="AP189" i="13"/>
  <c r="AQ189" i="13"/>
  <c r="AR189" i="13"/>
  <c r="AS189" i="13"/>
  <c r="AT189" i="13"/>
  <c r="AU189" i="13"/>
  <c r="AV189" i="13"/>
  <c r="B190" i="13"/>
  <c r="C190" i="13"/>
  <c r="D190" i="13"/>
  <c r="E190" i="13"/>
  <c r="F190" i="13"/>
  <c r="G190" i="13"/>
  <c r="H190" i="13"/>
  <c r="I190" i="13"/>
  <c r="J190" i="13"/>
  <c r="K190" i="13"/>
  <c r="L190" i="13"/>
  <c r="M190" i="13"/>
  <c r="N190" i="13"/>
  <c r="O190" i="13"/>
  <c r="P190" i="13"/>
  <c r="Q190" i="13"/>
  <c r="R190" i="13"/>
  <c r="S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AJ190" i="13"/>
  <c r="AK190" i="13"/>
  <c r="AL190" i="13"/>
  <c r="AM190" i="13"/>
  <c r="AN190" i="13"/>
  <c r="AO190" i="13"/>
  <c r="AP190" i="13"/>
  <c r="AQ190" i="13"/>
  <c r="AR190" i="13"/>
  <c r="AS190" i="13"/>
  <c r="AT190" i="13"/>
  <c r="AU190" i="13"/>
  <c r="AV190" i="13"/>
  <c r="B191" i="13"/>
  <c r="C191" i="13"/>
  <c r="D191" i="13"/>
  <c r="E191" i="13"/>
  <c r="F191" i="13"/>
  <c r="G191" i="13"/>
  <c r="H191" i="13"/>
  <c r="I191" i="13"/>
  <c r="J191" i="13"/>
  <c r="K191" i="13"/>
  <c r="L191" i="13"/>
  <c r="M191" i="13"/>
  <c r="N191" i="13"/>
  <c r="O191" i="13"/>
  <c r="P191" i="13"/>
  <c r="Q191" i="13"/>
  <c r="R191" i="13"/>
  <c r="S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AJ191" i="13"/>
  <c r="AK191" i="13"/>
  <c r="AL191" i="13"/>
  <c r="AM191" i="13"/>
  <c r="AN191" i="13"/>
  <c r="AO191" i="13"/>
  <c r="AP191" i="13"/>
  <c r="AQ191" i="13"/>
  <c r="AR191" i="13"/>
  <c r="AS191" i="13"/>
  <c r="AT191" i="13"/>
  <c r="AU191" i="13"/>
  <c r="AV191" i="13"/>
  <c r="B192" i="13"/>
  <c r="C192" i="13"/>
  <c r="D192" i="13"/>
  <c r="E192" i="13"/>
  <c r="F192" i="13"/>
  <c r="G192" i="13"/>
  <c r="H192" i="13"/>
  <c r="I192" i="13"/>
  <c r="J192" i="13"/>
  <c r="K192" i="13"/>
  <c r="L192" i="13"/>
  <c r="M192" i="13"/>
  <c r="N192" i="13"/>
  <c r="O192" i="13"/>
  <c r="P192" i="13"/>
  <c r="Q192" i="13"/>
  <c r="R192" i="13"/>
  <c r="S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AJ192" i="13"/>
  <c r="AK192" i="13"/>
  <c r="AL192" i="13"/>
  <c r="AM192" i="13"/>
  <c r="AN192" i="13"/>
  <c r="AO192" i="13"/>
  <c r="AP192" i="13"/>
  <c r="AQ192" i="13"/>
  <c r="AR192" i="13"/>
  <c r="AS192" i="13"/>
  <c r="AT192" i="13"/>
  <c r="AU192" i="13"/>
  <c r="AV192" i="13"/>
  <c r="B193" i="13"/>
  <c r="C193" i="13"/>
  <c r="D193" i="13"/>
  <c r="E193" i="13"/>
  <c r="F193" i="13"/>
  <c r="G193" i="13"/>
  <c r="H193" i="13"/>
  <c r="I193" i="13"/>
  <c r="J193" i="13"/>
  <c r="K193" i="13"/>
  <c r="L193" i="13"/>
  <c r="M193" i="13"/>
  <c r="N193" i="13"/>
  <c r="O193" i="13"/>
  <c r="P193" i="13"/>
  <c r="Q193" i="13"/>
  <c r="R193" i="13"/>
  <c r="S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AJ193" i="13"/>
  <c r="AK193" i="13"/>
  <c r="AL193" i="13"/>
  <c r="AM193" i="13"/>
  <c r="AN193" i="13"/>
  <c r="AO193" i="13"/>
  <c r="AP193" i="13"/>
  <c r="AQ193" i="13"/>
  <c r="AR193" i="13"/>
  <c r="AS193" i="13"/>
  <c r="AT193" i="13"/>
  <c r="AU193" i="13"/>
  <c r="AV193" i="13"/>
  <c r="B194" i="13"/>
  <c r="C194" i="13"/>
  <c r="D194" i="13"/>
  <c r="E194" i="13"/>
  <c r="F194" i="13"/>
  <c r="G194" i="13"/>
  <c r="H194" i="13"/>
  <c r="I194" i="13"/>
  <c r="J194" i="13"/>
  <c r="K194" i="13"/>
  <c r="L194" i="13"/>
  <c r="M194" i="13"/>
  <c r="N194" i="13"/>
  <c r="O194" i="13"/>
  <c r="P194" i="13"/>
  <c r="Q194" i="13"/>
  <c r="R194" i="13"/>
  <c r="S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AJ194" i="13"/>
  <c r="AK194" i="13"/>
  <c r="AL194" i="13"/>
  <c r="AM194" i="13"/>
  <c r="AN194" i="13"/>
  <c r="AO194" i="13"/>
  <c r="AP194" i="13"/>
  <c r="AQ194" i="13"/>
  <c r="AR194" i="13"/>
  <c r="AS194" i="13"/>
  <c r="AT194" i="13"/>
  <c r="AU194" i="13"/>
  <c r="AV194" i="13"/>
  <c r="B195" i="13"/>
  <c r="C195" i="13"/>
  <c r="D195" i="13"/>
  <c r="E195" i="13"/>
  <c r="F195" i="13"/>
  <c r="G195" i="13"/>
  <c r="H195" i="13"/>
  <c r="I195" i="13"/>
  <c r="J195" i="13"/>
  <c r="K195" i="13"/>
  <c r="L195" i="13"/>
  <c r="M195" i="13"/>
  <c r="N195" i="13"/>
  <c r="O195" i="13"/>
  <c r="P195" i="13"/>
  <c r="Q195" i="13"/>
  <c r="R195" i="13"/>
  <c r="S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5" i="13"/>
  <c r="AJ195" i="13"/>
  <c r="AK195" i="13"/>
  <c r="AL195" i="13"/>
  <c r="AM195" i="13"/>
  <c r="AN195" i="13"/>
  <c r="AO195" i="13"/>
  <c r="AP195" i="13"/>
  <c r="AQ195" i="13"/>
  <c r="AR195" i="13"/>
  <c r="AS195" i="13"/>
  <c r="AT195" i="13"/>
  <c r="AU195" i="13"/>
  <c r="AV195" i="13"/>
  <c r="B196" i="13"/>
  <c r="C196" i="13"/>
  <c r="D196" i="13"/>
  <c r="E196" i="13"/>
  <c r="F196" i="13"/>
  <c r="G196" i="13"/>
  <c r="H196" i="13"/>
  <c r="I196" i="13"/>
  <c r="J196" i="13"/>
  <c r="K196" i="13"/>
  <c r="L196" i="13"/>
  <c r="M196" i="13"/>
  <c r="N196" i="13"/>
  <c r="O196" i="13"/>
  <c r="P196" i="13"/>
  <c r="Q196" i="13"/>
  <c r="R196" i="13"/>
  <c r="S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AJ196" i="13"/>
  <c r="AK196" i="13"/>
  <c r="AL196" i="13"/>
  <c r="AM196" i="13"/>
  <c r="AN196" i="13"/>
  <c r="AO196" i="13"/>
  <c r="AP196" i="13"/>
  <c r="AQ196" i="13"/>
  <c r="AR196" i="13"/>
  <c r="AS196" i="13"/>
  <c r="AT196" i="13"/>
  <c r="AU196" i="13"/>
  <c r="AV196" i="13"/>
  <c r="B197" i="13"/>
  <c r="C197" i="13"/>
  <c r="D197" i="13"/>
  <c r="E197" i="13"/>
  <c r="F197" i="13"/>
  <c r="G197" i="13"/>
  <c r="H197" i="13"/>
  <c r="I197" i="13"/>
  <c r="J197" i="13"/>
  <c r="K197" i="13"/>
  <c r="L197" i="13"/>
  <c r="M197" i="13"/>
  <c r="N197" i="13"/>
  <c r="O197" i="13"/>
  <c r="P197" i="13"/>
  <c r="Q197" i="13"/>
  <c r="R197" i="13"/>
  <c r="S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AJ197" i="13"/>
  <c r="AK197" i="13"/>
  <c r="AL197" i="13"/>
  <c r="AM197" i="13"/>
  <c r="AN197" i="13"/>
  <c r="AO197" i="13"/>
  <c r="AP197" i="13"/>
  <c r="AQ197" i="13"/>
  <c r="AR197" i="13"/>
  <c r="AS197" i="13"/>
  <c r="AT197" i="13"/>
  <c r="AU197" i="13"/>
  <c r="AV197" i="13"/>
  <c r="B198" i="13"/>
  <c r="C198" i="13"/>
  <c r="D198" i="13"/>
  <c r="E198" i="13"/>
  <c r="F198" i="13"/>
  <c r="G198" i="13"/>
  <c r="H198" i="13"/>
  <c r="I198" i="13"/>
  <c r="J198" i="13"/>
  <c r="K198" i="13"/>
  <c r="L198" i="13"/>
  <c r="M198" i="13"/>
  <c r="N198" i="13"/>
  <c r="O198" i="13"/>
  <c r="P198" i="13"/>
  <c r="Q198" i="13"/>
  <c r="R198" i="13"/>
  <c r="S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AJ198" i="13"/>
  <c r="AK198" i="13"/>
  <c r="AL198" i="13"/>
  <c r="AM198" i="13"/>
  <c r="AN198" i="13"/>
  <c r="AO198" i="13"/>
  <c r="AP198" i="13"/>
  <c r="AQ198" i="13"/>
  <c r="AR198" i="13"/>
  <c r="AS198" i="13"/>
  <c r="AT198" i="13"/>
  <c r="AU198" i="13"/>
  <c r="AV198" i="13"/>
  <c r="B199" i="13"/>
  <c r="C199" i="13"/>
  <c r="D199" i="13"/>
  <c r="E199" i="13"/>
  <c r="F199" i="13"/>
  <c r="G199" i="13"/>
  <c r="H199" i="13"/>
  <c r="I199" i="13"/>
  <c r="J199" i="13"/>
  <c r="K199" i="13"/>
  <c r="L199" i="13"/>
  <c r="M199" i="13"/>
  <c r="N199" i="13"/>
  <c r="O199" i="13"/>
  <c r="P199" i="13"/>
  <c r="Q199" i="13"/>
  <c r="R199" i="13"/>
  <c r="S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AJ199" i="13"/>
  <c r="AK199" i="13"/>
  <c r="AL199" i="13"/>
  <c r="AM199" i="13"/>
  <c r="AN199" i="13"/>
  <c r="AO199" i="13"/>
  <c r="AP199" i="13"/>
  <c r="AQ199" i="13"/>
  <c r="AR199" i="13"/>
  <c r="AS199" i="13"/>
  <c r="AT199" i="13"/>
  <c r="AU199" i="13"/>
  <c r="AV199" i="13"/>
  <c r="B200" i="13"/>
  <c r="C200" i="13"/>
  <c r="D200" i="13"/>
  <c r="E200" i="13"/>
  <c r="F200" i="13"/>
  <c r="G200" i="13"/>
  <c r="H200" i="13"/>
  <c r="I200" i="13"/>
  <c r="J200" i="13"/>
  <c r="K200" i="13"/>
  <c r="L200" i="13"/>
  <c r="M200" i="13"/>
  <c r="N200" i="13"/>
  <c r="O200" i="13"/>
  <c r="P200" i="13"/>
  <c r="Q200" i="13"/>
  <c r="R200" i="13"/>
  <c r="S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AJ200" i="13"/>
  <c r="AK200" i="13"/>
  <c r="AL200" i="13"/>
  <c r="AM200" i="13"/>
  <c r="AN200" i="13"/>
  <c r="AO200" i="13"/>
  <c r="AP200" i="13"/>
  <c r="AQ200" i="13"/>
  <c r="AR200" i="13"/>
  <c r="AS200" i="13"/>
  <c r="AT200" i="13"/>
  <c r="AU200" i="13"/>
  <c r="AV200" i="13"/>
  <c r="B201" i="13"/>
  <c r="C201" i="13"/>
  <c r="D201" i="13"/>
  <c r="E201" i="13"/>
  <c r="F201" i="13"/>
  <c r="G201" i="13"/>
  <c r="H201" i="13"/>
  <c r="I201" i="13"/>
  <c r="J201" i="13"/>
  <c r="K201" i="13"/>
  <c r="L201" i="13"/>
  <c r="M201" i="13"/>
  <c r="N201" i="13"/>
  <c r="O201" i="13"/>
  <c r="P201" i="13"/>
  <c r="Q201" i="13"/>
  <c r="R201" i="13"/>
  <c r="S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AJ201" i="13"/>
  <c r="AK201" i="13"/>
  <c r="AL201" i="13"/>
  <c r="AM201" i="13"/>
  <c r="AN201" i="13"/>
  <c r="AO201" i="13"/>
  <c r="AP201" i="13"/>
  <c r="AQ201" i="13"/>
  <c r="AR201" i="13"/>
  <c r="AS201" i="13"/>
  <c r="AT201" i="13"/>
  <c r="AU201" i="13"/>
  <c r="AV201" i="13"/>
  <c r="B202" i="13"/>
  <c r="C202" i="13"/>
  <c r="D202" i="13"/>
  <c r="E202" i="13"/>
  <c r="F202" i="13"/>
  <c r="G202" i="13"/>
  <c r="H202" i="13"/>
  <c r="I202" i="13"/>
  <c r="J202" i="13"/>
  <c r="K202" i="13"/>
  <c r="L202" i="13"/>
  <c r="M202" i="13"/>
  <c r="N202" i="13"/>
  <c r="O202" i="13"/>
  <c r="P202" i="13"/>
  <c r="Q202" i="13"/>
  <c r="R202" i="13"/>
  <c r="S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AJ202" i="13"/>
  <c r="AK202" i="13"/>
  <c r="AL202" i="13"/>
  <c r="AM202" i="13"/>
  <c r="AN202" i="13"/>
  <c r="AO202" i="13"/>
  <c r="AP202" i="13"/>
  <c r="AQ202" i="13"/>
  <c r="AR202" i="13"/>
  <c r="AS202" i="13"/>
  <c r="AT202" i="13"/>
  <c r="AU202" i="13"/>
  <c r="AV202" i="13"/>
  <c r="B203" i="13"/>
  <c r="C203" i="13"/>
  <c r="D203" i="13"/>
  <c r="E203" i="13"/>
  <c r="F203" i="13"/>
  <c r="G203" i="13"/>
  <c r="H203" i="13"/>
  <c r="I203" i="13"/>
  <c r="J203" i="13"/>
  <c r="K203" i="13"/>
  <c r="L203" i="13"/>
  <c r="M203" i="13"/>
  <c r="N203" i="13"/>
  <c r="O203" i="13"/>
  <c r="P203" i="13"/>
  <c r="Q203" i="13"/>
  <c r="R203" i="13"/>
  <c r="S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3" i="13"/>
  <c r="AJ203" i="13"/>
  <c r="AK203" i="13"/>
  <c r="AL203" i="13"/>
  <c r="AM203" i="13"/>
  <c r="AN203" i="13"/>
  <c r="AO203" i="13"/>
  <c r="AP203" i="13"/>
  <c r="AQ203" i="13"/>
  <c r="AR203" i="13"/>
  <c r="AS203" i="13"/>
  <c r="AT203" i="13"/>
  <c r="AU203" i="13"/>
  <c r="AV203" i="13"/>
  <c r="B204" i="13"/>
  <c r="C204" i="13"/>
  <c r="D204" i="13"/>
  <c r="E204" i="13"/>
  <c r="F204" i="13"/>
  <c r="G204" i="13"/>
  <c r="H204" i="13"/>
  <c r="I204" i="13"/>
  <c r="J204" i="13"/>
  <c r="K204" i="13"/>
  <c r="L204" i="13"/>
  <c r="M204" i="13"/>
  <c r="N204" i="13"/>
  <c r="O204" i="13"/>
  <c r="P204" i="13"/>
  <c r="Q204" i="13"/>
  <c r="R204" i="13"/>
  <c r="S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AJ204" i="13"/>
  <c r="AK204" i="13"/>
  <c r="AL204" i="13"/>
  <c r="AM204" i="13"/>
  <c r="AN204" i="13"/>
  <c r="AO204" i="13"/>
  <c r="AP204" i="13"/>
  <c r="AQ204" i="13"/>
  <c r="AR204" i="13"/>
  <c r="AS204" i="13"/>
  <c r="AT204" i="13"/>
  <c r="AU204" i="13"/>
  <c r="AV204" i="13"/>
  <c r="B205" i="13"/>
  <c r="C205" i="13"/>
  <c r="D205" i="13"/>
  <c r="E205" i="13"/>
  <c r="F205" i="13"/>
  <c r="G205" i="13"/>
  <c r="H205" i="13"/>
  <c r="I205" i="13"/>
  <c r="J205" i="13"/>
  <c r="K205" i="13"/>
  <c r="L205" i="13"/>
  <c r="M205" i="13"/>
  <c r="N205" i="13"/>
  <c r="O205" i="13"/>
  <c r="P205" i="13"/>
  <c r="Q205" i="13"/>
  <c r="R205" i="13"/>
  <c r="S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AJ205" i="13"/>
  <c r="AK205" i="13"/>
  <c r="AL205" i="13"/>
  <c r="AM205" i="13"/>
  <c r="AN205" i="13"/>
  <c r="AO205" i="13"/>
  <c r="AP205" i="13"/>
  <c r="AQ205" i="13"/>
  <c r="AR205" i="13"/>
  <c r="AS205" i="13"/>
  <c r="AT205" i="13"/>
  <c r="AU205" i="13"/>
  <c r="AV205" i="13"/>
  <c r="B206" i="13"/>
  <c r="C206" i="13"/>
  <c r="D206" i="13"/>
  <c r="E206" i="13"/>
  <c r="F206" i="13"/>
  <c r="G206" i="13"/>
  <c r="H206" i="13"/>
  <c r="I206" i="13"/>
  <c r="J206" i="13"/>
  <c r="K206" i="13"/>
  <c r="L206" i="13"/>
  <c r="M206" i="13"/>
  <c r="N206" i="13"/>
  <c r="O206" i="13"/>
  <c r="P206" i="13"/>
  <c r="Q206" i="13"/>
  <c r="R206" i="13"/>
  <c r="S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AJ206" i="13"/>
  <c r="AK206" i="13"/>
  <c r="AL206" i="13"/>
  <c r="AM206" i="13"/>
  <c r="AN206" i="13"/>
  <c r="AO206" i="13"/>
  <c r="AP206" i="13"/>
  <c r="AQ206" i="13"/>
  <c r="AR206" i="13"/>
  <c r="AS206" i="13"/>
  <c r="AT206" i="13"/>
  <c r="AU206" i="13"/>
  <c r="AV206" i="13"/>
  <c r="B207" i="13"/>
  <c r="C207" i="13"/>
  <c r="D207" i="13"/>
  <c r="E207" i="13"/>
  <c r="F207" i="13"/>
  <c r="G207" i="13"/>
  <c r="H207" i="13"/>
  <c r="I207" i="13"/>
  <c r="J207" i="13"/>
  <c r="K207" i="13"/>
  <c r="L207" i="13"/>
  <c r="M207" i="13"/>
  <c r="N207" i="13"/>
  <c r="O207" i="13"/>
  <c r="P207" i="13"/>
  <c r="Q207" i="13"/>
  <c r="R207" i="13"/>
  <c r="S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AJ207" i="13"/>
  <c r="AK207" i="13"/>
  <c r="AL207" i="13"/>
  <c r="AM207" i="13"/>
  <c r="AN207" i="13"/>
  <c r="AO207" i="13"/>
  <c r="AP207" i="13"/>
  <c r="AQ207" i="13"/>
  <c r="AR207" i="13"/>
  <c r="AS207" i="13"/>
  <c r="AT207" i="13"/>
  <c r="AU207" i="13"/>
  <c r="AV207" i="13"/>
  <c r="B208" i="13"/>
  <c r="C208" i="13"/>
  <c r="D208" i="13"/>
  <c r="E208" i="13"/>
  <c r="F208" i="13"/>
  <c r="G208" i="13"/>
  <c r="H208" i="13"/>
  <c r="I208" i="13"/>
  <c r="J208" i="13"/>
  <c r="K208" i="13"/>
  <c r="L208" i="13"/>
  <c r="M208" i="13"/>
  <c r="N208" i="13"/>
  <c r="O208" i="13"/>
  <c r="P208" i="13"/>
  <c r="Q208" i="13"/>
  <c r="R208" i="13"/>
  <c r="S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AJ208" i="13"/>
  <c r="AK208" i="13"/>
  <c r="AL208" i="13"/>
  <c r="AM208" i="13"/>
  <c r="AN208" i="13"/>
  <c r="AO208" i="13"/>
  <c r="AP208" i="13"/>
  <c r="AQ208" i="13"/>
  <c r="AR208" i="13"/>
  <c r="AS208" i="13"/>
  <c r="AT208" i="13"/>
  <c r="AU208" i="13"/>
  <c r="AV208" i="13"/>
  <c r="B209" i="13"/>
  <c r="C209" i="13"/>
  <c r="D209" i="13"/>
  <c r="E209" i="13"/>
  <c r="F209" i="13"/>
  <c r="G209" i="13"/>
  <c r="H209" i="13"/>
  <c r="I209" i="13"/>
  <c r="J209" i="13"/>
  <c r="K209" i="13"/>
  <c r="L209" i="13"/>
  <c r="M209" i="13"/>
  <c r="N209" i="13"/>
  <c r="O209" i="13"/>
  <c r="P209" i="13"/>
  <c r="Q209" i="13"/>
  <c r="R209" i="13"/>
  <c r="S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AJ209" i="13"/>
  <c r="AK209" i="13"/>
  <c r="AL209" i="13"/>
  <c r="AM209" i="13"/>
  <c r="AN209" i="13"/>
  <c r="AO209" i="13"/>
  <c r="AP209" i="13"/>
  <c r="AQ209" i="13"/>
  <c r="AR209" i="13"/>
  <c r="AS209" i="13"/>
  <c r="AT209" i="13"/>
  <c r="AU209" i="13"/>
  <c r="AV209" i="13"/>
  <c r="B210" i="13"/>
  <c r="C210" i="13"/>
  <c r="D210" i="13"/>
  <c r="E210" i="13"/>
  <c r="F210" i="13"/>
  <c r="G210" i="13"/>
  <c r="H210" i="13"/>
  <c r="I210" i="13"/>
  <c r="J210" i="13"/>
  <c r="K210" i="13"/>
  <c r="L210" i="13"/>
  <c r="M210" i="13"/>
  <c r="N210" i="13"/>
  <c r="O210" i="13"/>
  <c r="P210" i="13"/>
  <c r="Q210" i="13"/>
  <c r="R210" i="13"/>
  <c r="S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AJ210" i="13"/>
  <c r="AK210" i="13"/>
  <c r="AL210" i="13"/>
  <c r="AM210" i="13"/>
  <c r="AN210" i="13"/>
  <c r="AO210" i="13"/>
  <c r="AP210" i="13"/>
  <c r="AQ210" i="13"/>
  <c r="AR210" i="13"/>
  <c r="AS210" i="13"/>
  <c r="AT210" i="13"/>
  <c r="AU210" i="13"/>
  <c r="AV210" i="13"/>
  <c r="B211" i="13"/>
  <c r="C211" i="13"/>
  <c r="D211" i="13"/>
  <c r="E211" i="13"/>
  <c r="F211" i="13"/>
  <c r="G211" i="13"/>
  <c r="H211" i="13"/>
  <c r="I211" i="13"/>
  <c r="J211" i="13"/>
  <c r="K211" i="13"/>
  <c r="L211" i="13"/>
  <c r="M211" i="13"/>
  <c r="N211" i="13"/>
  <c r="O211" i="13"/>
  <c r="P211" i="13"/>
  <c r="Q211" i="13"/>
  <c r="R211" i="13"/>
  <c r="S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1" i="13"/>
  <c r="AJ211" i="13"/>
  <c r="AK211" i="13"/>
  <c r="AL211" i="13"/>
  <c r="AM211" i="13"/>
  <c r="AN211" i="13"/>
  <c r="AO211" i="13"/>
  <c r="AP211" i="13"/>
  <c r="AQ211" i="13"/>
  <c r="AR211" i="13"/>
  <c r="AS211" i="13"/>
  <c r="AT211" i="13"/>
  <c r="AU211" i="13"/>
  <c r="AV211" i="13"/>
  <c r="B212" i="13"/>
  <c r="C212" i="13"/>
  <c r="D212" i="13"/>
  <c r="E212" i="13"/>
  <c r="F212" i="13"/>
  <c r="G212" i="13"/>
  <c r="H212" i="13"/>
  <c r="I212" i="13"/>
  <c r="J212" i="13"/>
  <c r="K212" i="13"/>
  <c r="L212" i="13"/>
  <c r="M212" i="13"/>
  <c r="N212" i="13"/>
  <c r="O212" i="13"/>
  <c r="P212" i="13"/>
  <c r="Q212" i="13"/>
  <c r="R212" i="13"/>
  <c r="S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AJ212" i="13"/>
  <c r="AK212" i="13"/>
  <c r="AL212" i="13"/>
  <c r="AM212" i="13"/>
  <c r="AN212" i="13"/>
  <c r="AO212" i="13"/>
  <c r="AP212" i="13"/>
  <c r="AQ212" i="13"/>
  <c r="AR212" i="13"/>
  <c r="AS212" i="13"/>
  <c r="AT212" i="13"/>
  <c r="AU212" i="13"/>
  <c r="AV212" i="13"/>
  <c r="B213" i="13"/>
  <c r="C213" i="13"/>
  <c r="D213" i="13"/>
  <c r="E213" i="13"/>
  <c r="F213" i="13"/>
  <c r="G213" i="13"/>
  <c r="H213" i="13"/>
  <c r="I213" i="13"/>
  <c r="J213" i="13"/>
  <c r="K213" i="13"/>
  <c r="L213" i="13"/>
  <c r="M213" i="13"/>
  <c r="N213" i="13"/>
  <c r="O213" i="13"/>
  <c r="P213" i="13"/>
  <c r="Q213" i="13"/>
  <c r="R213" i="13"/>
  <c r="S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AJ213" i="13"/>
  <c r="AK213" i="13"/>
  <c r="AL213" i="13"/>
  <c r="AM213" i="13"/>
  <c r="AN213" i="13"/>
  <c r="AO213" i="13"/>
  <c r="AP213" i="13"/>
  <c r="AQ213" i="13"/>
  <c r="AR213" i="13"/>
  <c r="AS213" i="13"/>
  <c r="AT213" i="13"/>
  <c r="AU213" i="13"/>
  <c r="AV213" i="13"/>
  <c r="B214" i="13"/>
  <c r="C214" i="13"/>
  <c r="D214" i="13"/>
  <c r="E214" i="13"/>
  <c r="F214" i="13"/>
  <c r="G214" i="13"/>
  <c r="H214" i="13"/>
  <c r="I214" i="13"/>
  <c r="J214" i="13"/>
  <c r="K214" i="13"/>
  <c r="L214" i="13"/>
  <c r="M214" i="13"/>
  <c r="N214" i="13"/>
  <c r="O214" i="13"/>
  <c r="P214" i="13"/>
  <c r="Q214" i="13"/>
  <c r="R214" i="13"/>
  <c r="S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AJ214" i="13"/>
  <c r="AK214" i="13"/>
  <c r="AL214" i="13"/>
  <c r="AM214" i="13"/>
  <c r="AN214" i="13"/>
  <c r="AO214" i="13"/>
  <c r="AP214" i="13"/>
  <c r="AQ214" i="13"/>
  <c r="AR214" i="13"/>
  <c r="AS214" i="13"/>
  <c r="AT214" i="13"/>
  <c r="AU214" i="13"/>
  <c r="AV214" i="13"/>
  <c r="B215" i="13"/>
  <c r="C215" i="13"/>
  <c r="D215" i="13"/>
  <c r="E215" i="13"/>
  <c r="F215" i="13"/>
  <c r="G215" i="13"/>
  <c r="H215" i="13"/>
  <c r="I215" i="13"/>
  <c r="J215" i="13"/>
  <c r="K215" i="13"/>
  <c r="L215" i="13"/>
  <c r="M215" i="13"/>
  <c r="N215" i="13"/>
  <c r="O215" i="13"/>
  <c r="P215" i="13"/>
  <c r="Q215" i="13"/>
  <c r="R215" i="13"/>
  <c r="S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AJ215" i="13"/>
  <c r="AK215" i="13"/>
  <c r="AL215" i="13"/>
  <c r="AM215" i="13"/>
  <c r="AN215" i="13"/>
  <c r="AO215" i="13"/>
  <c r="AP215" i="13"/>
  <c r="AQ215" i="13"/>
  <c r="AR215" i="13"/>
  <c r="AS215" i="13"/>
  <c r="AT215" i="13"/>
  <c r="AU215" i="13"/>
  <c r="AV215" i="13"/>
  <c r="Y1" i="5"/>
  <c r="AN1" i="4"/>
  <c r="U61" i="11"/>
  <c r="O153" i="11"/>
  <c r="O152" i="11"/>
  <c r="O151" i="11"/>
  <c r="O150" i="11"/>
  <c r="O149" i="11"/>
  <c r="O148" i="11"/>
  <c r="O147" i="11"/>
  <c r="O146" i="11"/>
  <c r="O145" i="11"/>
  <c r="O144" i="11"/>
  <c r="O143" i="11"/>
  <c r="O142" i="11"/>
  <c r="O141" i="11"/>
  <c r="O140" i="11"/>
  <c r="O139" i="11"/>
  <c r="O138" i="11"/>
  <c r="O137" i="11"/>
  <c r="O136" i="11"/>
  <c r="O135" i="11"/>
  <c r="O134" i="11"/>
  <c r="O133" i="11"/>
  <c r="O132" i="11"/>
  <c r="O131" i="11"/>
  <c r="O129" i="11"/>
  <c r="O128" i="11"/>
  <c r="O126" i="11"/>
  <c r="O125" i="11"/>
  <c r="O124" i="11"/>
  <c r="O123" i="11"/>
  <c r="O122" i="11"/>
  <c r="O121" i="11"/>
  <c r="O120" i="11"/>
  <c r="O119" i="11"/>
  <c r="O118" i="11"/>
  <c r="O117" i="11"/>
  <c r="O116" i="11"/>
  <c r="O115" i="11"/>
  <c r="O114" i="11"/>
  <c r="O113" i="11"/>
  <c r="O112" i="11"/>
  <c r="O111" i="11"/>
  <c r="P110" i="11"/>
  <c r="O110" i="11"/>
  <c r="O109" i="11"/>
  <c r="O108" i="11"/>
  <c r="O105" i="11"/>
  <c r="O104" i="11"/>
  <c r="O103" i="11"/>
  <c r="O102" i="11"/>
  <c r="O100" i="11"/>
  <c r="O99" i="11"/>
  <c r="O98" i="11"/>
  <c r="O97" i="11"/>
  <c r="O96" i="11"/>
  <c r="O95" i="11"/>
  <c r="O94" i="11"/>
  <c r="O93" i="11"/>
  <c r="O92" i="11"/>
  <c r="O91" i="11"/>
  <c r="O90" i="11"/>
  <c r="O89" i="11"/>
  <c r="O88" i="11"/>
  <c r="O87" i="11"/>
  <c r="O86" i="11"/>
  <c r="O85" i="11"/>
  <c r="O84" i="11"/>
  <c r="O83" i="11"/>
  <c r="O82" i="11"/>
  <c r="O81" i="11"/>
  <c r="P80" i="11"/>
  <c r="O80" i="11"/>
  <c r="O79" i="11"/>
  <c r="O78" i="11"/>
  <c r="O76" i="11"/>
  <c r="O75" i="11"/>
  <c r="N75" i="11"/>
  <c r="O74" i="11"/>
  <c r="N74" i="11"/>
  <c r="O73" i="11"/>
  <c r="N73" i="11"/>
  <c r="O72" i="11"/>
  <c r="N72" i="11"/>
  <c r="O71" i="11"/>
  <c r="N71" i="11"/>
  <c r="O70" i="11"/>
  <c r="N70" i="11"/>
  <c r="O69" i="11"/>
  <c r="N69" i="11"/>
  <c r="O68" i="11"/>
  <c r="O67" i="11"/>
  <c r="N66" i="11"/>
  <c r="N65" i="11"/>
  <c r="O64" i="11"/>
  <c r="O63" i="11"/>
  <c r="O62" i="11"/>
  <c r="P61" i="11"/>
  <c r="O61" i="11"/>
  <c r="O60" i="11"/>
  <c r="O59" i="11"/>
  <c r="O58" i="11"/>
  <c r="O57" i="11"/>
  <c r="O56" i="11"/>
  <c r="P55" i="11"/>
  <c r="O54" i="11"/>
  <c r="O53" i="11"/>
  <c r="O52" i="11"/>
  <c r="O51" i="11"/>
  <c r="O50" i="11"/>
  <c r="O49" i="11"/>
  <c r="O48" i="11"/>
  <c r="O47" i="11"/>
  <c r="P45" i="11"/>
  <c r="P41" i="11"/>
  <c r="P40" i="11"/>
  <c r="P39" i="11"/>
  <c r="P38" i="11"/>
  <c r="P37" i="11"/>
  <c r="P34" i="11"/>
  <c r="P33" i="11"/>
  <c r="O32" i="11"/>
  <c r="P31" i="11"/>
  <c r="O31" i="11"/>
  <c r="O30" i="11"/>
  <c r="N30" i="11"/>
  <c r="O29" i="11"/>
  <c r="N29" i="11"/>
  <c r="O28" i="11"/>
  <c r="O27" i="11"/>
  <c r="O23" i="11"/>
  <c r="O22" i="11"/>
  <c r="O21" i="11"/>
  <c r="O20" i="11"/>
  <c r="O19" i="11"/>
  <c r="O17" i="11"/>
  <c r="O16" i="11"/>
  <c r="O15" i="11"/>
  <c r="O14" i="11"/>
  <c r="O13" i="11"/>
  <c r="O12" i="11"/>
  <c r="O10" i="11"/>
  <c r="O9" i="11"/>
  <c r="O8" i="11"/>
  <c r="O7" i="11"/>
  <c r="O6" i="11"/>
  <c r="O5" i="11"/>
  <c r="O4" i="11"/>
  <c r="B30" i="12" a="1"/>
  <c r="B30" i="12"/>
  <c r="B31" i="12" a="1"/>
  <c r="B31" i="12"/>
  <c r="B32" i="12" a="1"/>
  <c r="B32" i="12"/>
  <c r="B33" i="12" a="1"/>
  <c r="B33" i="12"/>
  <c r="B34" i="12" a="1"/>
  <c r="B34" i="12"/>
  <c r="B35" i="12" a="1"/>
  <c r="B35" i="12"/>
  <c r="B36" i="12" a="1"/>
  <c r="B36" i="12"/>
  <c r="B37" i="12" a="1"/>
  <c r="B37" i="12"/>
  <c r="B7" i="12" a="1"/>
  <c r="B7" i="12"/>
  <c r="C7" i="12"/>
  <c r="D7" i="12"/>
  <c r="E7" i="12"/>
  <c r="F7" i="12"/>
  <c r="G7" i="12"/>
  <c r="B8" i="12" a="1"/>
  <c r="B8" i="12"/>
  <c r="C8" i="12"/>
  <c r="D8" i="12"/>
  <c r="E8" i="12"/>
  <c r="F8" i="12"/>
  <c r="G8" i="12"/>
  <c r="B9" i="12" a="1"/>
  <c r="B9" i="12"/>
  <c r="C9" i="12"/>
  <c r="D9" i="12"/>
  <c r="E9" i="12"/>
  <c r="F9" i="12"/>
  <c r="G9" i="12"/>
  <c r="B10" i="12" a="1"/>
  <c r="B10" i="12"/>
  <c r="C10" i="12"/>
  <c r="D10" i="12"/>
  <c r="E10" i="12"/>
  <c r="F10" i="12"/>
  <c r="G10" i="12"/>
  <c r="B11" i="12" a="1"/>
  <c r="B11" i="12"/>
  <c r="C11" i="12"/>
  <c r="D11" i="12"/>
  <c r="E11" i="12"/>
  <c r="F11" i="12"/>
  <c r="G11" i="12"/>
  <c r="B12" i="12" a="1"/>
  <c r="B12" i="12"/>
  <c r="C12" i="12"/>
  <c r="D12" i="12"/>
  <c r="E12" i="12"/>
  <c r="F12" i="12"/>
  <c r="G12" i="12"/>
  <c r="B13" i="12" a="1"/>
  <c r="B13" i="12"/>
  <c r="C13" i="12"/>
  <c r="D13" i="12"/>
  <c r="E13" i="12"/>
  <c r="F13" i="12"/>
  <c r="G13" i="12"/>
  <c r="B14" i="12" a="1"/>
  <c r="B14" i="12"/>
  <c r="C14" i="12"/>
  <c r="D14" i="12"/>
  <c r="E14" i="12"/>
  <c r="F14" i="12"/>
  <c r="G14" i="12"/>
  <c r="B20" i="12" a="1"/>
  <c r="B20" i="12"/>
  <c r="B21" i="12" a="1"/>
  <c r="B21" i="12"/>
  <c r="B22" i="12" a="1"/>
  <c r="B22" i="12"/>
  <c r="B23" i="12" a="1"/>
  <c r="B23" i="12"/>
  <c r="B24" i="12" a="1"/>
  <c r="B24" i="12"/>
  <c r="B25" i="12" a="1"/>
  <c r="B25" i="12"/>
  <c r="B26" i="12" a="1"/>
  <c r="B26" i="12"/>
  <c r="B27" i="12" a="1"/>
  <c r="B27" i="12"/>
  <c r="B28" i="12" a="1"/>
  <c r="B28" i="12"/>
  <c r="B29" i="12" a="1"/>
  <c r="B29" i="12"/>
  <c r="B15" i="12" a="1"/>
  <c r="B15" i="12"/>
  <c r="B16" i="12" a="1"/>
  <c r="B16" i="12"/>
  <c r="B17" i="12" a="1"/>
  <c r="B17" i="12"/>
  <c r="B18" i="12" a="1"/>
  <c r="B18" i="12"/>
  <c r="B19" i="12" a="1"/>
  <c r="B19" i="12"/>
  <c r="B5" i="12" a="1"/>
  <c r="B5" i="12"/>
  <c r="B6" i="12" a="1"/>
  <c r="B6" i="12"/>
  <c r="U45" i="11"/>
  <c r="U35" i="11"/>
  <c r="U33" i="11"/>
  <c r="U31" i="11"/>
  <c r="U1" i="11"/>
  <c r="P1" i="11"/>
  <c r="F1" i="11"/>
  <c r="E1" i="11"/>
  <c r="Q80" i="10"/>
  <c r="Q110" i="10"/>
  <c r="Q33" i="10"/>
  <c r="O32" i="10"/>
  <c r="O13" i="10"/>
  <c r="AI1" i="6"/>
  <c r="AH1" i="6"/>
  <c r="N75" i="10"/>
  <c r="N74" i="10"/>
  <c r="N73" i="10"/>
  <c r="N72" i="10"/>
  <c r="N71" i="10"/>
  <c r="Q11" i="8"/>
  <c r="O11" i="11" s="1"/>
  <c r="Q55" i="10"/>
  <c r="Q61" i="10"/>
  <c r="Q45" i="10"/>
  <c r="I24" i="2"/>
  <c r="N70" i="10"/>
  <c r="N69" i="10"/>
  <c r="N66" i="10"/>
  <c r="N65" i="10"/>
  <c r="Q41" i="10"/>
  <c r="H32" i="2"/>
  <c r="Q34" i="10"/>
  <c r="I33" i="2"/>
  <c r="H33" i="2"/>
  <c r="G33" i="2"/>
  <c r="F33" i="2"/>
  <c r="E33" i="2"/>
  <c r="D33" i="2"/>
  <c r="C33" i="2"/>
  <c r="B33" i="2"/>
  <c r="J34" i="2"/>
  <c r="Y42" i="6"/>
  <c r="Q18" i="8"/>
  <c r="O18" i="11" s="1"/>
  <c r="Q38" i="10"/>
  <c r="Q37" i="10"/>
  <c r="Q77" i="8"/>
  <c r="O77" i="11" s="1"/>
  <c r="Q31" i="10"/>
  <c r="AL153" i="4"/>
  <c r="AL152" i="4"/>
  <c r="AL151" i="4"/>
  <c r="AL150" i="4"/>
  <c r="AL149" i="4"/>
  <c r="AL148" i="4"/>
  <c r="AL147" i="4"/>
  <c r="AL146" i="4"/>
  <c r="AL145" i="4"/>
  <c r="AL144" i="4"/>
  <c r="AL143" i="4"/>
  <c r="AL142" i="4"/>
  <c r="AL141" i="4"/>
  <c r="AL140" i="4"/>
  <c r="AL139" i="4"/>
  <c r="AL138" i="4"/>
  <c r="AL137" i="4"/>
  <c r="AL136" i="4"/>
  <c r="AL135" i="4"/>
  <c r="AL134" i="4"/>
  <c r="AL133" i="4"/>
  <c r="AL132" i="4"/>
  <c r="AL131" i="4"/>
  <c r="AL130" i="4"/>
  <c r="AL129" i="4"/>
  <c r="AL128" i="4"/>
  <c r="AL127" i="4"/>
  <c r="AL126" i="4"/>
  <c r="AL125" i="4"/>
  <c r="AL124" i="4"/>
  <c r="AL123" i="4"/>
  <c r="AL122" i="4"/>
  <c r="AL121" i="4"/>
  <c r="AL120" i="4"/>
  <c r="AL119" i="4"/>
  <c r="AL118" i="4"/>
  <c r="AL117" i="4"/>
  <c r="AL116" i="4"/>
  <c r="AL115" i="4"/>
  <c r="AL114" i="4"/>
  <c r="AL113" i="4"/>
  <c r="AL112" i="4"/>
  <c r="AL111" i="4"/>
  <c r="AL110" i="4"/>
  <c r="AL109" i="4"/>
  <c r="AL108" i="4"/>
  <c r="AL107" i="4"/>
  <c r="AL106" i="4"/>
  <c r="AL105" i="4"/>
  <c r="AL104" i="4"/>
  <c r="AL103" i="4"/>
  <c r="AL102" i="4"/>
  <c r="AL101" i="4"/>
  <c r="AL100" i="4"/>
  <c r="AL99" i="4"/>
  <c r="AL98" i="4"/>
  <c r="AL97" i="4"/>
  <c r="AL96" i="4"/>
  <c r="AL95" i="4"/>
  <c r="AL94" i="4"/>
  <c r="AL93" i="4"/>
  <c r="AL92" i="4"/>
  <c r="AL91" i="4"/>
  <c r="AL90" i="4"/>
  <c r="AL89" i="4"/>
  <c r="AL88" i="4"/>
  <c r="AL87" i="4"/>
  <c r="AL86" i="4"/>
  <c r="AL85" i="4"/>
  <c r="AL84" i="4"/>
  <c r="AL83" i="4"/>
  <c r="AL82" i="4"/>
  <c r="AL81" i="4"/>
  <c r="AL80" i="4"/>
  <c r="AL79" i="4"/>
  <c r="AL78" i="4"/>
  <c r="AL77" i="4"/>
  <c r="AL76" i="4"/>
  <c r="AL75" i="4"/>
  <c r="AL74" i="4"/>
  <c r="AL73" i="4"/>
  <c r="AL72" i="4"/>
  <c r="AL71" i="4"/>
  <c r="AL70" i="4"/>
  <c r="AL69" i="4"/>
  <c r="AL68" i="4"/>
  <c r="AL67" i="4"/>
  <c r="AL66" i="4"/>
  <c r="AL65" i="4"/>
  <c r="AL64" i="4"/>
  <c r="AL63" i="4"/>
  <c r="AL62" i="4"/>
  <c r="AL61" i="4"/>
  <c r="AL60" i="4"/>
  <c r="AL59" i="4"/>
  <c r="AL58" i="4"/>
  <c r="AL57" i="4"/>
  <c r="AL56" i="4"/>
  <c r="AL55" i="4"/>
  <c r="AL54" i="4"/>
  <c r="AL53" i="4"/>
  <c r="AL52" i="4"/>
  <c r="AL51" i="4"/>
  <c r="AL50" i="4"/>
  <c r="AL49" i="4"/>
  <c r="AL48" i="4"/>
  <c r="AL47" i="4"/>
  <c r="AL46" i="4"/>
  <c r="AL45" i="4"/>
  <c r="AL44" i="4"/>
  <c r="AL43" i="4"/>
  <c r="AL5" i="4"/>
  <c r="AL6" i="4"/>
  <c r="AL7" i="4"/>
  <c r="AL8" i="4"/>
  <c r="AL9" i="4"/>
  <c r="AL10" i="4"/>
  <c r="AL11" i="4"/>
  <c r="AL12" i="4"/>
  <c r="AL13" i="4"/>
  <c r="AL14" i="4"/>
  <c r="AL15" i="4"/>
  <c r="AL16" i="4"/>
  <c r="AL17" i="4"/>
  <c r="AL18" i="4"/>
  <c r="AL19" i="4"/>
  <c r="AL20" i="4"/>
  <c r="AL21" i="4"/>
  <c r="AL22" i="4"/>
  <c r="AL23" i="4"/>
  <c r="AL24" i="4"/>
  <c r="AL25" i="4"/>
  <c r="AL26" i="4"/>
  <c r="AL27" i="4"/>
  <c r="AL28" i="4"/>
  <c r="AL29" i="4"/>
  <c r="AL30" i="4"/>
  <c r="AL31" i="4"/>
  <c r="AL32" i="4"/>
  <c r="AL33" i="4"/>
  <c r="AL34" i="4"/>
  <c r="AL35" i="4"/>
  <c r="AL36" i="4"/>
  <c r="AL37" i="4"/>
  <c r="AL38" i="4"/>
  <c r="AL39" i="4"/>
  <c r="AL40" i="4"/>
  <c r="AL41" i="4"/>
  <c r="AL42" i="4"/>
  <c r="Q40" i="10"/>
  <c r="Q39" i="10"/>
  <c r="Y36" i="6"/>
  <c r="F1" i="8"/>
  <c r="D35" i="2"/>
  <c r="I35" i="2"/>
  <c r="H35" i="2"/>
  <c r="G35" i="2"/>
  <c r="F35" i="2"/>
  <c r="E35" i="2"/>
  <c r="B35" i="2"/>
  <c r="C35" i="2"/>
  <c r="Q127" i="8"/>
  <c r="O127" i="11" s="1"/>
  <c r="W1" i="5"/>
  <c r="AA153" i="4"/>
  <c r="AA152" i="4"/>
  <c r="AA151" i="4"/>
  <c r="AA150" i="4"/>
  <c r="AA149" i="4"/>
  <c r="AA148" i="4"/>
  <c r="AA147" i="4"/>
  <c r="AA146" i="4"/>
  <c r="AA145" i="4"/>
  <c r="AA144" i="4"/>
  <c r="AA143" i="4"/>
  <c r="AA142" i="4"/>
  <c r="AA141" i="4"/>
  <c r="AA140" i="4"/>
  <c r="AA139" i="4"/>
  <c r="AA138" i="4"/>
  <c r="AA137" i="4"/>
  <c r="AA136" i="4"/>
  <c r="AA135" i="4"/>
  <c r="AA134" i="4"/>
  <c r="AA133" i="4"/>
  <c r="AA132" i="4"/>
  <c r="AA131" i="4"/>
  <c r="AA130" i="4"/>
  <c r="AA129" i="4"/>
  <c r="AA128" i="4"/>
  <c r="AA127" i="4"/>
  <c r="AA126" i="4"/>
  <c r="AA125" i="4"/>
  <c r="AA124" i="4"/>
  <c r="AA123" i="4"/>
  <c r="AA122" i="4"/>
  <c r="AA121" i="4"/>
  <c r="AA120" i="4"/>
  <c r="AA119" i="4"/>
  <c r="AA118" i="4"/>
  <c r="AA117" i="4"/>
  <c r="AA116" i="4"/>
  <c r="AA115" i="4"/>
  <c r="AA114" i="4"/>
  <c r="AA113" i="4"/>
  <c r="AA112" i="4"/>
  <c r="AA111" i="4"/>
  <c r="AA110" i="4"/>
  <c r="AA109" i="4"/>
  <c r="AA108" i="4"/>
  <c r="AA107" i="4"/>
  <c r="AA106" i="4"/>
  <c r="AA105" i="4"/>
  <c r="AA104" i="4"/>
  <c r="AA103" i="4"/>
  <c r="AA102" i="4"/>
  <c r="AA101" i="4"/>
  <c r="AA100" i="4"/>
  <c r="AA99" i="4"/>
  <c r="AA98" i="4"/>
  <c r="AA97" i="4"/>
  <c r="AA96" i="4"/>
  <c r="AA95" i="4"/>
  <c r="AA94" i="4"/>
  <c r="AA93" i="4"/>
  <c r="AA92" i="4"/>
  <c r="AA91" i="4"/>
  <c r="AA90" i="4"/>
  <c r="AA89" i="4"/>
  <c r="AA88" i="4"/>
  <c r="AA87" i="4"/>
  <c r="AA86" i="4"/>
  <c r="AA85" i="4"/>
  <c r="AA84" i="4"/>
  <c r="AA83" i="4"/>
  <c r="AA82" i="4"/>
  <c r="AA81" i="4"/>
  <c r="AA80" i="4"/>
  <c r="AA79" i="4"/>
  <c r="AA78" i="4"/>
  <c r="AA77" i="4"/>
  <c r="AA76" i="4"/>
  <c r="AA75" i="4"/>
  <c r="AA74" i="4"/>
  <c r="AA73" i="4"/>
  <c r="AA72" i="4"/>
  <c r="AA71" i="4"/>
  <c r="AA70" i="4"/>
  <c r="AA69" i="4"/>
  <c r="AA68" i="4"/>
  <c r="AA67" i="4"/>
  <c r="AA66" i="4"/>
  <c r="AA65" i="4"/>
  <c r="AA64" i="4"/>
  <c r="AA63" i="4"/>
  <c r="AA62" i="4"/>
  <c r="AA61" i="4"/>
  <c r="AA60" i="4"/>
  <c r="AA59" i="4"/>
  <c r="AA58" i="4"/>
  <c r="AA57" i="4"/>
  <c r="AA56" i="4"/>
  <c r="AA55" i="4"/>
  <c r="AA54" i="4"/>
  <c r="AA53" i="4"/>
  <c r="AA52" i="4"/>
  <c r="AA51" i="4"/>
  <c r="AA50" i="4"/>
  <c r="AA49" i="4"/>
  <c r="AA48" i="4"/>
  <c r="AA47" i="4"/>
  <c r="AA46" i="4"/>
  <c r="AA45" i="4"/>
  <c r="AA44" i="4"/>
  <c r="AA43" i="4"/>
  <c r="AA42" i="4"/>
  <c r="AA41" i="4"/>
  <c r="AA40" i="4"/>
  <c r="AA39" i="4"/>
  <c r="AA38" i="4"/>
  <c r="AA37" i="4"/>
  <c r="AA36" i="4"/>
  <c r="AA35" i="4"/>
  <c r="AA34" i="4"/>
  <c r="AA33" i="4"/>
  <c r="AA32" i="4"/>
  <c r="AA31" i="4"/>
  <c r="AA30" i="4"/>
  <c r="AA29" i="4"/>
  <c r="AA28" i="4"/>
  <c r="AA27" i="4"/>
  <c r="AA26" i="4"/>
  <c r="AA25" i="4"/>
  <c r="AA24" i="4"/>
  <c r="AA23" i="4"/>
  <c r="AA22" i="4"/>
  <c r="AA21" i="4"/>
  <c r="AA20" i="4"/>
  <c r="AA19" i="4"/>
  <c r="AA18" i="4"/>
  <c r="AA17" i="4"/>
  <c r="AA16" i="4"/>
  <c r="AA15" i="4"/>
  <c r="AA14" i="4"/>
  <c r="AA13" i="4"/>
  <c r="AA12" i="4"/>
  <c r="AA11" i="4"/>
  <c r="AA10" i="4"/>
  <c r="AA9" i="4"/>
  <c r="AA8" i="4"/>
  <c r="AA7" i="4"/>
  <c r="AA6" i="4"/>
  <c r="AA5" i="4"/>
  <c r="AA4" i="4"/>
  <c r="U1" i="5"/>
  <c r="T1" i="5"/>
  <c r="S1" i="5"/>
  <c r="R1" i="5"/>
  <c r="Q1" i="5"/>
  <c r="P1" i="5"/>
  <c r="M1" i="5"/>
  <c r="L1" i="5"/>
  <c r="F1" i="5"/>
  <c r="E1" i="5"/>
  <c r="X1" i="5"/>
  <c r="AM1" i="4"/>
  <c r="AL4" i="4"/>
  <c r="N30" i="10"/>
  <c r="N29" i="10"/>
  <c r="O153" i="10"/>
  <c r="O152" i="10"/>
  <c r="O151" i="10"/>
  <c r="O150" i="10"/>
  <c r="O149" i="10"/>
  <c r="O148" i="10"/>
  <c r="O147" i="10"/>
  <c r="O146" i="10"/>
  <c r="O145" i="10"/>
  <c r="O144" i="10"/>
  <c r="O143" i="10"/>
  <c r="O142" i="10"/>
  <c r="O141" i="10"/>
  <c r="O140" i="10"/>
  <c r="O139" i="10"/>
  <c r="O138" i="10"/>
  <c r="O137" i="10"/>
  <c r="O136" i="10"/>
  <c r="O135" i="10"/>
  <c r="O134" i="10"/>
  <c r="O133" i="10"/>
  <c r="O132" i="10"/>
  <c r="O131" i="10"/>
  <c r="O129" i="10"/>
  <c r="O128" i="10"/>
  <c r="O127" i="10"/>
  <c r="O126" i="10"/>
  <c r="O125" i="10"/>
  <c r="O124" i="10"/>
  <c r="O123" i="10"/>
  <c r="O122" i="10"/>
  <c r="O121" i="10"/>
  <c r="O120" i="10"/>
  <c r="O119" i="10"/>
  <c r="O118" i="10"/>
  <c r="O117" i="10"/>
  <c r="O116" i="10"/>
  <c r="O115" i="10"/>
  <c r="O114" i="10"/>
  <c r="O113" i="10"/>
  <c r="O112" i="10"/>
  <c r="O111" i="10"/>
  <c r="O110" i="10"/>
  <c r="O109" i="10"/>
  <c r="O108" i="10"/>
  <c r="O105" i="10"/>
  <c r="O104" i="10"/>
  <c r="O103" i="10"/>
  <c r="O102" i="10"/>
  <c r="O100" i="10"/>
  <c r="O99" i="10"/>
  <c r="O98" i="10"/>
  <c r="O97" i="10"/>
  <c r="O96" i="10"/>
  <c r="O95" i="10"/>
  <c r="O94" i="10"/>
  <c r="O93" i="10"/>
  <c r="O92" i="10"/>
  <c r="O91" i="10"/>
  <c r="O90" i="10"/>
  <c r="O89" i="10"/>
  <c r="O88" i="10"/>
  <c r="O87" i="10"/>
  <c r="O86" i="10"/>
  <c r="O85" i="10"/>
  <c r="O84" i="10"/>
  <c r="O83" i="10"/>
  <c r="O82" i="10"/>
  <c r="O81" i="10"/>
  <c r="O80" i="10"/>
  <c r="O79" i="10"/>
  <c r="O78" i="10"/>
  <c r="O77" i="10"/>
  <c r="O76" i="10"/>
  <c r="O75" i="10"/>
  <c r="O74" i="10"/>
  <c r="O73" i="10"/>
  <c r="O72" i="10"/>
  <c r="O71" i="10"/>
  <c r="O70" i="10"/>
  <c r="O69" i="10"/>
  <c r="O68" i="10"/>
  <c r="O67" i="10"/>
  <c r="O64" i="10"/>
  <c r="O63" i="10"/>
  <c r="O62" i="10"/>
  <c r="O61" i="10"/>
  <c r="O60" i="10"/>
  <c r="O59" i="10"/>
  <c r="O58" i="10"/>
  <c r="O57" i="10"/>
  <c r="O56" i="10"/>
  <c r="O54" i="10"/>
  <c r="O53" i="10"/>
  <c r="O52" i="10"/>
  <c r="O51" i="10"/>
  <c r="O50" i="10"/>
  <c r="O49" i="10"/>
  <c r="O48" i="10"/>
  <c r="O47" i="10"/>
  <c r="O31" i="10"/>
  <c r="O30" i="10"/>
  <c r="O29" i="10"/>
  <c r="O28" i="10"/>
  <c r="O27" i="10"/>
  <c r="O23" i="10"/>
  <c r="O22" i="10"/>
  <c r="O21" i="10"/>
  <c r="O20" i="10"/>
  <c r="O19" i="10"/>
  <c r="O18" i="10"/>
  <c r="O17" i="10"/>
  <c r="O16" i="10"/>
  <c r="O15" i="10"/>
  <c r="O14" i="10"/>
  <c r="O12" i="10"/>
  <c r="O11" i="10"/>
  <c r="O10" i="10"/>
  <c r="O9" i="10"/>
  <c r="O8" i="10"/>
  <c r="O7" i="10"/>
  <c r="O6" i="10"/>
  <c r="O5" i="10"/>
  <c r="O4" i="10"/>
  <c r="Q1" i="10"/>
  <c r="F1" i="10"/>
  <c r="R1" i="10" s="1"/>
  <c r="E1" i="10"/>
  <c r="AL1" i="4"/>
  <c r="Q101" i="8"/>
  <c r="AD1" i="6"/>
  <c r="Y125" i="6"/>
  <c r="Y38" i="6"/>
  <c r="Y34" i="6"/>
  <c r="Y117" i="6"/>
  <c r="F30" i="12" s="1"/>
  <c r="X122" i="6"/>
  <c r="Q55" i="8"/>
  <c r="Z95" i="4"/>
  <c r="Z94" i="4"/>
  <c r="Z93" i="4"/>
  <c r="AB153" i="4"/>
  <c r="AB152" i="4"/>
  <c r="AB151" i="4"/>
  <c r="AB150" i="4"/>
  <c r="AB149" i="4"/>
  <c r="AB148" i="4"/>
  <c r="AB147" i="4"/>
  <c r="AB146" i="4"/>
  <c r="AB145" i="4"/>
  <c r="AB144" i="4"/>
  <c r="AB143" i="4"/>
  <c r="AB142" i="4"/>
  <c r="AB141" i="4"/>
  <c r="AB140" i="4"/>
  <c r="AB139" i="4"/>
  <c r="AB138" i="4"/>
  <c r="AB137" i="4"/>
  <c r="AB136" i="4"/>
  <c r="AB135" i="4"/>
  <c r="AB134" i="4"/>
  <c r="AB133" i="4"/>
  <c r="AB132" i="4"/>
  <c r="AB131" i="4"/>
  <c r="AB130" i="4"/>
  <c r="AB129" i="4"/>
  <c r="AB128" i="4"/>
  <c r="AB127" i="4"/>
  <c r="AB126" i="4"/>
  <c r="AB125" i="4"/>
  <c r="AB124" i="4"/>
  <c r="AB123" i="4"/>
  <c r="AB122" i="4"/>
  <c r="AB121" i="4"/>
  <c r="AB120" i="4"/>
  <c r="AB119" i="4"/>
  <c r="AB118" i="4"/>
  <c r="AB117" i="4"/>
  <c r="AB116" i="4"/>
  <c r="AB115" i="4"/>
  <c r="AB114" i="4"/>
  <c r="AB113" i="4"/>
  <c r="AB112" i="4"/>
  <c r="AB111" i="4"/>
  <c r="AB110" i="4"/>
  <c r="AB109" i="4"/>
  <c r="AB108" i="4"/>
  <c r="AB107" i="4"/>
  <c r="AB106" i="4"/>
  <c r="AB105" i="4"/>
  <c r="AB104" i="4"/>
  <c r="AB103" i="4"/>
  <c r="AB102" i="4"/>
  <c r="AB101" i="4"/>
  <c r="AB100" i="4"/>
  <c r="AB99" i="4"/>
  <c r="AB98" i="4"/>
  <c r="AB97" i="4"/>
  <c r="AB96" i="4"/>
  <c r="AB95" i="4"/>
  <c r="AB94" i="4"/>
  <c r="AB93" i="4"/>
  <c r="AB92" i="4"/>
  <c r="AB91" i="4"/>
  <c r="AB90" i="4"/>
  <c r="AB89" i="4"/>
  <c r="AB88" i="4"/>
  <c r="AB87" i="4"/>
  <c r="AB86" i="4"/>
  <c r="AB85" i="4"/>
  <c r="AB84" i="4"/>
  <c r="AB83" i="4"/>
  <c r="AB82" i="4"/>
  <c r="AB81" i="4"/>
  <c r="AB80" i="4"/>
  <c r="AB79" i="4"/>
  <c r="AB78" i="4"/>
  <c r="AB77" i="4"/>
  <c r="AB76" i="4"/>
  <c r="AB75" i="4"/>
  <c r="AB74" i="4"/>
  <c r="AB73" i="4"/>
  <c r="AB72" i="4"/>
  <c r="AB71" i="4"/>
  <c r="AB70" i="4"/>
  <c r="AB69" i="4"/>
  <c r="AB68" i="4"/>
  <c r="AB67" i="4"/>
  <c r="AB64" i="4"/>
  <c r="AB63" i="4"/>
  <c r="AB62" i="4"/>
  <c r="AB61" i="4"/>
  <c r="AB60" i="4"/>
  <c r="AB59" i="4"/>
  <c r="AB58" i="4"/>
  <c r="AB57" i="4"/>
  <c r="AB56" i="4"/>
  <c r="AB55" i="4"/>
  <c r="AB54" i="4"/>
  <c r="AB53" i="4"/>
  <c r="AB52" i="4"/>
  <c r="AB51" i="4"/>
  <c r="AB50" i="4"/>
  <c r="AB49" i="4"/>
  <c r="AB48" i="4"/>
  <c r="AB47" i="4"/>
  <c r="AB46" i="4"/>
  <c r="AB45" i="4"/>
  <c r="AB44" i="4"/>
  <c r="AB43" i="4"/>
  <c r="AB42" i="4"/>
  <c r="AB41" i="4"/>
  <c r="AB40" i="4"/>
  <c r="AB39" i="4"/>
  <c r="AB38" i="4"/>
  <c r="AB37" i="4"/>
  <c r="AB36" i="4"/>
  <c r="AB35" i="4"/>
  <c r="AB34" i="4"/>
  <c r="AB33" i="4"/>
  <c r="AB32" i="4"/>
  <c r="AB31" i="4"/>
  <c r="AB30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4" i="4"/>
  <c r="Q66" i="8"/>
  <c r="O66" i="11" s="1"/>
  <c r="Q65" i="8"/>
  <c r="O65" i="11" s="1"/>
  <c r="X127" i="6"/>
  <c r="X121" i="6"/>
  <c r="X118" i="6"/>
  <c r="X116" i="6"/>
  <c r="AC153" i="4"/>
  <c r="Z153" i="4"/>
  <c r="Y153" i="4"/>
  <c r="X153" i="4"/>
  <c r="W153" i="4"/>
  <c r="V153" i="4"/>
  <c r="U153" i="4"/>
  <c r="T153" i="4"/>
  <c r="S153" i="4"/>
  <c r="R153" i="4"/>
  <c r="Q153" i="4"/>
  <c r="P153" i="4"/>
  <c r="AC152" i="4"/>
  <c r="Z152" i="4"/>
  <c r="Y152" i="4"/>
  <c r="X152" i="4"/>
  <c r="W152" i="4"/>
  <c r="V152" i="4"/>
  <c r="U152" i="4"/>
  <c r="T152" i="4"/>
  <c r="S152" i="4"/>
  <c r="R152" i="4"/>
  <c r="Q152" i="4"/>
  <c r="P152" i="4"/>
  <c r="AC151" i="4"/>
  <c r="Z151" i="4"/>
  <c r="Y151" i="4"/>
  <c r="X151" i="4"/>
  <c r="W151" i="4"/>
  <c r="V151" i="4"/>
  <c r="U151" i="4"/>
  <c r="T151" i="4"/>
  <c r="S151" i="4"/>
  <c r="R151" i="4"/>
  <c r="Q151" i="4"/>
  <c r="P151" i="4"/>
  <c r="AC150" i="4"/>
  <c r="Z150" i="4"/>
  <c r="Y150" i="4"/>
  <c r="X150" i="4"/>
  <c r="W150" i="4"/>
  <c r="V150" i="4"/>
  <c r="U150" i="4"/>
  <c r="T150" i="4"/>
  <c r="S150" i="4"/>
  <c r="R150" i="4"/>
  <c r="Q150" i="4"/>
  <c r="P150" i="4"/>
  <c r="AC149" i="4"/>
  <c r="Z149" i="4"/>
  <c r="Y149" i="4"/>
  <c r="X149" i="4"/>
  <c r="W149" i="4"/>
  <c r="V149" i="4"/>
  <c r="U149" i="4"/>
  <c r="T149" i="4"/>
  <c r="S149" i="4"/>
  <c r="R149" i="4"/>
  <c r="Q149" i="4"/>
  <c r="P149" i="4"/>
  <c r="AC148" i="4"/>
  <c r="Z148" i="4"/>
  <c r="Y148" i="4"/>
  <c r="X148" i="4"/>
  <c r="W148" i="4"/>
  <c r="V148" i="4"/>
  <c r="U148" i="4"/>
  <c r="T148" i="4"/>
  <c r="S148" i="4"/>
  <c r="R148" i="4"/>
  <c r="Q148" i="4"/>
  <c r="P148" i="4"/>
  <c r="AC147" i="4"/>
  <c r="Z147" i="4"/>
  <c r="Y147" i="4"/>
  <c r="X147" i="4"/>
  <c r="W147" i="4"/>
  <c r="V147" i="4"/>
  <c r="U147" i="4"/>
  <c r="T147" i="4"/>
  <c r="S147" i="4"/>
  <c r="R147" i="4"/>
  <c r="Q147" i="4"/>
  <c r="P147" i="4"/>
  <c r="AC146" i="4"/>
  <c r="Z146" i="4"/>
  <c r="Y146" i="4"/>
  <c r="X146" i="4"/>
  <c r="W146" i="4"/>
  <c r="V146" i="4"/>
  <c r="U146" i="4"/>
  <c r="T146" i="4"/>
  <c r="S146" i="4"/>
  <c r="R146" i="4"/>
  <c r="Q146" i="4"/>
  <c r="P146" i="4"/>
  <c r="AC145" i="4"/>
  <c r="Z145" i="4"/>
  <c r="Y145" i="4"/>
  <c r="X145" i="4"/>
  <c r="W145" i="4"/>
  <c r="V145" i="4"/>
  <c r="U145" i="4"/>
  <c r="T145" i="4"/>
  <c r="S145" i="4"/>
  <c r="R145" i="4"/>
  <c r="Q145" i="4"/>
  <c r="P145" i="4"/>
  <c r="AC144" i="4"/>
  <c r="Z144" i="4"/>
  <c r="Y144" i="4"/>
  <c r="X144" i="4"/>
  <c r="W144" i="4"/>
  <c r="V144" i="4"/>
  <c r="U144" i="4"/>
  <c r="T144" i="4"/>
  <c r="S144" i="4"/>
  <c r="R144" i="4"/>
  <c r="Q144" i="4"/>
  <c r="P144" i="4"/>
  <c r="AC143" i="4"/>
  <c r="Z143" i="4"/>
  <c r="Y143" i="4"/>
  <c r="X143" i="4"/>
  <c r="W143" i="4"/>
  <c r="V143" i="4"/>
  <c r="U143" i="4"/>
  <c r="T143" i="4"/>
  <c r="S143" i="4"/>
  <c r="R143" i="4"/>
  <c r="Q143" i="4"/>
  <c r="P143" i="4"/>
  <c r="AC142" i="4"/>
  <c r="Z142" i="4"/>
  <c r="Y142" i="4"/>
  <c r="X142" i="4"/>
  <c r="W142" i="4"/>
  <c r="V142" i="4"/>
  <c r="U142" i="4"/>
  <c r="T142" i="4"/>
  <c r="S142" i="4"/>
  <c r="R142" i="4"/>
  <c r="Q142" i="4"/>
  <c r="P142" i="4"/>
  <c r="AC141" i="4"/>
  <c r="Z141" i="4"/>
  <c r="Y141" i="4"/>
  <c r="X141" i="4"/>
  <c r="W141" i="4"/>
  <c r="V141" i="4"/>
  <c r="U141" i="4"/>
  <c r="T141" i="4"/>
  <c r="S141" i="4"/>
  <c r="R141" i="4"/>
  <c r="Q141" i="4"/>
  <c r="P141" i="4"/>
  <c r="AC140" i="4"/>
  <c r="Z140" i="4"/>
  <c r="Y140" i="4"/>
  <c r="X140" i="4"/>
  <c r="W140" i="4"/>
  <c r="V140" i="4"/>
  <c r="U140" i="4"/>
  <c r="T140" i="4"/>
  <c r="S140" i="4"/>
  <c r="R140" i="4"/>
  <c r="Q140" i="4"/>
  <c r="P140" i="4"/>
  <c r="AC139" i="4"/>
  <c r="Z139" i="4"/>
  <c r="Y139" i="4"/>
  <c r="X139" i="4"/>
  <c r="W139" i="4"/>
  <c r="V139" i="4"/>
  <c r="U139" i="4"/>
  <c r="T139" i="4"/>
  <c r="S139" i="4"/>
  <c r="R139" i="4"/>
  <c r="Q139" i="4"/>
  <c r="P139" i="4"/>
  <c r="AC138" i="4"/>
  <c r="Z138" i="4"/>
  <c r="Y138" i="4"/>
  <c r="X138" i="4"/>
  <c r="W138" i="4"/>
  <c r="V138" i="4"/>
  <c r="U138" i="4"/>
  <c r="T138" i="4"/>
  <c r="S138" i="4"/>
  <c r="R138" i="4"/>
  <c r="Q138" i="4"/>
  <c r="P138" i="4"/>
  <c r="AC137" i="4"/>
  <c r="Z137" i="4"/>
  <c r="Y137" i="4"/>
  <c r="X137" i="4"/>
  <c r="W137" i="4"/>
  <c r="V137" i="4"/>
  <c r="U137" i="4"/>
  <c r="T137" i="4"/>
  <c r="S137" i="4"/>
  <c r="R137" i="4"/>
  <c r="Q137" i="4"/>
  <c r="P137" i="4"/>
  <c r="AC136" i="4"/>
  <c r="Z136" i="4"/>
  <c r="Y136" i="4"/>
  <c r="X136" i="4"/>
  <c r="W136" i="4"/>
  <c r="V136" i="4"/>
  <c r="U136" i="4"/>
  <c r="T136" i="4"/>
  <c r="S136" i="4"/>
  <c r="R136" i="4"/>
  <c r="Q136" i="4"/>
  <c r="P136" i="4"/>
  <c r="AC135" i="4"/>
  <c r="Z135" i="4"/>
  <c r="Y135" i="4"/>
  <c r="X135" i="4"/>
  <c r="W135" i="4"/>
  <c r="V135" i="4"/>
  <c r="U135" i="4"/>
  <c r="T135" i="4"/>
  <c r="S135" i="4"/>
  <c r="R135" i="4"/>
  <c r="Q135" i="4"/>
  <c r="P135" i="4"/>
  <c r="AC134" i="4"/>
  <c r="Z134" i="4"/>
  <c r="Y134" i="4"/>
  <c r="X134" i="4"/>
  <c r="W134" i="4"/>
  <c r="V134" i="4"/>
  <c r="U134" i="4"/>
  <c r="T134" i="4"/>
  <c r="S134" i="4"/>
  <c r="R134" i="4"/>
  <c r="Q134" i="4"/>
  <c r="P134" i="4"/>
  <c r="O1" i="4"/>
  <c r="K1" i="4"/>
  <c r="J1" i="4"/>
  <c r="I1" i="4"/>
  <c r="H1" i="4"/>
  <c r="G1" i="4"/>
  <c r="F1" i="4"/>
  <c r="E1" i="4"/>
  <c r="AC133" i="4"/>
  <c r="Z133" i="4"/>
  <c r="Y133" i="4"/>
  <c r="X133" i="4"/>
  <c r="W133" i="4"/>
  <c r="V133" i="4"/>
  <c r="U133" i="4"/>
  <c r="T133" i="4"/>
  <c r="S133" i="4"/>
  <c r="R133" i="4"/>
  <c r="Q133" i="4"/>
  <c r="P133" i="4"/>
  <c r="AC132" i="4"/>
  <c r="Z132" i="4"/>
  <c r="Y132" i="4"/>
  <c r="X132" i="4"/>
  <c r="W132" i="4"/>
  <c r="V132" i="4"/>
  <c r="U132" i="4"/>
  <c r="T132" i="4"/>
  <c r="S132" i="4"/>
  <c r="R132" i="4"/>
  <c r="Q132" i="4"/>
  <c r="P132" i="4"/>
  <c r="AC131" i="4"/>
  <c r="Z131" i="4"/>
  <c r="Y131" i="4"/>
  <c r="X131" i="4"/>
  <c r="W131" i="4"/>
  <c r="V131" i="4"/>
  <c r="U131" i="4"/>
  <c r="T131" i="4"/>
  <c r="S131" i="4"/>
  <c r="R131" i="4"/>
  <c r="Q131" i="4"/>
  <c r="P131" i="4"/>
  <c r="AC130" i="4"/>
  <c r="Z130" i="4"/>
  <c r="Y130" i="4"/>
  <c r="X130" i="4"/>
  <c r="W130" i="4"/>
  <c r="V130" i="4"/>
  <c r="U130" i="4"/>
  <c r="T130" i="4"/>
  <c r="S130" i="4"/>
  <c r="R130" i="4"/>
  <c r="Q130" i="4"/>
  <c r="P130" i="4"/>
  <c r="AC129" i="4"/>
  <c r="Z129" i="4"/>
  <c r="Y129" i="4"/>
  <c r="X129" i="4"/>
  <c r="W129" i="4"/>
  <c r="V129" i="4"/>
  <c r="U129" i="4"/>
  <c r="T129" i="4"/>
  <c r="S129" i="4"/>
  <c r="R129" i="4"/>
  <c r="Q129" i="4"/>
  <c r="P129" i="4"/>
  <c r="AC128" i="4"/>
  <c r="Z128" i="4"/>
  <c r="Y128" i="4"/>
  <c r="X128" i="4"/>
  <c r="W128" i="4"/>
  <c r="V128" i="4"/>
  <c r="U128" i="4"/>
  <c r="T128" i="4"/>
  <c r="S128" i="4"/>
  <c r="R128" i="4"/>
  <c r="Q128" i="4"/>
  <c r="P128" i="4"/>
  <c r="AC127" i="4"/>
  <c r="Z127" i="4"/>
  <c r="Y127" i="4"/>
  <c r="X127" i="4"/>
  <c r="W127" i="4"/>
  <c r="V127" i="4"/>
  <c r="U127" i="4"/>
  <c r="T127" i="4"/>
  <c r="S127" i="4"/>
  <c r="R127" i="4"/>
  <c r="Q127" i="4"/>
  <c r="P127" i="4"/>
  <c r="AC126" i="4"/>
  <c r="Z126" i="4"/>
  <c r="Y126" i="4"/>
  <c r="X126" i="4"/>
  <c r="W126" i="4"/>
  <c r="V126" i="4"/>
  <c r="U126" i="4"/>
  <c r="T126" i="4"/>
  <c r="S126" i="4"/>
  <c r="R126" i="4"/>
  <c r="Q126" i="4"/>
  <c r="P126" i="4"/>
  <c r="AC125" i="4"/>
  <c r="Z125" i="4"/>
  <c r="Y125" i="4"/>
  <c r="X125" i="4"/>
  <c r="W125" i="4"/>
  <c r="V125" i="4"/>
  <c r="U125" i="4"/>
  <c r="T125" i="4"/>
  <c r="S125" i="4"/>
  <c r="R125" i="4"/>
  <c r="Q125" i="4"/>
  <c r="P125" i="4"/>
  <c r="AC124" i="4"/>
  <c r="Z124" i="4"/>
  <c r="Y124" i="4"/>
  <c r="X124" i="4"/>
  <c r="W124" i="4"/>
  <c r="V124" i="4"/>
  <c r="U124" i="4"/>
  <c r="T124" i="4"/>
  <c r="S124" i="4"/>
  <c r="R124" i="4"/>
  <c r="Q124" i="4"/>
  <c r="P124" i="4"/>
  <c r="AC123" i="4"/>
  <c r="Z123" i="4"/>
  <c r="Y123" i="4"/>
  <c r="X123" i="4"/>
  <c r="W123" i="4"/>
  <c r="V123" i="4"/>
  <c r="U123" i="4"/>
  <c r="T123" i="4"/>
  <c r="S123" i="4"/>
  <c r="R123" i="4"/>
  <c r="Q123" i="4"/>
  <c r="P123" i="4"/>
  <c r="AC122" i="4"/>
  <c r="Z122" i="4"/>
  <c r="Y122" i="4"/>
  <c r="X122" i="4"/>
  <c r="W122" i="4"/>
  <c r="V122" i="4"/>
  <c r="U122" i="4"/>
  <c r="T122" i="4"/>
  <c r="S122" i="4"/>
  <c r="R122" i="4"/>
  <c r="Q122" i="4"/>
  <c r="P122" i="4"/>
  <c r="AC121" i="4"/>
  <c r="Z121" i="4"/>
  <c r="Y121" i="4"/>
  <c r="X121" i="4"/>
  <c r="W121" i="4"/>
  <c r="V121" i="4"/>
  <c r="U121" i="4"/>
  <c r="T121" i="4"/>
  <c r="S121" i="4"/>
  <c r="R121" i="4"/>
  <c r="Q121" i="4"/>
  <c r="P121" i="4"/>
  <c r="AC120" i="4"/>
  <c r="Z120" i="4"/>
  <c r="Y120" i="4"/>
  <c r="X120" i="4"/>
  <c r="W120" i="4"/>
  <c r="V120" i="4"/>
  <c r="U120" i="4"/>
  <c r="T120" i="4"/>
  <c r="S120" i="4"/>
  <c r="R120" i="4"/>
  <c r="Q120" i="4"/>
  <c r="P120" i="4"/>
  <c r="AC119" i="4"/>
  <c r="Z119" i="4"/>
  <c r="Y119" i="4"/>
  <c r="X119" i="4"/>
  <c r="W119" i="4"/>
  <c r="V119" i="4"/>
  <c r="U119" i="4"/>
  <c r="T119" i="4"/>
  <c r="S119" i="4"/>
  <c r="R119" i="4"/>
  <c r="Q119" i="4"/>
  <c r="P119" i="4"/>
  <c r="AC118" i="4"/>
  <c r="Z118" i="4"/>
  <c r="Y118" i="4"/>
  <c r="X118" i="4"/>
  <c r="W118" i="4"/>
  <c r="V118" i="4"/>
  <c r="U118" i="4"/>
  <c r="T118" i="4"/>
  <c r="S118" i="4"/>
  <c r="R118" i="4"/>
  <c r="Q118" i="4"/>
  <c r="P118" i="4"/>
  <c r="AC117" i="4"/>
  <c r="Z117" i="4"/>
  <c r="Y117" i="4"/>
  <c r="X117" i="4"/>
  <c r="W117" i="4"/>
  <c r="V117" i="4"/>
  <c r="U117" i="4"/>
  <c r="T117" i="4"/>
  <c r="S117" i="4"/>
  <c r="R117" i="4"/>
  <c r="Q117" i="4"/>
  <c r="P117" i="4"/>
  <c r="AC116" i="4"/>
  <c r="Z116" i="4"/>
  <c r="Y116" i="4"/>
  <c r="X116" i="4"/>
  <c r="W116" i="4"/>
  <c r="V116" i="4"/>
  <c r="U116" i="4"/>
  <c r="T116" i="4"/>
  <c r="S116" i="4"/>
  <c r="R116" i="4"/>
  <c r="Q116" i="4"/>
  <c r="P116" i="4"/>
  <c r="AC115" i="4"/>
  <c r="Z115" i="4"/>
  <c r="Y115" i="4"/>
  <c r="X115" i="4"/>
  <c r="W115" i="4"/>
  <c r="V115" i="4"/>
  <c r="U115" i="4"/>
  <c r="T115" i="4"/>
  <c r="S115" i="4"/>
  <c r="R115" i="4"/>
  <c r="Q115" i="4"/>
  <c r="P115" i="4"/>
  <c r="AC114" i="4"/>
  <c r="Z114" i="4"/>
  <c r="Y114" i="4"/>
  <c r="X114" i="4"/>
  <c r="W114" i="4"/>
  <c r="V114" i="4"/>
  <c r="U114" i="4"/>
  <c r="T114" i="4"/>
  <c r="S114" i="4"/>
  <c r="R114" i="4"/>
  <c r="Q114" i="4"/>
  <c r="P114" i="4"/>
  <c r="AC113" i="4"/>
  <c r="Z113" i="4"/>
  <c r="Y113" i="4"/>
  <c r="X113" i="4"/>
  <c r="W113" i="4"/>
  <c r="V113" i="4"/>
  <c r="U113" i="4"/>
  <c r="T113" i="4"/>
  <c r="S113" i="4"/>
  <c r="R113" i="4"/>
  <c r="Q113" i="4"/>
  <c r="P113" i="4"/>
  <c r="AC112" i="4"/>
  <c r="Z112" i="4"/>
  <c r="Y112" i="4"/>
  <c r="X112" i="4"/>
  <c r="W112" i="4"/>
  <c r="V112" i="4"/>
  <c r="U112" i="4"/>
  <c r="T112" i="4"/>
  <c r="S112" i="4"/>
  <c r="R112" i="4"/>
  <c r="Q112" i="4"/>
  <c r="P112" i="4"/>
  <c r="AC111" i="4"/>
  <c r="Z111" i="4"/>
  <c r="Y111" i="4"/>
  <c r="X111" i="4"/>
  <c r="W111" i="4"/>
  <c r="V111" i="4"/>
  <c r="U111" i="4"/>
  <c r="T111" i="4"/>
  <c r="S111" i="4"/>
  <c r="R111" i="4"/>
  <c r="Q111" i="4"/>
  <c r="P111" i="4"/>
  <c r="AC110" i="4"/>
  <c r="Z110" i="4"/>
  <c r="Y110" i="4"/>
  <c r="X110" i="4"/>
  <c r="W110" i="4"/>
  <c r="V110" i="4"/>
  <c r="U110" i="4"/>
  <c r="T110" i="4"/>
  <c r="S110" i="4"/>
  <c r="R110" i="4"/>
  <c r="Q110" i="4"/>
  <c r="P110" i="4"/>
  <c r="AC109" i="4"/>
  <c r="Z109" i="4"/>
  <c r="Y109" i="4"/>
  <c r="X109" i="4"/>
  <c r="W109" i="4"/>
  <c r="V109" i="4"/>
  <c r="U109" i="4"/>
  <c r="T109" i="4"/>
  <c r="S109" i="4"/>
  <c r="R109" i="4"/>
  <c r="Q109" i="4"/>
  <c r="P109" i="4"/>
  <c r="AC108" i="4"/>
  <c r="Z108" i="4"/>
  <c r="Y108" i="4"/>
  <c r="X108" i="4"/>
  <c r="W108" i="4"/>
  <c r="V108" i="4"/>
  <c r="U108" i="4"/>
  <c r="T108" i="4"/>
  <c r="S108" i="4"/>
  <c r="R108" i="4"/>
  <c r="Q108" i="4"/>
  <c r="P108" i="4"/>
  <c r="AC107" i="4"/>
  <c r="Z107" i="4"/>
  <c r="Y107" i="4"/>
  <c r="X107" i="4"/>
  <c r="W107" i="4"/>
  <c r="V107" i="4"/>
  <c r="U107" i="4"/>
  <c r="T107" i="4"/>
  <c r="S107" i="4"/>
  <c r="R107" i="4"/>
  <c r="Q107" i="4"/>
  <c r="P107" i="4"/>
  <c r="AC106" i="4"/>
  <c r="Z106" i="4"/>
  <c r="Y106" i="4"/>
  <c r="X106" i="4"/>
  <c r="W106" i="4"/>
  <c r="V106" i="4"/>
  <c r="U106" i="4"/>
  <c r="T106" i="4"/>
  <c r="S106" i="4"/>
  <c r="R106" i="4"/>
  <c r="Q106" i="4"/>
  <c r="P106" i="4"/>
  <c r="AC105" i="4"/>
  <c r="Z105" i="4"/>
  <c r="Y105" i="4"/>
  <c r="X105" i="4"/>
  <c r="W105" i="4"/>
  <c r="V105" i="4"/>
  <c r="U105" i="4"/>
  <c r="T105" i="4"/>
  <c r="S105" i="4"/>
  <c r="R105" i="4"/>
  <c r="Q105" i="4"/>
  <c r="P105" i="4"/>
  <c r="AC104" i="4"/>
  <c r="Z104" i="4"/>
  <c r="Y104" i="4"/>
  <c r="X104" i="4"/>
  <c r="W104" i="4"/>
  <c r="V104" i="4"/>
  <c r="U104" i="4"/>
  <c r="T104" i="4"/>
  <c r="S104" i="4"/>
  <c r="R104" i="4"/>
  <c r="Q104" i="4"/>
  <c r="P104" i="4"/>
  <c r="AC103" i="4"/>
  <c r="Z103" i="4"/>
  <c r="Y103" i="4"/>
  <c r="X103" i="4"/>
  <c r="W103" i="4"/>
  <c r="V103" i="4"/>
  <c r="U103" i="4"/>
  <c r="T103" i="4"/>
  <c r="S103" i="4"/>
  <c r="R103" i="4"/>
  <c r="Q103" i="4"/>
  <c r="P103" i="4"/>
  <c r="AC102" i="4"/>
  <c r="Z102" i="4"/>
  <c r="Y102" i="4"/>
  <c r="X102" i="4"/>
  <c r="W102" i="4"/>
  <c r="V102" i="4"/>
  <c r="U102" i="4"/>
  <c r="T102" i="4"/>
  <c r="S102" i="4"/>
  <c r="R102" i="4"/>
  <c r="Q102" i="4"/>
  <c r="P102" i="4"/>
  <c r="AC101" i="4"/>
  <c r="Z101" i="4"/>
  <c r="Y101" i="4"/>
  <c r="X101" i="4"/>
  <c r="W101" i="4"/>
  <c r="V101" i="4"/>
  <c r="U101" i="4"/>
  <c r="T101" i="4"/>
  <c r="S101" i="4"/>
  <c r="R101" i="4"/>
  <c r="Q101" i="4"/>
  <c r="P101" i="4"/>
  <c r="AC100" i="4"/>
  <c r="Z100" i="4"/>
  <c r="Y100" i="4"/>
  <c r="X100" i="4"/>
  <c r="W100" i="4"/>
  <c r="V100" i="4"/>
  <c r="U100" i="4"/>
  <c r="T100" i="4"/>
  <c r="S100" i="4"/>
  <c r="R100" i="4"/>
  <c r="Q100" i="4"/>
  <c r="P100" i="4"/>
  <c r="AC99" i="4"/>
  <c r="Z99" i="4"/>
  <c r="Y99" i="4"/>
  <c r="X99" i="4"/>
  <c r="W99" i="4"/>
  <c r="V99" i="4"/>
  <c r="U99" i="4"/>
  <c r="T99" i="4"/>
  <c r="S99" i="4"/>
  <c r="R99" i="4"/>
  <c r="Q99" i="4"/>
  <c r="P99" i="4"/>
  <c r="AC98" i="4"/>
  <c r="Z98" i="4"/>
  <c r="Y98" i="4"/>
  <c r="X98" i="4"/>
  <c r="W98" i="4"/>
  <c r="V98" i="4"/>
  <c r="U98" i="4"/>
  <c r="T98" i="4"/>
  <c r="S98" i="4"/>
  <c r="R98" i="4"/>
  <c r="Q98" i="4"/>
  <c r="P98" i="4"/>
  <c r="AC97" i="4"/>
  <c r="Z97" i="4"/>
  <c r="Y97" i="4"/>
  <c r="X97" i="4"/>
  <c r="W97" i="4"/>
  <c r="V97" i="4"/>
  <c r="U97" i="4"/>
  <c r="T97" i="4"/>
  <c r="S97" i="4"/>
  <c r="R97" i="4"/>
  <c r="Q97" i="4"/>
  <c r="P97" i="4"/>
  <c r="AC96" i="4"/>
  <c r="Z96" i="4"/>
  <c r="Y96" i="4"/>
  <c r="X96" i="4"/>
  <c r="W96" i="4"/>
  <c r="V96" i="4"/>
  <c r="U96" i="4"/>
  <c r="T96" i="4"/>
  <c r="S96" i="4"/>
  <c r="R96" i="4"/>
  <c r="Q96" i="4"/>
  <c r="P96" i="4"/>
  <c r="AC95" i="4"/>
  <c r="Y95" i="4"/>
  <c r="X95" i="4"/>
  <c r="W95" i="4"/>
  <c r="V95" i="4"/>
  <c r="U95" i="4"/>
  <c r="T95" i="4"/>
  <c r="S95" i="4"/>
  <c r="R95" i="4"/>
  <c r="Q95" i="4"/>
  <c r="P95" i="4"/>
  <c r="AC94" i="4"/>
  <c r="Y94" i="4"/>
  <c r="X94" i="4"/>
  <c r="W94" i="4"/>
  <c r="V94" i="4"/>
  <c r="U94" i="4"/>
  <c r="T94" i="4"/>
  <c r="S94" i="4"/>
  <c r="R94" i="4"/>
  <c r="Q94" i="4"/>
  <c r="P94" i="4"/>
  <c r="AC93" i="4"/>
  <c r="Y93" i="4"/>
  <c r="X93" i="4"/>
  <c r="W93" i="4"/>
  <c r="V93" i="4"/>
  <c r="U93" i="4"/>
  <c r="T93" i="4"/>
  <c r="S93" i="4"/>
  <c r="R93" i="4"/>
  <c r="Q93" i="4"/>
  <c r="P93" i="4"/>
  <c r="AC92" i="4"/>
  <c r="Z92" i="4"/>
  <c r="Y92" i="4"/>
  <c r="X92" i="4"/>
  <c r="W92" i="4"/>
  <c r="V92" i="4"/>
  <c r="U92" i="4"/>
  <c r="T92" i="4"/>
  <c r="S92" i="4"/>
  <c r="R92" i="4"/>
  <c r="Q92" i="4"/>
  <c r="P92" i="4"/>
  <c r="AC91" i="4"/>
  <c r="Z91" i="4"/>
  <c r="Y91" i="4"/>
  <c r="X91" i="4"/>
  <c r="W91" i="4"/>
  <c r="V91" i="4"/>
  <c r="U91" i="4"/>
  <c r="T91" i="4"/>
  <c r="S91" i="4"/>
  <c r="R91" i="4"/>
  <c r="Q91" i="4"/>
  <c r="P91" i="4"/>
  <c r="AC90" i="4"/>
  <c r="Z90" i="4"/>
  <c r="Y90" i="4"/>
  <c r="X90" i="4"/>
  <c r="W90" i="4"/>
  <c r="V90" i="4"/>
  <c r="U90" i="4"/>
  <c r="T90" i="4"/>
  <c r="S90" i="4"/>
  <c r="R90" i="4"/>
  <c r="Q90" i="4"/>
  <c r="P90" i="4"/>
  <c r="AC89" i="4"/>
  <c r="Z89" i="4"/>
  <c r="Y89" i="4"/>
  <c r="X89" i="4"/>
  <c r="W89" i="4"/>
  <c r="V89" i="4"/>
  <c r="U89" i="4"/>
  <c r="T89" i="4"/>
  <c r="S89" i="4"/>
  <c r="R89" i="4"/>
  <c r="Q89" i="4"/>
  <c r="P89" i="4"/>
  <c r="AC88" i="4"/>
  <c r="Z88" i="4"/>
  <c r="Y88" i="4"/>
  <c r="X88" i="4"/>
  <c r="W88" i="4"/>
  <c r="V88" i="4"/>
  <c r="U88" i="4"/>
  <c r="T88" i="4"/>
  <c r="S88" i="4"/>
  <c r="R88" i="4"/>
  <c r="Q88" i="4"/>
  <c r="P88" i="4"/>
  <c r="AC87" i="4"/>
  <c r="Z87" i="4"/>
  <c r="Y87" i="4"/>
  <c r="X87" i="4"/>
  <c r="W87" i="4"/>
  <c r="V87" i="4"/>
  <c r="U87" i="4"/>
  <c r="T87" i="4"/>
  <c r="S87" i="4"/>
  <c r="R87" i="4"/>
  <c r="Q87" i="4"/>
  <c r="P87" i="4"/>
  <c r="AC86" i="4"/>
  <c r="Z86" i="4"/>
  <c r="Y86" i="4"/>
  <c r="X86" i="4"/>
  <c r="W86" i="4"/>
  <c r="V86" i="4"/>
  <c r="U86" i="4"/>
  <c r="T86" i="4"/>
  <c r="S86" i="4"/>
  <c r="R86" i="4"/>
  <c r="Q86" i="4"/>
  <c r="P86" i="4"/>
  <c r="AC85" i="4"/>
  <c r="Z85" i="4"/>
  <c r="Y85" i="4"/>
  <c r="X85" i="4"/>
  <c r="W85" i="4"/>
  <c r="V85" i="4"/>
  <c r="U85" i="4"/>
  <c r="T85" i="4"/>
  <c r="S85" i="4"/>
  <c r="R85" i="4"/>
  <c r="Q85" i="4"/>
  <c r="P85" i="4"/>
  <c r="AC84" i="4"/>
  <c r="Z84" i="4"/>
  <c r="Y84" i="4"/>
  <c r="X84" i="4"/>
  <c r="W84" i="4"/>
  <c r="V84" i="4"/>
  <c r="U84" i="4"/>
  <c r="T84" i="4"/>
  <c r="S84" i="4"/>
  <c r="R84" i="4"/>
  <c r="Q84" i="4"/>
  <c r="P84" i="4"/>
  <c r="AC83" i="4"/>
  <c r="Z83" i="4"/>
  <c r="Y83" i="4"/>
  <c r="X83" i="4"/>
  <c r="W83" i="4"/>
  <c r="V83" i="4"/>
  <c r="U83" i="4"/>
  <c r="T83" i="4"/>
  <c r="S83" i="4"/>
  <c r="R83" i="4"/>
  <c r="Q83" i="4"/>
  <c r="P83" i="4"/>
  <c r="AC82" i="4"/>
  <c r="Z82" i="4"/>
  <c r="Y82" i="4"/>
  <c r="X82" i="4"/>
  <c r="W82" i="4"/>
  <c r="V82" i="4"/>
  <c r="U82" i="4"/>
  <c r="T82" i="4"/>
  <c r="S82" i="4"/>
  <c r="R82" i="4"/>
  <c r="Q82" i="4"/>
  <c r="P82" i="4"/>
  <c r="AC81" i="4"/>
  <c r="Z81" i="4"/>
  <c r="Y81" i="4"/>
  <c r="X81" i="4"/>
  <c r="W81" i="4"/>
  <c r="V81" i="4"/>
  <c r="U81" i="4"/>
  <c r="T81" i="4"/>
  <c r="S81" i="4"/>
  <c r="R81" i="4"/>
  <c r="Q81" i="4"/>
  <c r="P81" i="4"/>
  <c r="AC80" i="4"/>
  <c r="Z80" i="4"/>
  <c r="Y80" i="4"/>
  <c r="X80" i="4"/>
  <c r="W80" i="4"/>
  <c r="V80" i="4"/>
  <c r="U80" i="4"/>
  <c r="T80" i="4"/>
  <c r="S80" i="4"/>
  <c r="R80" i="4"/>
  <c r="Q80" i="4"/>
  <c r="P80" i="4"/>
  <c r="AC79" i="4"/>
  <c r="Z79" i="4"/>
  <c r="Y79" i="4"/>
  <c r="X79" i="4"/>
  <c r="W79" i="4"/>
  <c r="V79" i="4"/>
  <c r="U79" i="4"/>
  <c r="T79" i="4"/>
  <c r="S79" i="4"/>
  <c r="R79" i="4"/>
  <c r="Q79" i="4"/>
  <c r="P79" i="4"/>
  <c r="AC78" i="4"/>
  <c r="Z78" i="4"/>
  <c r="Y78" i="4"/>
  <c r="X78" i="4"/>
  <c r="W78" i="4"/>
  <c r="V78" i="4"/>
  <c r="U78" i="4"/>
  <c r="T78" i="4"/>
  <c r="S78" i="4"/>
  <c r="R78" i="4"/>
  <c r="Q78" i="4"/>
  <c r="P78" i="4"/>
  <c r="AC77" i="4"/>
  <c r="Z77" i="4"/>
  <c r="Y77" i="4"/>
  <c r="X77" i="4"/>
  <c r="W77" i="4"/>
  <c r="V77" i="4"/>
  <c r="U77" i="4"/>
  <c r="T77" i="4"/>
  <c r="S77" i="4"/>
  <c r="R77" i="4"/>
  <c r="Q77" i="4"/>
  <c r="P77" i="4"/>
  <c r="AC76" i="4"/>
  <c r="Z76" i="4"/>
  <c r="Y76" i="4"/>
  <c r="X76" i="4"/>
  <c r="W76" i="4"/>
  <c r="V76" i="4"/>
  <c r="U76" i="4"/>
  <c r="T76" i="4"/>
  <c r="S76" i="4"/>
  <c r="R76" i="4"/>
  <c r="Q76" i="4"/>
  <c r="P76" i="4"/>
  <c r="AC75" i="4"/>
  <c r="Z75" i="4"/>
  <c r="Y75" i="4"/>
  <c r="X75" i="4"/>
  <c r="W75" i="4"/>
  <c r="V75" i="4"/>
  <c r="U75" i="4"/>
  <c r="T75" i="4"/>
  <c r="S75" i="4"/>
  <c r="R75" i="4"/>
  <c r="Q75" i="4"/>
  <c r="P75" i="4"/>
  <c r="AC74" i="4"/>
  <c r="Z74" i="4"/>
  <c r="Y74" i="4"/>
  <c r="X74" i="4"/>
  <c r="W74" i="4"/>
  <c r="V74" i="4"/>
  <c r="U74" i="4"/>
  <c r="T74" i="4"/>
  <c r="S74" i="4"/>
  <c r="R74" i="4"/>
  <c r="Q74" i="4"/>
  <c r="P74" i="4"/>
  <c r="AC73" i="4"/>
  <c r="Z73" i="4"/>
  <c r="Y73" i="4"/>
  <c r="X73" i="4"/>
  <c r="W73" i="4"/>
  <c r="V73" i="4"/>
  <c r="U73" i="4"/>
  <c r="T73" i="4"/>
  <c r="S73" i="4"/>
  <c r="R73" i="4"/>
  <c r="Q73" i="4"/>
  <c r="P73" i="4"/>
  <c r="AC72" i="4"/>
  <c r="Z72" i="4"/>
  <c r="Y72" i="4"/>
  <c r="X72" i="4"/>
  <c r="W72" i="4"/>
  <c r="V72" i="4"/>
  <c r="U72" i="4"/>
  <c r="T72" i="4"/>
  <c r="S72" i="4"/>
  <c r="R72" i="4"/>
  <c r="Q72" i="4"/>
  <c r="P72" i="4"/>
  <c r="AC71" i="4"/>
  <c r="Z71" i="4"/>
  <c r="Y71" i="4"/>
  <c r="X71" i="4"/>
  <c r="W71" i="4"/>
  <c r="V71" i="4"/>
  <c r="U71" i="4"/>
  <c r="T71" i="4"/>
  <c r="S71" i="4"/>
  <c r="R71" i="4"/>
  <c r="Q71" i="4"/>
  <c r="P71" i="4"/>
  <c r="AC70" i="4"/>
  <c r="Z70" i="4"/>
  <c r="Y70" i="4"/>
  <c r="X70" i="4"/>
  <c r="W70" i="4"/>
  <c r="V70" i="4"/>
  <c r="U70" i="4"/>
  <c r="T70" i="4"/>
  <c r="S70" i="4"/>
  <c r="R70" i="4"/>
  <c r="Q70" i="4"/>
  <c r="P70" i="4"/>
  <c r="AC69" i="4"/>
  <c r="Z69" i="4"/>
  <c r="Y69" i="4"/>
  <c r="X69" i="4"/>
  <c r="W69" i="4"/>
  <c r="V69" i="4"/>
  <c r="U69" i="4"/>
  <c r="T69" i="4"/>
  <c r="S69" i="4"/>
  <c r="R69" i="4"/>
  <c r="Q69" i="4"/>
  <c r="P69" i="4"/>
  <c r="AC68" i="4"/>
  <c r="Z68" i="4"/>
  <c r="Y68" i="4"/>
  <c r="X68" i="4"/>
  <c r="W68" i="4"/>
  <c r="V68" i="4"/>
  <c r="U68" i="4"/>
  <c r="T68" i="4"/>
  <c r="S68" i="4"/>
  <c r="R68" i="4"/>
  <c r="Q68" i="4"/>
  <c r="P68" i="4"/>
  <c r="AC67" i="4"/>
  <c r="Z67" i="4"/>
  <c r="Y67" i="4"/>
  <c r="X67" i="4"/>
  <c r="W67" i="4"/>
  <c r="V67" i="4"/>
  <c r="U67" i="4"/>
  <c r="T67" i="4"/>
  <c r="S67" i="4"/>
  <c r="R67" i="4"/>
  <c r="Q67" i="4"/>
  <c r="P67" i="4"/>
  <c r="AC66" i="4"/>
  <c r="Z66" i="4"/>
  <c r="Y66" i="4"/>
  <c r="X66" i="4"/>
  <c r="W66" i="4"/>
  <c r="V66" i="4"/>
  <c r="U66" i="4"/>
  <c r="T66" i="4"/>
  <c r="S66" i="4"/>
  <c r="R66" i="4"/>
  <c r="Q66" i="4"/>
  <c r="P66" i="4"/>
  <c r="AC65" i="4"/>
  <c r="Z65" i="4"/>
  <c r="Y65" i="4"/>
  <c r="X65" i="4"/>
  <c r="W65" i="4"/>
  <c r="V65" i="4"/>
  <c r="U65" i="4"/>
  <c r="T65" i="4"/>
  <c r="S65" i="4"/>
  <c r="R65" i="4"/>
  <c r="Q65" i="4"/>
  <c r="P65" i="4"/>
  <c r="AC64" i="4"/>
  <c r="Z64" i="4"/>
  <c r="Y64" i="4"/>
  <c r="X64" i="4"/>
  <c r="W64" i="4"/>
  <c r="V64" i="4"/>
  <c r="U64" i="4"/>
  <c r="T64" i="4"/>
  <c r="S64" i="4"/>
  <c r="R64" i="4"/>
  <c r="Q64" i="4"/>
  <c r="P64" i="4"/>
  <c r="AC63" i="4"/>
  <c r="Z63" i="4"/>
  <c r="Y63" i="4"/>
  <c r="X63" i="4"/>
  <c r="W63" i="4"/>
  <c r="V63" i="4"/>
  <c r="U63" i="4"/>
  <c r="T63" i="4"/>
  <c r="S63" i="4"/>
  <c r="R63" i="4"/>
  <c r="Q63" i="4"/>
  <c r="P63" i="4"/>
  <c r="AC62" i="4"/>
  <c r="Z62" i="4"/>
  <c r="Y62" i="4"/>
  <c r="X62" i="4"/>
  <c r="W62" i="4"/>
  <c r="V62" i="4"/>
  <c r="U62" i="4"/>
  <c r="T62" i="4"/>
  <c r="S62" i="4"/>
  <c r="R62" i="4"/>
  <c r="Q62" i="4"/>
  <c r="P62" i="4"/>
  <c r="AC61" i="4"/>
  <c r="Z61" i="4"/>
  <c r="Y61" i="4"/>
  <c r="X61" i="4"/>
  <c r="W61" i="4"/>
  <c r="V61" i="4"/>
  <c r="U61" i="4"/>
  <c r="T61" i="4"/>
  <c r="S61" i="4"/>
  <c r="R61" i="4"/>
  <c r="Q61" i="4"/>
  <c r="P61" i="4"/>
  <c r="AC60" i="4"/>
  <c r="Z60" i="4"/>
  <c r="Y60" i="4"/>
  <c r="X60" i="4"/>
  <c r="W60" i="4"/>
  <c r="V60" i="4"/>
  <c r="U60" i="4"/>
  <c r="T60" i="4"/>
  <c r="S60" i="4"/>
  <c r="R60" i="4"/>
  <c r="Q60" i="4"/>
  <c r="P60" i="4"/>
  <c r="AC59" i="4"/>
  <c r="Z59" i="4"/>
  <c r="Y59" i="4"/>
  <c r="X59" i="4"/>
  <c r="W59" i="4"/>
  <c r="V59" i="4"/>
  <c r="U59" i="4"/>
  <c r="T59" i="4"/>
  <c r="S59" i="4"/>
  <c r="R59" i="4"/>
  <c r="Q59" i="4"/>
  <c r="P59" i="4"/>
  <c r="AC58" i="4"/>
  <c r="Z58" i="4"/>
  <c r="Y58" i="4"/>
  <c r="X58" i="4"/>
  <c r="W58" i="4"/>
  <c r="V58" i="4"/>
  <c r="U58" i="4"/>
  <c r="T58" i="4"/>
  <c r="S58" i="4"/>
  <c r="R58" i="4"/>
  <c r="Q58" i="4"/>
  <c r="P58" i="4"/>
  <c r="AC57" i="4"/>
  <c r="Z57" i="4"/>
  <c r="Y57" i="4"/>
  <c r="X57" i="4"/>
  <c r="W57" i="4"/>
  <c r="V57" i="4"/>
  <c r="U57" i="4"/>
  <c r="T57" i="4"/>
  <c r="S57" i="4"/>
  <c r="R57" i="4"/>
  <c r="Q57" i="4"/>
  <c r="P57" i="4"/>
  <c r="AC56" i="4"/>
  <c r="Z56" i="4"/>
  <c r="Y56" i="4"/>
  <c r="X56" i="4"/>
  <c r="W56" i="4"/>
  <c r="V56" i="4"/>
  <c r="U56" i="4"/>
  <c r="T56" i="4"/>
  <c r="S56" i="4"/>
  <c r="R56" i="4"/>
  <c r="Q56" i="4"/>
  <c r="P56" i="4"/>
  <c r="AC55" i="4"/>
  <c r="Z55" i="4"/>
  <c r="Y55" i="4"/>
  <c r="X55" i="4"/>
  <c r="W55" i="4"/>
  <c r="V55" i="4"/>
  <c r="U55" i="4"/>
  <c r="T55" i="4"/>
  <c r="S55" i="4"/>
  <c r="R55" i="4"/>
  <c r="Q55" i="4"/>
  <c r="P55" i="4"/>
  <c r="AC54" i="4"/>
  <c r="Z54" i="4"/>
  <c r="Y54" i="4"/>
  <c r="X54" i="4"/>
  <c r="W54" i="4"/>
  <c r="V54" i="4"/>
  <c r="U54" i="4"/>
  <c r="T54" i="4"/>
  <c r="S54" i="4"/>
  <c r="R54" i="4"/>
  <c r="Q54" i="4"/>
  <c r="P54" i="4"/>
  <c r="AC53" i="4"/>
  <c r="Z53" i="4"/>
  <c r="Y53" i="4"/>
  <c r="X53" i="4"/>
  <c r="W53" i="4"/>
  <c r="V53" i="4"/>
  <c r="U53" i="4"/>
  <c r="T53" i="4"/>
  <c r="S53" i="4"/>
  <c r="R53" i="4"/>
  <c r="Q53" i="4"/>
  <c r="P53" i="4"/>
  <c r="AC52" i="4"/>
  <c r="Z52" i="4"/>
  <c r="Y52" i="4"/>
  <c r="X52" i="4"/>
  <c r="W52" i="4"/>
  <c r="V52" i="4"/>
  <c r="U52" i="4"/>
  <c r="T52" i="4"/>
  <c r="S52" i="4"/>
  <c r="R52" i="4"/>
  <c r="Q52" i="4"/>
  <c r="P52" i="4"/>
  <c r="AC51" i="4"/>
  <c r="Z51" i="4"/>
  <c r="Y51" i="4"/>
  <c r="X51" i="4"/>
  <c r="W51" i="4"/>
  <c r="V51" i="4"/>
  <c r="U51" i="4"/>
  <c r="T51" i="4"/>
  <c r="S51" i="4"/>
  <c r="R51" i="4"/>
  <c r="Q51" i="4"/>
  <c r="P51" i="4"/>
  <c r="AC50" i="4"/>
  <c r="Z50" i="4"/>
  <c r="Y50" i="4"/>
  <c r="X50" i="4"/>
  <c r="W50" i="4"/>
  <c r="V50" i="4"/>
  <c r="U50" i="4"/>
  <c r="T50" i="4"/>
  <c r="S50" i="4"/>
  <c r="R50" i="4"/>
  <c r="Q50" i="4"/>
  <c r="P50" i="4"/>
  <c r="AC49" i="4"/>
  <c r="Z49" i="4"/>
  <c r="Y49" i="4"/>
  <c r="X49" i="4"/>
  <c r="W49" i="4"/>
  <c r="V49" i="4"/>
  <c r="U49" i="4"/>
  <c r="T49" i="4"/>
  <c r="S49" i="4"/>
  <c r="R49" i="4"/>
  <c r="Q49" i="4"/>
  <c r="P49" i="4"/>
  <c r="AC48" i="4"/>
  <c r="Z48" i="4"/>
  <c r="Y48" i="4"/>
  <c r="X48" i="4"/>
  <c r="W48" i="4"/>
  <c r="V48" i="4"/>
  <c r="U48" i="4"/>
  <c r="T48" i="4"/>
  <c r="S48" i="4"/>
  <c r="R48" i="4"/>
  <c r="Q48" i="4"/>
  <c r="P48" i="4"/>
  <c r="AC47" i="4"/>
  <c r="Z47" i="4"/>
  <c r="Y47" i="4"/>
  <c r="X47" i="4"/>
  <c r="W47" i="4"/>
  <c r="V47" i="4"/>
  <c r="U47" i="4"/>
  <c r="T47" i="4"/>
  <c r="S47" i="4"/>
  <c r="R47" i="4"/>
  <c r="Q47" i="4"/>
  <c r="P47" i="4"/>
  <c r="AC46" i="4"/>
  <c r="Z46" i="4"/>
  <c r="Y46" i="4"/>
  <c r="X46" i="4"/>
  <c r="W46" i="4"/>
  <c r="V46" i="4"/>
  <c r="U46" i="4"/>
  <c r="T46" i="4"/>
  <c r="S46" i="4"/>
  <c r="R46" i="4"/>
  <c r="Q46" i="4"/>
  <c r="P46" i="4"/>
  <c r="AC45" i="4"/>
  <c r="Z45" i="4"/>
  <c r="Y45" i="4"/>
  <c r="X45" i="4"/>
  <c r="W45" i="4"/>
  <c r="V45" i="4"/>
  <c r="U45" i="4"/>
  <c r="T45" i="4"/>
  <c r="S45" i="4"/>
  <c r="R45" i="4"/>
  <c r="Q45" i="4"/>
  <c r="P45" i="4"/>
  <c r="AC44" i="4"/>
  <c r="Z44" i="4"/>
  <c r="Y44" i="4"/>
  <c r="X44" i="4"/>
  <c r="W44" i="4"/>
  <c r="V44" i="4"/>
  <c r="U44" i="4"/>
  <c r="T44" i="4"/>
  <c r="S44" i="4"/>
  <c r="R44" i="4"/>
  <c r="Q44" i="4"/>
  <c r="P44" i="4"/>
  <c r="AC43" i="4"/>
  <c r="Z43" i="4"/>
  <c r="Y43" i="4"/>
  <c r="X43" i="4"/>
  <c r="W43" i="4"/>
  <c r="V43" i="4"/>
  <c r="U43" i="4"/>
  <c r="T43" i="4"/>
  <c r="S43" i="4"/>
  <c r="R43" i="4"/>
  <c r="Q43" i="4"/>
  <c r="P43" i="4"/>
  <c r="AC42" i="4"/>
  <c r="Z42" i="4"/>
  <c r="Y42" i="4"/>
  <c r="X42" i="4"/>
  <c r="W42" i="4"/>
  <c r="V42" i="4"/>
  <c r="U42" i="4"/>
  <c r="T42" i="4"/>
  <c r="S42" i="4"/>
  <c r="R42" i="4"/>
  <c r="Q42" i="4"/>
  <c r="P42" i="4"/>
  <c r="AC41" i="4"/>
  <c r="Z41" i="4"/>
  <c r="Y41" i="4"/>
  <c r="X41" i="4"/>
  <c r="W41" i="4"/>
  <c r="V41" i="4"/>
  <c r="U41" i="4"/>
  <c r="T41" i="4"/>
  <c r="S41" i="4"/>
  <c r="R41" i="4"/>
  <c r="Q41" i="4"/>
  <c r="P41" i="4"/>
  <c r="AC40" i="4"/>
  <c r="Z40" i="4"/>
  <c r="Y40" i="4"/>
  <c r="X40" i="4"/>
  <c r="W40" i="4"/>
  <c r="V40" i="4"/>
  <c r="U40" i="4"/>
  <c r="T40" i="4"/>
  <c r="S40" i="4"/>
  <c r="R40" i="4"/>
  <c r="Q40" i="4"/>
  <c r="P40" i="4"/>
  <c r="AC39" i="4"/>
  <c r="Z39" i="4"/>
  <c r="Y39" i="4"/>
  <c r="X39" i="4"/>
  <c r="W39" i="4"/>
  <c r="V39" i="4"/>
  <c r="U39" i="4"/>
  <c r="T39" i="4"/>
  <c r="S39" i="4"/>
  <c r="R39" i="4"/>
  <c r="Q39" i="4"/>
  <c r="P39" i="4"/>
  <c r="AC38" i="4"/>
  <c r="Z38" i="4"/>
  <c r="Y38" i="4"/>
  <c r="X38" i="4"/>
  <c r="W38" i="4"/>
  <c r="V38" i="4"/>
  <c r="U38" i="4"/>
  <c r="T38" i="4"/>
  <c r="S38" i="4"/>
  <c r="R38" i="4"/>
  <c r="Q38" i="4"/>
  <c r="P38" i="4"/>
  <c r="AC37" i="4"/>
  <c r="Z37" i="4"/>
  <c r="Y37" i="4"/>
  <c r="X37" i="4"/>
  <c r="W37" i="4"/>
  <c r="V37" i="4"/>
  <c r="U37" i="4"/>
  <c r="T37" i="4"/>
  <c r="S37" i="4"/>
  <c r="R37" i="4"/>
  <c r="Q37" i="4"/>
  <c r="P37" i="4"/>
  <c r="AC36" i="4"/>
  <c r="Z36" i="4"/>
  <c r="Y36" i="4"/>
  <c r="X36" i="4"/>
  <c r="W36" i="4"/>
  <c r="V36" i="4"/>
  <c r="U36" i="4"/>
  <c r="T36" i="4"/>
  <c r="S36" i="4"/>
  <c r="R36" i="4"/>
  <c r="Q36" i="4"/>
  <c r="P36" i="4"/>
  <c r="AC35" i="4"/>
  <c r="Z35" i="4"/>
  <c r="Y35" i="4"/>
  <c r="X35" i="4"/>
  <c r="W35" i="4"/>
  <c r="V35" i="4"/>
  <c r="U35" i="4"/>
  <c r="T35" i="4"/>
  <c r="S35" i="4"/>
  <c r="R35" i="4"/>
  <c r="Q35" i="4"/>
  <c r="P35" i="4"/>
  <c r="AC34" i="4"/>
  <c r="Z34" i="4"/>
  <c r="Y34" i="4"/>
  <c r="X34" i="4"/>
  <c r="W34" i="4"/>
  <c r="V34" i="4"/>
  <c r="U34" i="4"/>
  <c r="T34" i="4"/>
  <c r="S34" i="4"/>
  <c r="R34" i="4"/>
  <c r="Q34" i="4"/>
  <c r="P34" i="4"/>
  <c r="AC33" i="4"/>
  <c r="Z33" i="4"/>
  <c r="Y33" i="4"/>
  <c r="X33" i="4"/>
  <c r="W33" i="4"/>
  <c r="V33" i="4"/>
  <c r="U33" i="4"/>
  <c r="T33" i="4"/>
  <c r="S33" i="4"/>
  <c r="R33" i="4"/>
  <c r="Q33" i="4"/>
  <c r="P33" i="4"/>
  <c r="AC32" i="4"/>
  <c r="Z32" i="4"/>
  <c r="Y32" i="4"/>
  <c r="X32" i="4"/>
  <c r="W32" i="4"/>
  <c r="V32" i="4"/>
  <c r="U32" i="4"/>
  <c r="T32" i="4"/>
  <c r="S32" i="4"/>
  <c r="R32" i="4"/>
  <c r="Q32" i="4"/>
  <c r="P32" i="4"/>
  <c r="AC31" i="4"/>
  <c r="Z31" i="4"/>
  <c r="Y31" i="4"/>
  <c r="X31" i="4"/>
  <c r="W31" i="4"/>
  <c r="V31" i="4"/>
  <c r="U31" i="4"/>
  <c r="T31" i="4"/>
  <c r="S31" i="4"/>
  <c r="R31" i="4"/>
  <c r="Q31" i="4"/>
  <c r="P31" i="4"/>
  <c r="AC30" i="4"/>
  <c r="Z30" i="4"/>
  <c r="Y30" i="4"/>
  <c r="X30" i="4"/>
  <c r="W30" i="4"/>
  <c r="V30" i="4"/>
  <c r="U30" i="4"/>
  <c r="T30" i="4"/>
  <c r="S30" i="4"/>
  <c r="R30" i="4"/>
  <c r="Q30" i="4"/>
  <c r="P30" i="4"/>
  <c r="AC29" i="4"/>
  <c r="Z29" i="4"/>
  <c r="Y29" i="4"/>
  <c r="X29" i="4"/>
  <c r="W29" i="4"/>
  <c r="V29" i="4"/>
  <c r="U29" i="4"/>
  <c r="T29" i="4"/>
  <c r="S29" i="4"/>
  <c r="R29" i="4"/>
  <c r="Q29" i="4"/>
  <c r="P29" i="4"/>
  <c r="AC28" i="4"/>
  <c r="Z28" i="4"/>
  <c r="Y28" i="4"/>
  <c r="X28" i="4"/>
  <c r="W28" i="4"/>
  <c r="V28" i="4"/>
  <c r="U28" i="4"/>
  <c r="T28" i="4"/>
  <c r="S28" i="4"/>
  <c r="R28" i="4"/>
  <c r="Q28" i="4"/>
  <c r="P28" i="4"/>
  <c r="AC27" i="4"/>
  <c r="Z27" i="4"/>
  <c r="Y27" i="4"/>
  <c r="X27" i="4"/>
  <c r="W27" i="4"/>
  <c r="V27" i="4"/>
  <c r="U27" i="4"/>
  <c r="T27" i="4"/>
  <c r="S27" i="4"/>
  <c r="R27" i="4"/>
  <c r="Q27" i="4"/>
  <c r="P27" i="4"/>
  <c r="AC26" i="4"/>
  <c r="Z26" i="4"/>
  <c r="Y26" i="4"/>
  <c r="X26" i="4"/>
  <c r="W26" i="4"/>
  <c r="V26" i="4"/>
  <c r="U26" i="4"/>
  <c r="T26" i="4"/>
  <c r="S26" i="4"/>
  <c r="R26" i="4"/>
  <c r="Q26" i="4"/>
  <c r="P26" i="4"/>
  <c r="AC25" i="4"/>
  <c r="Z25" i="4"/>
  <c r="Y25" i="4"/>
  <c r="X25" i="4"/>
  <c r="W25" i="4"/>
  <c r="V25" i="4"/>
  <c r="U25" i="4"/>
  <c r="T25" i="4"/>
  <c r="S25" i="4"/>
  <c r="R25" i="4"/>
  <c r="Q25" i="4"/>
  <c r="P25" i="4"/>
  <c r="AC24" i="4"/>
  <c r="Z24" i="4"/>
  <c r="Y24" i="4"/>
  <c r="X24" i="4"/>
  <c r="W24" i="4"/>
  <c r="V24" i="4"/>
  <c r="U24" i="4"/>
  <c r="T24" i="4"/>
  <c r="S24" i="4"/>
  <c r="R24" i="4"/>
  <c r="Q24" i="4"/>
  <c r="P24" i="4"/>
  <c r="AC23" i="4"/>
  <c r="Z23" i="4"/>
  <c r="Y23" i="4"/>
  <c r="X23" i="4"/>
  <c r="W23" i="4"/>
  <c r="V23" i="4"/>
  <c r="U23" i="4"/>
  <c r="T23" i="4"/>
  <c r="S23" i="4"/>
  <c r="R23" i="4"/>
  <c r="Q23" i="4"/>
  <c r="P23" i="4"/>
  <c r="AC22" i="4"/>
  <c r="Z22" i="4"/>
  <c r="Y22" i="4"/>
  <c r="X22" i="4"/>
  <c r="W22" i="4"/>
  <c r="V22" i="4"/>
  <c r="U22" i="4"/>
  <c r="T22" i="4"/>
  <c r="S22" i="4"/>
  <c r="R22" i="4"/>
  <c r="Q22" i="4"/>
  <c r="P22" i="4"/>
  <c r="AC21" i="4"/>
  <c r="Z21" i="4"/>
  <c r="Y21" i="4"/>
  <c r="X21" i="4"/>
  <c r="W21" i="4"/>
  <c r="V21" i="4"/>
  <c r="U21" i="4"/>
  <c r="T21" i="4"/>
  <c r="S21" i="4"/>
  <c r="R21" i="4"/>
  <c r="Q21" i="4"/>
  <c r="P21" i="4"/>
  <c r="AC20" i="4"/>
  <c r="Z20" i="4"/>
  <c r="Y20" i="4"/>
  <c r="X20" i="4"/>
  <c r="W20" i="4"/>
  <c r="V20" i="4"/>
  <c r="U20" i="4"/>
  <c r="T20" i="4"/>
  <c r="S20" i="4"/>
  <c r="R20" i="4"/>
  <c r="Q20" i="4"/>
  <c r="P20" i="4"/>
  <c r="AC19" i="4"/>
  <c r="Z19" i="4"/>
  <c r="Y19" i="4"/>
  <c r="X19" i="4"/>
  <c r="W19" i="4"/>
  <c r="V19" i="4"/>
  <c r="U19" i="4"/>
  <c r="T19" i="4"/>
  <c r="S19" i="4"/>
  <c r="R19" i="4"/>
  <c r="Q19" i="4"/>
  <c r="P19" i="4"/>
  <c r="AC18" i="4"/>
  <c r="Z18" i="4"/>
  <c r="Y18" i="4"/>
  <c r="X18" i="4"/>
  <c r="W18" i="4"/>
  <c r="V18" i="4"/>
  <c r="U18" i="4"/>
  <c r="T18" i="4"/>
  <c r="S18" i="4"/>
  <c r="R18" i="4"/>
  <c r="Q18" i="4"/>
  <c r="P18" i="4"/>
  <c r="AC17" i="4"/>
  <c r="Z17" i="4"/>
  <c r="Y17" i="4"/>
  <c r="X17" i="4"/>
  <c r="W17" i="4"/>
  <c r="V17" i="4"/>
  <c r="U17" i="4"/>
  <c r="T17" i="4"/>
  <c r="S17" i="4"/>
  <c r="R17" i="4"/>
  <c r="Q17" i="4"/>
  <c r="P17" i="4"/>
  <c r="AC16" i="4"/>
  <c r="Z16" i="4"/>
  <c r="Y16" i="4"/>
  <c r="X16" i="4"/>
  <c r="W16" i="4"/>
  <c r="V16" i="4"/>
  <c r="U16" i="4"/>
  <c r="T16" i="4"/>
  <c r="S16" i="4"/>
  <c r="R16" i="4"/>
  <c r="Q16" i="4"/>
  <c r="P16" i="4"/>
  <c r="AC15" i="4"/>
  <c r="Z15" i="4"/>
  <c r="Y15" i="4"/>
  <c r="X15" i="4"/>
  <c r="W15" i="4"/>
  <c r="V15" i="4"/>
  <c r="U15" i="4"/>
  <c r="T15" i="4"/>
  <c r="S15" i="4"/>
  <c r="R15" i="4"/>
  <c r="Q15" i="4"/>
  <c r="P15" i="4"/>
  <c r="AC14" i="4"/>
  <c r="Z14" i="4"/>
  <c r="Y14" i="4"/>
  <c r="X14" i="4"/>
  <c r="W14" i="4"/>
  <c r="V14" i="4"/>
  <c r="U14" i="4"/>
  <c r="T14" i="4"/>
  <c r="S14" i="4"/>
  <c r="R14" i="4"/>
  <c r="Q14" i="4"/>
  <c r="P14" i="4"/>
  <c r="AC13" i="4"/>
  <c r="Z13" i="4"/>
  <c r="Y13" i="4"/>
  <c r="X13" i="4"/>
  <c r="W13" i="4"/>
  <c r="V13" i="4"/>
  <c r="U13" i="4"/>
  <c r="T13" i="4"/>
  <c r="S13" i="4"/>
  <c r="R13" i="4"/>
  <c r="Q13" i="4"/>
  <c r="P13" i="4"/>
  <c r="AC12" i="4"/>
  <c r="Z12" i="4"/>
  <c r="Y12" i="4"/>
  <c r="X12" i="4"/>
  <c r="W12" i="4"/>
  <c r="V12" i="4"/>
  <c r="U12" i="4"/>
  <c r="T12" i="4"/>
  <c r="S12" i="4"/>
  <c r="R12" i="4"/>
  <c r="Q12" i="4"/>
  <c r="P12" i="4"/>
  <c r="AC11" i="4"/>
  <c r="Z11" i="4"/>
  <c r="Y11" i="4"/>
  <c r="X11" i="4"/>
  <c r="W11" i="4"/>
  <c r="V11" i="4"/>
  <c r="U11" i="4"/>
  <c r="T11" i="4"/>
  <c r="S11" i="4"/>
  <c r="R11" i="4"/>
  <c r="Q11" i="4"/>
  <c r="P11" i="4"/>
  <c r="AC10" i="4"/>
  <c r="Z10" i="4"/>
  <c r="Y10" i="4"/>
  <c r="X10" i="4"/>
  <c r="W10" i="4"/>
  <c r="V10" i="4"/>
  <c r="U10" i="4"/>
  <c r="T10" i="4"/>
  <c r="S10" i="4"/>
  <c r="R10" i="4"/>
  <c r="Q10" i="4"/>
  <c r="P10" i="4"/>
  <c r="AC9" i="4"/>
  <c r="Z9" i="4"/>
  <c r="Y9" i="4"/>
  <c r="X9" i="4"/>
  <c r="W9" i="4"/>
  <c r="V9" i="4"/>
  <c r="U9" i="4"/>
  <c r="T9" i="4"/>
  <c r="S9" i="4"/>
  <c r="R9" i="4"/>
  <c r="Q9" i="4"/>
  <c r="P9" i="4"/>
  <c r="AC8" i="4"/>
  <c r="Z8" i="4"/>
  <c r="Y8" i="4"/>
  <c r="X8" i="4"/>
  <c r="W8" i="4"/>
  <c r="V8" i="4"/>
  <c r="U8" i="4"/>
  <c r="T8" i="4"/>
  <c r="S8" i="4"/>
  <c r="R8" i="4"/>
  <c r="Q8" i="4"/>
  <c r="P8" i="4"/>
  <c r="AC7" i="4"/>
  <c r="Z7" i="4"/>
  <c r="Y7" i="4"/>
  <c r="X7" i="4"/>
  <c r="W7" i="4"/>
  <c r="V7" i="4"/>
  <c r="U7" i="4"/>
  <c r="T7" i="4"/>
  <c r="S7" i="4"/>
  <c r="R7" i="4"/>
  <c r="Q7" i="4"/>
  <c r="P7" i="4"/>
  <c r="AC6" i="4"/>
  <c r="Z6" i="4"/>
  <c r="Y6" i="4"/>
  <c r="X6" i="4"/>
  <c r="W6" i="4"/>
  <c r="V6" i="4"/>
  <c r="U6" i="4"/>
  <c r="T6" i="4"/>
  <c r="S6" i="4"/>
  <c r="R6" i="4"/>
  <c r="Q6" i="4"/>
  <c r="P6" i="4"/>
  <c r="AC5" i="4"/>
  <c r="Z5" i="4"/>
  <c r="Y5" i="4"/>
  <c r="X5" i="4"/>
  <c r="W5" i="4"/>
  <c r="V5" i="4"/>
  <c r="U5" i="4"/>
  <c r="T5" i="4"/>
  <c r="S5" i="4"/>
  <c r="R5" i="4"/>
  <c r="Q5" i="4"/>
  <c r="P5" i="4"/>
  <c r="AC4" i="4"/>
  <c r="AC1" i="4" s="1"/>
  <c r="Z4" i="4"/>
  <c r="Y4" i="4"/>
  <c r="X4" i="4"/>
  <c r="X1" i="4" s="1"/>
  <c r="W4" i="4"/>
  <c r="W1" i="4" s="1"/>
  <c r="V4" i="4"/>
  <c r="V1" i="4" s="1"/>
  <c r="U4" i="4"/>
  <c r="U1" i="4" s="1"/>
  <c r="T4" i="4"/>
  <c r="T1" i="4" s="1"/>
  <c r="S4" i="4"/>
  <c r="S1" i="4" s="1"/>
  <c r="R4" i="4"/>
  <c r="R1" i="4" s="1"/>
  <c r="Q4" i="4"/>
  <c r="Q1" i="4" s="1"/>
  <c r="P4" i="4"/>
  <c r="P1" i="4" s="1"/>
  <c r="O1" i="5"/>
  <c r="N1" i="5"/>
  <c r="Q1" i="8"/>
  <c r="P1" i="8"/>
  <c r="E1" i="8"/>
  <c r="Y1" i="6"/>
  <c r="X1" i="6"/>
  <c r="A100" i="7"/>
  <c r="A99" i="7"/>
  <c r="A98" i="7"/>
  <c r="A96" i="7"/>
  <c r="A97" i="7"/>
  <c r="A198" i="7"/>
  <c r="A197" i="7"/>
  <c r="A196" i="7"/>
  <c r="A195" i="7"/>
  <c r="A194" i="7"/>
  <c r="A193" i="7"/>
  <c r="A192" i="7"/>
  <c r="A191" i="7"/>
  <c r="A190" i="7"/>
  <c r="A189" i="7"/>
  <c r="A188" i="7"/>
  <c r="A187" i="7"/>
  <c r="A186" i="7"/>
  <c r="A185" i="7"/>
  <c r="A184" i="7"/>
  <c r="A183" i="7"/>
  <c r="A182" i="7"/>
  <c r="A181" i="7"/>
  <c r="A180" i="7"/>
  <c r="A179" i="7"/>
  <c r="A178" i="7"/>
  <c r="A177" i="7"/>
  <c r="A176" i="7"/>
  <c r="A175" i="7"/>
  <c r="A174" i="7"/>
  <c r="A173" i="7"/>
  <c r="A172" i="7"/>
  <c r="A171" i="7"/>
  <c r="A170" i="7"/>
  <c r="A169" i="7"/>
  <c r="A168" i="7"/>
  <c r="A167" i="7"/>
  <c r="A166" i="7"/>
  <c r="G165" i="7"/>
  <c r="A165" i="7"/>
  <c r="G164" i="7"/>
  <c r="A164" i="7"/>
  <c r="A163" i="7"/>
  <c r="A162" i="7"/>
  <c r="A161" i="7"/>
  <c r="A160" i="7"/>
  <c r="A159" i="7"/>
  <c r="A158" i="7"/>
  <c r="A157" i="7"/>
  <c r="A156" i="7"/>
  <c r="A155" i="7"/>
  <c r="A154" i="7"/>
  <c r="A151" i="7"/>
  <c r="A150" i="7"/>
  <c r="A149" i="7"/>
  <c r="A148" i="7"/>
  <c r="A147" i="7"/>
  <c r="A146" i="7"/>
  <c r="A145" i="7"/>
  <c r="A144" i="7"/>
  <c r="A143" i="7"/>
  <c r="A142" i="7"/>
  <c r="A141" i="7"/>
  <c r="A140" i="7"/>
  <c r="A139" i="7"/>
  <c r="A138" i="7"/>
  <c r="A137" i="7"/>
  <c r="A136" i="7"/>
  <c r="A135" i="7"/>
  <c r="A134" i="7"/>
  <c r="A133" i="7"/>
  <c r="A132" i="7"/>
  <c r="A131" i="7"/>
  <c r="A130" i="7"/>
  <c r="A129" i="7"/>
  <c r="A128" i="7"/>
  <c r="A127" i="7"/>
  <c r="A126" i="7"/>
  <c r="A125" i="7"/>
  <c r="A124" i="7"/>
  <c r="A123" i="7"/>
  <c r="A122" i="7"/>
  <c r="A121" i="7"/>
  <c r="A120" i="7"/>
  <c r="A119" i="7"/>
  <c r="A118" i="7"/>
  <c r="A117" i="7"/>
  <c r="A116" i="7"/>
  <c r="A115" i="7"/>
  <c r="A114" i="7"/>
  <c r="A113" i="7"/>
  <c r="A112" i="7"/>
  <c r="A111" i="7"/>
  <c r="A110" i="7"/>
  <c r="A109" i="7"/>
  <c r="A108" i="7"/>
  <c r="A107" i="7"/>
  <c r="A106" i="7"/>
  <c r="A105" i="7"/>
  <c r="A104" i="7"/>
  <c r="A103" i="7"/>
  <c r="A102" i="7"/>
  <c r="A101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H1" i="7"/>
  <c r="G1" i="7"/>
  <c r="P46" i="6"/>
  <c r="A46" i="6"/>
  <c r="A45" i="6"/>
  <c r="A44" i="6"/>
  <c r="A43" i="6"/>
  <c r="P33" i="6"/>
  <c r="P34" i="6"/>
  <c r="P35" i="6"/>
  <c r="P36" i="6"/>
  <c r="P38" i="6"/>
  <c r="O38" i="6"/>
  <c r="O36" i="6"/>
  <c r="O35" i="6"/>
  <c r="O33" i="6"/>
  <c r="O34" i="6"/>
  <c r="S1" i="6"/>
  <c r="A153" i="6"/>
  <c r="A152" i="6"/>
  <c r="A151" i="6"/>
  <c r="A150" i="6"/>
  <c r="A149" i="6"/>
  <c r="A148" i="6"/>
  <c r="A147" i="6"/>
  <c r="A146" i="6"/>
  <c r="A145" i="6"/>
  <c r="A144" i="6"/>
  <c r="A143" i="6"/>
  <c r="O142" i="6"/>
  <c r="A142" i="6"/>
  <c r="A141" i="6"/>
  <c r="A140" i="6"/>
  <c r="A139" i="6"/>
  <c r="A138" i="6"/>
  <c r="A137" i="6"/>
  <c r="A136" i="6"/>
  <c r="O135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0" i="6"/>
  <c r="A41" i="6"/>
  <c r="O39" i="6"/>
  <c r="A39" i="6"/>
  <c r="A37" i="6"/>
  <c r="A38" i="6"/>
  <c r="A36" i="6"/>
  <c r="A32" i="6"/>
  <c r="A35" i="6"/>
  <c r="A42" i="6"/>
  <c r="A33" i="6"/>
  <c r="A34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7" i="6"/>
  <c r="A6" i="6"/>
  <c r="A5" i="6"/>
  <c r="A4" i="6"/>
  <c r="G1" i="6"/>
  <c r="P1" i="6"/>
  <c r="O1" i="6"/>
  <c r="F1" i="6"/>
  <c r="AC2" i="13" l="1"/>
  <c r="AB2" i="13"/>
  <c r="Y2" i="13"/>
  <c r="H14" i="12"/>
  <c r="H13" i="12"/>
  <c r="H12" i="12"/>
  <c r="H11" i="12"/>
  <c r="H10" i="12"/>
  <c r="H9" i="12"/>
  <c r="H8" i="12"/>
  <c r="H7" i="12"/>
  <c r="C37" i="12"/>
  <c r="D37" i="12"/>
  <c r="E37" i="12"/>
  <c r="F37" i="12"/>
  <c r="G37" i="12"/>
  <c r="C36" i="12"/>
  <c r="D36" i="12"/>
  <c r="E36" i="12"/>
  <c r="F36" i="12"/>
  <c r="G36" i="12"/>
  <c r="C35" i="12"/>
  <c r="D35" i="12"/>
  <c r="E35" i="12"/>
  <c r="F35" i="12"/>
  <c r="G35" i="12"/>
  <c r="C34" i="12"/>
  <c r="D34" i="12"/>
  <c r="E34" i="12"/>
  <c r="F34" i="12"/>
  <c r="G34" i="12"/>
  <c r="D33" i="12"/>
  <c r="E33" i="12"/>
  <c r="F33" i="12"/>
  <c r="G33" i="12"/>
  <c r="C33" i="12"/>
  <c r="H33" i="12" s="1"/>
  <c r="D32" i="12"/>
  <c r="E32" i="12"/>
  <c r="F32" i="12"/>
  <c r="G32" i="12"/>
  <c r="C47" i="12"/>
  <c r="D47" i="12"/>
  <c r="E47" i="12"/>
  <c r="F47" i="12"/>
  <c r="G47" i="12"/>
  <c r="C46" i="12"/>
  <c r="D46" i="12"/>
  <c r="E46" i="12"/>
  <c r="F46" i="12"/>
  <c r="G46" i="12"/>
  <c r="C45" i="12"/>
  <c r="D45" i="12"/>
  <c r="E45" i="12"/>
  <c r="F45" i="12"/>
  <c r="G45" i="12"/>
  <c r="C44" i="12"/>
  <c r="D44" i="12"/>
  <c r="E44" i="12"/>
  <c r="F44" i="12"/>
  <c r="G44" i="12"/>
  <c r="C43" i="12"/>
  <c r="D43" i="12"/>
  <c r="E43" i="12"/>
  <c r="F43" i="12"/>
  <c r="G43" i="12"/>
  <c r="C42" i="12"/>
  <c r="D42" i="12"/>
  <c r="E42" i="12"/>
  <c r="F42" i="12"/>
  <c r="G42" i="12"/>
  <c r="C41" i="12"/>
  <c r="D41" i="12"/>
  <c r="E41" i="12"/>
  <c r="F41" i="12"/>
  <c r="G41" i="12"/>
  <c r="C40" i="12"/>
  <c r="D40" i="12"/>
  <c r="E40" i="12"/>
  <c r="F40" i="12"/>
  <c r="G40" i="12"/>
  <c r="C39" i="12"/>
  <c r="D39" i="12"/>
  <c r="E39" i="12"/>
  <c r="F39" i="12"/>
  <c r="G39" i="12"/>
  <c r="C38" i="12"/>
  <c r="D38" i="12"/>
  <c r="E38" i="12"/>
  <c r="F38" i="12"/>
  <c r="G38" i="12"/>
  <c r="C32" i="12"/>
  <c r="H32" i="12" s="1"/>
  <c r="O55" i="10"/>
  <c r="O55" i="11"/>
  <c r="O101" i="10"/>
  <c r="O101" i="11"/>
  <c r="O1" i="11"/>
  <c r="L6" i="12"/>
  <c r="M6" i="12"/>
  <c r="N6" i="12"/>
  <c r="O6" i="12"/>
  <c r="K6" i="12"/>
  <c r="P6" i="12" s="1"/>
  <c r="L5" i="12"/>
  <c r="M5" i="12"/>
  <c r="N5" i="12"/>
  <c r="O5" i="12"/>
  <c r="K5" i="12"/>
  <c r="P5" i="12" s="1"/>
  <c r="C30" i="12"/>
  <c r="C29" i="12"/>
  <c r="D29" i="12"/>
  <c r="E29" i="12"/>
  <c r="F29" i="12"/>
  <c r="G29" i="12"/>
  <c r="C31" i="12"/>
  <c r="D31" i="12"/>
  <c r="E31" i="12"/>
  <c r="F31" i="12"/>
  <c r="G31" i="12"/>
  <c r="D30" i="12"/>
  <c r="E30" i="12"/>
  <c r="G30" i="12"/>
  <c r="C6" i="12"/>
  <c r="D6" i="12"/>
  <c r="E6" i="12"/>
  <c r="F6" i="12"/>
  <c r="G6" i="12"/>
  <c r="D5" i="12"/>
  <c r="E5" i="12"/>
  <c r="F5" i="12"/>
  <c r="G5" i="12"/>
  <c r="C5" i="12"/>
  <c r="H5" i="12" s="1"/>
  <c r="C19" i="12"/>
  <c r="D19" i="12"/>
  <c r="E19" i="12"/>
  <c r="F19" i="12"/>
  <c r="G19" i="12"/>
  <c r="C18" i="12"/>
  <c r="D18" i="12"/>
  <c r="E18" i="12"/>
  <c r="F18" i="12"/>
  <c r="G18" i="12"/>
  <c r="C17" i="12"/>
  <c r="D17" i="12"/>
  <c r="E17" i="12"/>
  <c r="F17" i="12"/>
  <c r="G17" i="12"/>
  <c r="C16" i="12"/>
  <c r="D16" i="12"/>
  <c r="E16" i="12"/>
  <c r="F16" i="12"/>
  <c r="G16" i="12"/>
  <c r="C15" i="12"/>
  <c r="D15" i="12"/>
  <c r="E15" i="12"/>
  <c r="F15" i="12"/>
  <c r="G15" i="12"/>
  <c r="C28" i="12"/>
  <c r="D28" i="12"/>
  <c r="F28" i="12"/>
  <c r="G28" i="12"/>
  <c r="C27" i="12"/>
  <c r="D27" i="12"/>
  <c r="E27" i="12"/>
  <c r="F27" i="12"/>
  <c r="G27" i="12"/>
  <c r="C26" i="12"/>
  <c r="D26" i="12"/>
  <c r="E26" i="12"/>
  <c r="F26" i="12"/>
  <c r="G26" i="12"/>
  <c r="C25" i="12"/>
  <c r="D25" i="12"/>
  <c r="E25" i="12"/>
  <c r="F25" i="12"/>
  <c r="G25" i="12"/>
  <c r="C24" i="12"/>
  <c r="D24" i="12"/>
  <c r="E24" i="12"/>
  <c r="F24" i="12"/>
  <c r="G24" i="12"/>
  <c r="C23" i="12"/>
  <c r="D23" i="12"/>
  <c r="E23" i="12"/>
  <c r="F23" i="12"/>
  <c r="G23" i="12"/>
  <c r="C22" i="12"/>
  <c r="D22" i="12"/>
  <c r="E22" i="12"/>
  <c r="F22" i="12"/>
  <c r="G22" i="12"/>
  <c r="C21" i="12"/>
  <c r="D21" i="12"/>
  <c r="E21" i="12"/>
  <c r="F21" i="12"/>
  <c r="G21" i="12"/>
  <c r="C20" i="12"/>
  <c r="D20" i="12"/>
  <c r="E20" i="12"/>
  <c r="F20" i="12"/>
  <c r="G20" i="12"/>
  <c r="AA1" i="4"/>
  <c r="J35" i="2"/>
  <c r="K35" i="2" s="1"/>
  <c r="AB65" i="4"/>
  <c r="O65" i="10"/>
  <c r="AB66" i="4"/>
  <c r="O66" i="10"/>
  <c r="V1" i="5"/>
  <c r="AB1" i="4"/>
  <c r="Z1" i="4"/>
  <c r="Y1" i="4"/>
  <c r="P7" i="12" l="1"/>
  <c r="H20" i="12"/>
  <c r="H21" i="12"/>
  <c r="H22" i="12"/>
  <c r="H23" i="12"/>
  <c r="H24" i="12"/>
  <c r="H25" i="12"/>
  <c r="H26" i="12"/>
  <c r="H27" i="12"/>
  <c r="H15" i="12"/>
  <c r="H16" i="12"/>
  <c r="H17" i="12"/>
  <c r="H18" i="12"/>
  <c r="H19" i="12"/>
  <c r="H6" i="12"/>
  <c r="H31" i="12"/>
  <c r="H29" i="12"/>
  <c r="H30" i="12"/>
  <c r="H38" i="12"/>
  <c r="H39" i="12"/>
  <c r="H40" i="12"/>
  <c r="H41" i="12"/>
  <c r="H42" i="12"/>
  <c r="H43" i="12"/>
  <c r="H44" i="12"/>
  <c r="H45" i="12"/>
  <c r="H46" i="12"/>
  <c r="H47" i="12"/>
  <c r="H34" i="12"/>
  <c r="H35" i="12"/>
  <c r="H36" i="12"/>
  <c r="H37" i="12"/>
  <c r="E28" i="12"/>
  <c r="H28" i="12" s="1"/>
  <c r="O1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55" authorId="0" shapeId="0" xr:uid="{525ED6D0-F47F-4C58-B2C2-AA1AD4F3F46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1.1 ha given in swapping, previous area 32.3
</t>
        </r>
      </text>
    </comment>
    <comment ref="H163" authorId="0" shapeId="0" xr:uid="{9DBC60B1-D6FE-4A59-B037-168169B52F6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 ha swap in. Previous area 50.3 ha</t>
        </r>
      </text>
    </comment>
    <comment ref="G164" authorId="0" shapeId="0" xr:uid="{73472AF8-001E-4DE9-AD6F-F566E4AFDF0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Total area 38.2 ha..15.5 ha in F60 redeveloped field</t>
        </r>
      </text>
    </comment>
    <comment ref="H164" authorId="0" shapeId="0" xr:uid="{BB6BEAF2-C49C-447D-ADA2-BCEFE7FF5A8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Privous area 37.5 ha, 15.5 ha in redeveloped in F60</t>
        </r>
      </text>
    </comment>
    <comment ref="H165" authorId="0" shapeId="0" xr:uid="{33DCB02A-76F1-421D-AB04-11022D1529A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Privous area 34.8 ha, 12.8 ha in redeveloped in F60</t>
        </r>
      </text>
    </comment>
    <comment ref="H171" authorId="0" shapeId="0" xr:uid="{215EEA45-2941-448C-9503-F3B2468C155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13.2 ha in land swapping</t>
        </r>
      </text>
    </comment>
    <comment ref="H174" authorId="0" shapeId="0" xr:uid="{DDAE024F-A7A7-4892-86F5-DDA6C565CD67}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>Part of land given in swapping, only 8 ha with Indorama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tc={449EED02-5118-446C-B752-E2973DB8D009}</author>
    <author>tc={4C52A2EB-F958-4D6E-B647-EAD78C3153AA}</author>
    <author>tc={794D96BB-1AA2-4BCD-BA6D-126FAA76D788}</author>
    <author>tc={5FC9400C-3711-4CF6-A624-D7A7202C88B5}</author>
    <author>tc={6184418B-E825-42E9-9F7F-C590BC5A7687}</author>
  </authors>
  <commentList>
    <comment ref="Z123" authorId="0" shapeId="0" xr:uid="{449EED02-5118-446C-B752-E2973DB8D009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all head ditches</t>
      </text>
    </comment>
    <comment ref="V130" authorId="1" shapeId="0" xr:uid="{4C52A2EB-F958-4D6E-B647-EAD78C3153AA}">
      <text>
        <t>[Threaded comment]
Your version of Excel allows you to read this threaded comment; however, any edits to it will get removed if the file is opened in a newer version of Excel. Learn more: https://go.microsoft.com/fwlink/?linkid=870924
Comment:
    32.11 2nd time sprayed on 25-apr</t>
      </text>
    </comment>
    <comment ref="V133" authorId="2" shapeId="0" xr:uid="{794D96BB-1AA2-4BCD-BA6D-126FAA76D788}">
      <text>
        <t>[Threaded comment]
Your version of Excel allows you to read this threaded comment; however, any edits to it will get removed if the file is opened in a newer version of Excel. Learn more: https://go.microsoft.com/fwlink/?linkid=870924
Comment:
    2nd time sprayed on 29.6 ha 25-apr</t>
      </text>
    </comment>
    <comment ref="Z143" authorId="3" shapeId="0" xr:uid="{5FC9400C-3711-4CF6-A624-D7A7202C88B5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all head ditches</t>
      </text>
    </comment>
    <comment ref="Z144" authorId="4" shapeId="0" xr:uid="{6184418B-E825-42E9-9F7F-C590BC5A7687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all head ditches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<sst xmlns="http://schemas.openxmlformats.org/spreadsheetml/2006/main" count="10090" uniqueCount="420">
  <si>
    <t>Cotton 2024</t>
  </si>
  <si>
    <t>Cotton</t>
  </si>
  <si>
    <t>Irrigation</t>
  </si>
  <si>
    <t>Operation</t>
  </si>
  <si>
    <t>Z 1</t>
  </si>
  <si>
    <t>Z 2</t>
  </si>
  <si>
    <t>Z 3</t>
  </si>
  <si>
    <t>Z 4</t>
  </si>
  <si>
    <t>Z 5</t>
  </si>
  <si>
    <t>Total</t>
  </si>
  <si>
    <t>Sum of Green Area (ha)</t>
  </si>
  <si>
    <t>Column Labels</t>
  </si>
  <si>
    <t>Field Category</t>
  </si>
  <si>
    <t>Row Labels</t>
  </si>
  <si>
    <t>Cereals to Cotton</t>
  </si>
  <si>
    <t>Cotton to Cotton</t>
  </si>
  <si>
    <t>Redev. to Cotton</t>
  </si>
  <si>
    <t>Cover crop to Cotton</t>
  </si>
  <si>
    <t>Grand Total</t>
  </si>
  <si>
    <t>Zone</t>
  </si>
  <si>
    <t>Permanent bed</t>
  </si>
  <si>
    <t>UZ method</t>
  </si>
  <si>
    <t>Updated on</t>
  </si>
  <si>
    <t xml:space="preserve">Green Area (ha) </t>
  </si>
  <si>
    <t xml:space="preserve">Fallow herbicide </t>
  </si>
  <si>
    <t xml:space="preserve">Ploughing </t>
  </si>
  <si>
    <t xml:space="preserve">Disc-1 </t>
  </si>
  <si>
    <t xml:space="preserve">TTQ-1 </t>
  </si>
  <si>
    <t xml:space="preserve">TTQ-2 </t>
  </si>
  <si>
    <t xml:space="preserve">Center Bursting </t>
  </si>
  <si>
    <t>12 Row Hill up- RD Fields</t>
  </si>
  <si>
    <t xml:space="preserve">Levelling </t>
  </si>
  <si>
    <t>Furrow opener- UD fields</t>
  </si>
  <si>
    <t xml:space="preserve">Ditch opener-1 </t>
  </si>
  <si>
    <t xml:space="preserve">Ditch closer-1 </t>
  </si>
  <si>
    <t xml:space="preserve">Barana-1 </t>
  </si>
  <si>
    <t xml:space="preserve">Barana-2 </t>
  </si>
  <si>
    <t xml:space="preserve">Rolling Cultivator </t>
  </si>
  <si>
    <t xml:space="preserve">Herbicide-1 </t>
  </si>
  <si>
    <t xml:space="preserve">Spray Head ditch-1 </t>
  </si>
  <si>
    <t xml:space="preserve">Planting </t>
  </si>
  <si>
    <t>Sum of Cultivation-1</t>
  </si>
  <si>
    <t>Banding</t>
  </si>
  <si>
    <t>Redevelop</t>
  </si>
  <si>
    <t>Spreading</t>
  </si>
  <si>
    <t>Undevelop</t>
  </si>
  <si>
    <t>Seed rate</t>
  </si>
  <si>
    <t>Variety</t>
  </si>
  <si>
    <t>C-8290</t>
  </si>
  <si>
    <t>Ravnak-1</t>
  </si>
  <si>
    <t>Ravnak-1 elite</t>
  </si>
  <si>
    <t>May-455</t>
  </si>
  <si>
    <t>Eliza</t>
  </si>
  <si>
    <t>Xinluzhong 78</t>
  </si>
  <si>
    <t>Zhongtai-2</t>
  </si>
  <si>
    <t>Variety-3</t>
  </si>
  <si>
    <t>Seed status</t>
  </si>
  <si>
    <t>Available</t>
  </si>
  <si>
    <t> </t>
  </si>
  <si>
    <t>Current Seed stock, MT</t>
  </si>
  <si>
    <t>Possible area @ 25 kg/ha</t>
  </si>
  <si>
    <t>Planned area</t>
  </si>
  <si>
    <t>Planting status</t>
  </si>
  <si>
    <t>Field #</t>
  </si>
  <si>
    <t>Sub-Dist</t>
  </si>
  <si>
    <t>Counter #</t>
  </si>
  <si>
    <t>Cn Area [ha]</t>
  </si>
  <si>
    <t>Green Area (ha)</t>
  </si>
  <si>
    <t>Redevoped area</t>
  </si>
  <si>
    <t>Unplanted contour area [ha]</t>
  </si>
  <si>
    <t>Crop  2022-2023</t>
  </si>
  <si>
    <t>Crop 2023-2024</t>
  </si>
  <si>
    <t>Development status</t>
  </si>
  <si>
    <t>Crop Rotation</t>
  </si>
  <si>
    <t>Water Type</t>
  </si>
  <si>
    <t>Fallow herbicide</t>
  </si>
  <si>
    <t>Ploughing</t>
  </si>
  <si>
    <t>Disc-1</t>
  </si>
  <si>
    <t>TTQ-1</t>
  </si>
  <si>
    <t>TTQ-2</t>
  </si>
  <si>
    <t>Center Bursting</t>
  </si>
  <si>
    <t>Hill up (Redevelop)</t>
  </si>
  <si>
    <t>Levelling</t>
  </si>
  <si>
    <t>Furrow opener (Undevelop)</t>
  </si>
  <si>
    <t>Ditch opener-1</t>
  </si>
  <si>
    <t>Ditch closer-1</t>
  </si>
  <si>
    <t>Barana-1</t>
  </si>
  <si>
    <t>Barana-2</t>
  </si>
  <si>
    <t>Fertilizer (Basal)</t>
  </si>
  <si>
    <t>Rolling Cultivator</t>
  </si>
  <si>
    <t>Head ditch-1</t>
  </si>
  <si>
    <t>Planting</t>
  </si>
  <si>
    <t>Cultivation-1</t>
  </si>
  <si>
    <t>Chipping - 1st</t>
  </si>
  <si>
    <t>O-1-SD-27</t>
  </si>
  <si>
    <t>Sardoba</t>
  </si>
  <si>
    <t>Undeveloped</t>
  </si>
  <si>
    <t>Collector</t>
  </si>
  <si>
    <t xml:space="preserve">               -  </t>
  </si>
  <si>
    <t>O-1-SD-28</t>
  </si>
  <si>
    <t>O-1-SD-29</t>
  </si>
  <si>
    <t>O-1-SD-33</t>
  </si>
  <si>
    <t>Canal</t>
  </si>
  <si>
    <t>O-1-SD-34</t>
  </si>
  <si>
    <t>Wheat</t>
  </si>
  <si>
    <t>O-1-SD-35</t>
  </si>
  <si>
    <t>O-1-SD-36</t>
  </si>
  <si>
    <t>O-1-SD-39</t>
  </si>
  <si>
    <t>Redevelopment to Cotton</t>
  </si>
  <si>
    <t>O-1-SD-40</t>
  </si>
  <si>
    <t>O-1-SD-42</t>
  </si>
  <si>
    <t>O-1-SD-44</t>
  </si>
  <si>
    <t>O-1-SD-95</t>
  </si>
  <si>
    <t>O-1-SD-96</t>
  </si>
  <si>
    <t>O-1-SD-104</t>
  </si>
  <si>
    <t>O-1-SD-105</t>
  </si>
  <si>
    <t>O-1-SD-107</t>
  </si>
  <si>
    <t>O-1-SD-110</t>
  </si>
  <si>
    <t>O-1-SD-112</t>
  </si>
  <si>
    <t>O-1-SD-129</t>
  </si>
  <si>
    <t>Barley</t>
  </si>
  <si>
    <t>O-1-SD-130</t>
  </si>
  <si>
    <t>O-1-SD-132</t>
  </si>
  <si>
    <t>O-1-SD-134</t>
  </si>
  <si>
    <t>O-1-SD-135</t>
  </si>
  <si>
    <t>O-1-SD-197</t>
  </si>
  <si>
    <t>Canal/Collector</t>
  </si>
  <si>
    <t>O-1-SD-199</t>
  </si>
  <si>
    <t>O-1-UK-2</t>
  </si>
  <si>
    <t>Ukubayev</t>
  </si>
  <si>
    <t>O-1-UK-4</t>
  </si>
  <si>
    <t>O-1-UK-5</t>
  </si>
  <si>
    <t>O-1-UK-25</t>
  </si>
  <si>
    <t>O-1-UK-F51</t>
  </si>
  <si>
    <t>F51</t>
  </si>
  <si>
    <t>Redeveloped</t>
  </si>
  <si>
    <t>O-1-UK-F52</t>
  </si>
  <si>
    <t>F52</t>
  </si>
  <si>
    <t>O-1-UK-F53</t>
  </si>
  <si>
    <t>F53</t>
  </si>
  <si>
    <t>O-1-UK-F54</t>
  </si>
  <si>
    <t>F54</t>
  </si>
  <si>
    <t>O-1-UK-F55</t>
  </si>
  <si>
    <t>F55</t>
  </si>
  <si>
    <t>O-1-UK-F56</t>
  </si>
  <si>
    <t>F56</t>
  </si>
  <si>
    <t>O-1-UK-F57</t>
  </si>
  <si>
    <t>F57</t>
  </si>
  <si>
    <t>O-1-UK-F58</t>
  </si>
  <si>
    <t>F58</t>
  </si>
  <si>
    <t>O-1-UK-F59</t>
  </si>
  <si>
    <t>F59</t>
  </si>
  <si>
    <t>O-1-UK-F60</t>
  </si>
  <si>
    <t>F60</t>
  </si>
  <si>
    <t>O-1-UK-F61</t>
  </si>
  <si>
    <t>F61</t>
  </si>
  <si>
    <t>O-1-UK-F62</t>
  </si>
  <si>
    <t>F62</t>
  </si>
  <si>
    <t>O-1-UK-F63</t>
  </si>
  <si>
    <t>F63</t>
  </si>
  <si>
    <t>O-1-SD-F68</t>
  </si>
  <si>
    <t>F68</t>
  </si>
  <si>
    <t>O-2-SD-179</t>
  </si>
  <si>
    <t>O-2-SD-184</t>
  </si>
  <si>
    <t>O-2-SD-185</t>
  </si>
  <si>
    <t>O-2-SD-187</t>
  </si>
  <si>
    <t>O-2-SD-188</t>
  </si>
  <si>
    <t>O-2-SD-191</t>
  </si>
  <si>
    <t>O-2-SD-193</t>
  </si>
  <si>
    <t>O-2-SD-192</t>
  </si>
  <si>
    <t>O-2-SD-194</t>
  </si>
  <si>
    <t>O-2-SD-196</t>
  </si>
  <si>
    <t>O-2-TO-72</t>
  </si>
  <si>
    <t>Toirov</t>
  </si>
  <si>
    <t>O-2-TO-85</t>
  </si>
  <si>
    <t>O-2-TO-88</t>
  </si>
  <si>
    <t>O-2-TO-214</t>
  </si>
  <si>
    <t>O-2-TO-215</t>
  </si>
  <si>
    <t>O-2-TO-216</t>
  </si>
  <si>
    <t>O-2-TO-217</t>
  </si>
  <si>
    <t>O-2-TO-218</t>
  </si>
  <si>
    <t>O-3-BB-F1</t>
  </si>
  <si>
    <t>Bobur</t>
  </si>
  <si>
    <t>F1</t>
  </si>
  <si>
    <t>O-3-BB-F2</t>
  </si>
  <si>
    <t>F2</t>
  </si>
  <si>
    <t>O-3-BB-F3</t>
  </si>
  <si>
    <t>F3</t>
  </si>
  <si>
    <t>O-3-BB-F4</t>
  </si>
  <si>
    <t>F4</t>
  </si>
  <si>
    <t>O-3-BB-F5</t>
  </si>
  <si>
    <t>F5</t>
  </si>
  <si>
    <t>O-3-BB-F6</t>
  </si>
  <si>
    <t>F6</t>
  </si>
  <si>
    <t>O-3-BB-F7</t>
  </si>
  <si>
    <t>F7</t>
  </si>
  <si>
    <t>O-3-BB-F13</t>
  </si>
  <si>
    <t>F13</t>
  </si>
  <si>
    <t>O-3-BB-F14</t>
  </si>
  <si>
    <t>F14</t>
  </si>
  <si>
    <t>O-3-BB-F15</t>
  </si>
  <si>
    <t>F15</t>
  </si>
  <si>
    <t>O-3-BB-F16</t>
  </si>
  <si>
    <t>F16</t>
  </si>
  <si>
    <t>O-3-BB-F17</t>
  </si>
  <si>
    <t>F17</t>
  </si>
  <si>
    <t>O-3-BB-F18</t>
  </si>
  <si>
    <t>F18</t>
  </si>
  <si>
    <t>O-3-MM-175</t>
  </si>
  <si>
    <t>Musamuhammedov</t>
  </si>
  <si>
    <t xml:space="preserve">                                              -  </t>
  </si>
  <si>
    <t>O-3-MM-176</t>
  </si>
  <si>
    <t>O-3-MM-188</t>
  </si>
  <si>
    <t>O-3-MM-193</t>
  </si>
  <si>
    <t>O-3-MM-195</t>
  </si>
  <si>
    <t>O-3-TO-404</t>
  </si>
  <si>
    <t>O-3-TO-405</t>
  </si>
  <si>
    <t>O-3-TO-406</t>
  </si>
  <si>
    <t>O-3-TO-523</t>
  </si>
  <si>
    <t>O-3-TO-535</t>
  </si>
  <si>
    <t>O-3-TO-536</t>
  </si>
  <si>
    <t>O-3-TO-538</t>
  </si>
  <si>
    <t>O-3-TO-539</t>
  </si>
  <si>
    <t>O-3-TO-555</t>
  </si>
  <si>
    <t>O-3-TO-556</t>
  </si>
  <si>
    <t>O-3-TO-559</t>
  </si>
  <si>
    <t>O-3-TO-560</t>
  </si>
  <si>
    <t>O-3-TO-561</t>
  </si>
  <si>
    <t>O-3-TO-562</t>
  </si>
  <si>
    <t>O-3-TO-574</t>
  </si>
  <si>
    <t>O-3-TO-575</t>
  </si>
  <si>
    <t>O-3-TO-576</t>
  </si>
  <si>
    <t>O-3-TO-577</t>
  </si>
  <si>
    <t>O-3-TO-580</t>
  </si>
  <si>
    <t>O-3-TO-581</t>
  </si>
  <si>
    <t>O-3-TO-582</t>
  </si>
  <si>
    <t>O-3-TO-583</t>
  </si>
  <si>
    <t>O-3-TO-601</t>
  </si>
  <si>
    <t>O-3-TO-602</t>
  </si>
  <si>
    <t>O-3-TO-603</t>
  </si>
  <si>
    <t>O-3-TO-605</t>
  </si>
  <si>
    <t>O-3-TO-617</t>
  </si>
  <si>
    <t>O-3-TO-624</t>
  </si>
  <si>
    <t>O-3-TO-632</t>
  </si>
  <si>
    <t>O-4-SD-313</t>
  </si>
  <si>
    <t>O-4-SD-317</t>
  </si>
  <si>
    <t>O-4-SD-318A</t>
  </si>
  <si>
    <t>318A</t>
  </si>
  <si>
    <t>O-4-SD-327A</t>
  </si>
  <si>
    <t>327A</t>
  </si>
  <si>
    <t>O-4-UK-F1</t>
  </si>
  <si>
    <t>O-4-UK-F2</t>
  </si>
  <si>
    <t>O-4-UK-F3</t>
  </si>
  <si>
    <t>O-4-UK-F4</t>
  </si>
  <si>
    <t>O-4-UK-F5A</t>
  </si>
  <si>
    <t>F5A</t>
  </si>
  <si>
    <t>O-4-UK-F5B</t>
  </si>
  <si>
    <t>F5B</t>
  </si>
  <si>
    <t>O-4-UK-F6</t>
  </si>
  <si>
    <t>O-4-UK-F7</t>
  </si>
  <si>
    <t>O-4-UK-F8</t>
  </si>
  <si>
    <t>F8</t>
  </si>
  <si>
    <t>O-4-UK-F9</t>
  </si>
  <si>
    <t>F9</t>
  </si>
  <si>
    <t>O-4-UK-F10</t>
  </si>
  <si>
    <t>F10</t>
  </si>
  <si>
    <t>O-4-UK-F11</t>
  </si>
  <si>
    <t>F11</t>
  </si>
  <si>
    <t>O-4-UK-F12</t>
  </si>
  <si>
    <t>F12</t>
  </si>
  <si>
    <t>O-4-UK-F13</t>
  </si>
  <si>
    <t>O-4-UK-153</t>
  </si>
  <si>
    <t>O-4-UK-190</t>
  </si>
  <si>
    <t>O-4-UK-192</t>
  </si>
  <si>
    <t>O-4-UK-193</t>
  </si>
  <si>
    <t>O-5-BB-F19</t>
  </si>
  <si>
    <t>F19</t>
  </si>
  <si>
    <t>O-5-BB-F25</t>
  </si>
  <si>
    <t>F25</t>
  </si>
  <si>
    <t>O-5-BB-F27</t>
  </si>
  <si>
    <t>F27</t>
  </si>
  <si>
    <t>O-5-BB-F29</t>
  </si>
  <si>
    <t>F29</t>
  </si>
  <si>
    <t>O-5-BB-F32</t>
  </si>
  <si>
    <t>F32</t>
  </si>
  <si>
    <t>O-5-BB-F34A</t>
  </si>
  <si>
    <t>F34A</t>
  </si>
  <si>
    <t>O-5-BB-F34B</t>
  </si>
  <si>
    <t>F34B</t>
  </si>
  <si>
    <t>O-5-BB-F37B</t>
  </si>
  <si>
    <t>F37B</t>
  </si>
  <si>
    <t>O-5-BB-F39</t>
  </si>
  <si>
    <t>F39</t>
  </si>
  <si>
    <t>O-5-BB-F42A</t>
  </si>
  <si>
    <t>F42A</t>
  </si>
  <si>
    <t>O-5-BB-F42B</t>
  </si>
  <si>
    <t>F42B</t>
  </si>
  <si>
    <t>O-5-BB-F46</t>
  </si>
  <si>
    <t>F46</t>
  </si>
  <si>
    <t>O-5-BB-F49</t>
  </si>
  <si>
    <t>F49</t>
  </si>
  <si>
    <t>O-5-BB-F50</t>
  </si>
  <si>
    <t>F50</t>
  </si>
  <si>
    <t>O-5-BB-F51</t>
  </si>
  <si>
    <t>O-5-BB-F52</t>
  </si>
  <si>
    <t>O-5-BB-F53</t>
  </si>
  <si>
    <t>O-5-BB-F54</t>
  </si>
  <si>
    <t>O-5-BB-F55</t>
  </si>
  <si>
    <t>O-5-BB-F56</t>
  </si>
  <si>
    <t>Cn Area, ha</t>
  </si>
  <si>
    <t>Green Area, ha</t>
  </si>
  <si>
    <t>Soil Data Available (Yes/No)</t>
  </si>
  <si>
    <t>Disc-1 (after cotton harvest)</t>
  </si>
  <si>
    <t>Yes</t>
  </si>
  <si>
    <t>`</t>
  </si>
  <si>
    <t>Basal @ 250 kg/ha</t>
  </si>
  <si>
    <t>R.Date</t>
  </si>
  <si>
    <t>A.Date</t>
  </si>
  <si>
    <t>Fert. grade</t>
  </si>
  <si>
    <t>R. Dose (Kgs)</t>
  </si>
  <si>
    <t>A. Dose (Kgs)</t>
  </si>
  <si>
    <t>R. Area</t>
  </si>
  <si>
    <t>A. Area</t>
  </si>
  <si>
    <t>A. method</t>
  </si>
  <si>
    <t>Sulphur Dusting</t>
  </si>
  <si>
    <t>Lacewing-1</t>
  </si>
  <si>
    <t>Trichogramma-1</t>
  </si>
  <si>
    <t>A. Area (GPS)</t>
  </si>
  <si>
    <t>A.Area</t>
  </si>
  <si>
    <t>R. Date</t>
  </si>
  <si>
    <t>Dosage</t>
  </si>
  <si>
    <t>O-1-SD-37</t>
  </si>
  <si>
    <t>Ravnak-1 Elite</t>
  </si>
  <si>
    <t>Green Area</t>
  </si>
  <si>
    <t>Planter Used</t>
  </si>
  <si>
    <t>JD planter</t>
  </si>
  <si>
    <t>JD Planter</t>
  </si>
  <si>
    <t>6R-Monosem</t>
  </si>
  <si>
    <t>12R-Monosem</t>
  </si>
  <si>
    <t>JD</t>
  </si>
  <si>
    <t>Production Unit</t>
  </si>
  <si>
    <t>NUC</t>
  </si>
  <si>
    <t>Pending infra work</t>
  </si>
  <si>
    <t>PU 1</t>
  </si>
  <si>
    <t>Required new 10 lattock ,20 lattock required on height</t>
  </si>
  <si>
    <t>5-6 lattock required on height</t>
  </si>
  <si>
    <t>12 meter gofra requied from canal</t>
  </si>
  <si>
    <t>Required new 20 lattock ,20 lattock requied on height</t>
  </si>
  <si>
    <t>O-1-SD-142</t>
  </si>
  <si>
    <t>Required 5-6 new lattock</t>
  </si>
  <si>
    <t>Required 700 mtr ground ditch</t>
  </si>
  <si>
    <t>Required new 5 lattock ,5 lattock requied on height</t>
  </si>
  <si>
    <t>O-2-MM-75</t>
  </si>
  <si>
    <t>Required 300 mtr Ground ditch</t>
  </si>
  <si>
    <t>O-2-SD-16</t>
  </si>
  <si>
    <t>Lattock line Repairing required</t>
  </si>
  <si>
    <t>O-2-SD-20</t>
  </si>
  <si>
    <t>O-2-SD-21</t>
  </si>
  <si>
    <t>O-2-SD-22</t>
  </si>
  <si>
    <t>O-2-SD-25</t>
  </si>
  <si>
    <t>O-2-SD-150</t>
  </si>
  <si>
    <t>Lattock line Repairing required and 15-20 lattock required on height</t>
  </si>
  <si>
    <t>O-2-SD-152</t>
  </si>
  <si>
    <t>O-2-SD-157</t>
  </si>
  <si>
    <t>O-2-SD-158</t>
  </si>
  <si>
    <t>O-2-SD-168</t>
  </si>
  <si>
    <t>O-2-SD-177</t>
  </si>
  <si>
    <t>Required Excavator for Drainge</t>
  </si>
  <si>
    <t>5 Lattock Require on Proper Height</t>
  </si>
  <si>
    <t>Required Drainge (Gofra Required 24 meter)</t>
  </si>
  <si>
    <t>Required repairing of gate wall</t>
  </si>
  <si>
    <t>Required Gate wall and required 300 mtr ground ditch</t>
  </si>
  <si>
    <t>Cementing for MSC Canal only</t>
  </si>
  <si>
    <t>Need to rearrange Lattocks and uplift for 600 Meters, Ditch Cleaning/ Digging for 250 Meters with JCB</t>
  </si>
  <si>
    <t>Need to rearrange Lattocks and uplift for 600 Meters</t>
  </si>
  <si>
    <t>Ditch cleaning/ Digging for 200 Meters with JCB</t>
  </si>
  <si>
    <t xml:space="preserve">Need to rearrange Lattocks and uplift for 600 Meters </t>
  </si>
  <si>
    <t xml:space="preserve">Requires Pipe of 50 Meters with 150 litres </t>
  </si>
  <si>
    <t>Requires new ditch of 80 Meters with JCB</t>
  </si>
  <si>
    <t>Ditch Cleaning of 30 meters with JCB</t>
  </si>
  <si>
    <t>Requires new ditch of 40 Meters with JCB</t>
  </si>
  <si>
    <t>Need to reapir and arrange 6 Lattocks in 540 Kontur</t>
  </si>
  <si>
    <t>Ditch cleaning/ Digging for 100 Meters with JCB</t>
  </si>
  <si>
    <t>Ditch cleaning/ Digging for 60 Meters with JCB</t>
  </si>
  <si>
    <t>Need to liftup 50 Lattocks for 30 CM, Replace 1 lattock, Ditch digging/cleaning for 70 Meters with JCB</t>
  </si>
  <si>
    <t>Prepare Basement for Italian Pump, Requires 200 litres Pipe of 12 Meters.</t>
  </si>
  <si>
    <t>Ditch cleaning/ Digging for 70 Meters with JCB</t>
  </si>
  <si>
    <t>PU 2</t>
  </si>
  <si>
    <t>Required Head ditch repairing</t>
  </si>
  <si>
    <t>Required loader for old drainge</t>
  </si>
  <si>
    <t>Cement Required and 5-6 Lattock required on height</t>
  </si>
  <si>
    <t>O-4-UK-201</t>
  </si>
  <si>
    <t>For Zone a Water supply required 15 mtr pipe for Drainage</t>
  </si>
  <si>
    <t>O-4-UK-203</t>
  </si>
  <si>
    <t>Installation of new gate at LR-3 Canal near 255/256 Contour Number</t>
  </si>
  <si>
    <t>At Contour number F29 &amp; F31 require repair of the gate</t>
  </si>
  <si>
    <t>Repair/Replacement of Gate in Contour number F34A</t>
  </si>
  <si>
    <t>Require repair and cementing at two places in LR-2 Canal</t>
  </si>
  <si>
    <t>Installation of 1 gate and 18 meters pipe of 400 litres capacity for connecting ditches from 294 to 290 Contour number</t>
  </si>
  <si>
    <t>F20</t>
  </si>
  <si>
    <t>Repair/Replacement of Gate in Contour number F20</t>
  </si>
  <si>
    <t>F21</t>
  </si>
  <si>
    <t>Repair/Replacement of Gate in Contour number F21</t>
  </si>
  <si>
    <t>Repair/Replacement of Gate in Contour number F57</t>
  </si>
  <si>
    <t>Fallow land Herbicide - SVIP 3L +Starane 0.7L + Azenstar 40gm + Carbamite 3Kg</t>
  </si>
  <si>
    <t>Head ditch herbicide: 1 - SVIP 3L +Starane 0.7L + Azenstar 40gm + Carbamite 3Kg</t>
  </si>
  <si>
    <t>Cover crop herbicide - SVIP 4 L+ Carbamite 3Kg</t>
  </si>
  <si>
    <t>Head ditch SVIP @ 4 L+ Azanstar @ 40 gm</t>
  </si>
  <si>
    <t>2nd - Cover crop herbicide - SVIP 4 L+ Carbamite 3Kg</t>
  </si>
  <si>
    <t xml:space="preserve">Post  herbicide - Centurion 25.4% (0 .5Lit/ha) + Silwet gold/Silvet Organosilicon Surfactant	(0.05Lt/Ha) </t>
  </si>
  <si>
    <t>Post  herbicide -  Svip 48%(4lit/Ha)+ Silwet gold/Silvet Organosilicon Surfactant	(0.1Lt/Ha) (First Application)</t>
  </si>
  <si>
    <t>Post  herbicide -  Svip 48%(4lit/Ha)+ Silwet gold/Silvet Organosilicon Surfactant	(0.1Lt/Ha) (Second Application)</t>
  </si>
  <si>
    <t>Post  herbicide -  Staple 85%(40 grams/Ha)+ Silwet gold/Silvet Organosilicon Surfactant	(0.1Lt/Ha) + Shogun (1 Lit/Ha) Band Application</t>
  </si>
  <si>
    <t>Planting Date</t>
  </si>
  <si>
    <t>Planted Area (Ha)</t>
  </si>
  <si>
    <t>A. Date</t>
  </si>
  <si>
    <t>Extra chemical</t>
  </si>
  <si>
    <t>24 spr</t>
  </si>
  <si>
    <t>Grand @ 0.04 L</t>
  </si>
  <si>
    <t>Field#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</si>
</sst>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"/>
    <numFmt numFmtId="165" formatCode="_(* #,##0.0_);_(* \(#,##0.0\);_(* &quot;-&quot;??_);_(@_)"/>
    <numFmt numFmtId="166" formatCode="_(* #,##0.0_);_(* \(#,##0.0\);_(* &quot;-&quot;?_);_(@_)"/>
    <numFmt numFmtId="167" formatCode="[$-409]d\-mmm;@"/>
    <numFmt numFmtId="168" formatCode="_(* #,##0_);_(* \(#,##0\);_(* &quot;-&quot;??_);_(@_)"/>
    <numFmt numFmtId="169" formatCode="[$-409]d\-mmm\-yy;@"/>
  </numFmts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rgb="FF000000"/>
      <name val="Calibri"/>
      <charset val="1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0"/>
      <name val="Calibri"/>
    </font>
    <font>
      <sz val="10"/>
      <color rgb="FF000000"/>
      <name val="Calibri"/>
    </font>
    <font>
      <sz val="11"/>
      <color rgb="FF000000"/>
      <name val="Calibri"/>
    </font>
    <font>
      <sz val="1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</font>
    <font>
      <b/>
      <sz val="12"/>
      <color rgb="FF000000"/>
      <name val="Calibri"/>
      <family val="2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4"/>
      <color rgb="FFFF0000"/>
      <name val="Calibri"/>
      <charset val="134"/>
      <scheme val="minor"/>
    </font>
    <font>
      <b/>
      <sz val="11"/>
      <name val="Calibri"/>
      <family val="2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11"/>
      <color theme="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2F75B5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270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 pivotButton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center" vertical="center"/>
    </xf>
    <xf numFmtId="0" fontId="5" fillId="2" borderId="1" xfId="0" applyFont="1" applyFill="1" applyBorder="1" applyAlignment="1">
      <alignment horizontal="center" vertical="top" wrapText="1"/>
    </xf>
    <xf numFmtId="164" fontId="5" fillId="2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165" fontId="6" fillId="0" borderId="1" xfId="1" applyNumberFormat="1" applyFont="1" applyFill="1" applyBorder="1" applyAlignment="1">
      <alignment horizontal="center" vertical="center"/>
    </xf>
    <xf numFmtId="164" fontId="6" fillId="0" borderId="1" xfId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right"/>
    </xf>
    <xf numFmtId="164" fontId="4" fillId="0" borderId="0" xfId="1" applyNumberFormat="1" applyFont="1" applyFill="1" applyAlignment="1">
      <alignment horizontal="right"/>
    </xf>
    <xf numFmtId="0" fontId="4" fillId="0" borderId="0" xfId="0" applyFont="1" applyAlignment="1">
      <alignment horizontal="center" vertical="top"/>
    </xf>
    <xf numFmtId="0" fontId="5" fillId="2" borderId="2" xfId="0" applyFont="1" applyFill="1" applyBorder="1" applyAlignment="1">
      <alignment horizontal="center" vertical="top" wrapText="1"/>
    </xf>
    <xf numFmtId="0" fontId="0" fillId="0" borderId="0" xfId="0" pivotButton="1" applyAlignment="1">
      <alignment wrapText="1"/>
    </xf>
    <xf numFmtId="168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vertical="center"/>
    </xf>
    <xf numFmtId="0" fontId="0" fillId="0" borderId="0" xfId="0" pivotButton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3" borderId="0" xfId="0" applyFont="1" applyFill="1"/>
    <xf numFmtId="169" fontId="7" fillId="3" borderId="0" xfId="0" applyNumberFormat="1" applyFont="1" applyFill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9" fillId="0" borderId="0" xfId="0" applyFont="1"/>
    <xf numFmtId="0" fontId="10" fillId="0" borderId="2" xfId="0" applyFont="1" applyBorder="1"/>
    <xf numFmtId="0" fontId="10" fillId="0" borderId="6" xfId="0" applyFont="1" applyBorder="1"/>
    <xf numFmtId="0" fontId="10" fillId="0" borderId="7" xfId="0" applyFont="1" applyBorder="1"/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164" fontId="11" fillId="0" borderId="1" xfId="0" applyNumberFormat="1" applyFont="1" applyBorder="1" applyAlignment="1">
      <alignment vertical="center"/>
    </xf>
    <xf numFmtId="164" fontId="11" fillId="0" borderId="1" xfId="1" applyNumberFormat="1" applyFont="1" applyFill="1" applyBorder="1" applyAlignment="1">
      <alignment vertical="center"/>
    </xf>
    <xf numFmtId="165" fontId="0" fillId="0" borderId="0" xfId="0" applyNumberFormat="1"/>
    <xf numFmtId="0" fontId="12" fillId="0" borderId="0" xfId="0" applyFont="1"/>
    <xf numFmtId="0" fontId="13" fillId="0" borderId="0" xfId="0" applyFont="1"/>
    <xf numFmtId="0" fontId="14" fillId="5" borderId="2" xfId="0" applyFont="1" applyFill="1" applyBorder="1" applyAlignment="1">
      <alignment wrapText="1"/>
    </xf>
    <xf numFmtId="0" fontId="14" fillId="5" borderId="8" xfId="0" applyFont="1" applyFill="1" applyBorder="1" applyAlignment="1">
      <alignment wrapText="1"/>
    </xf>
    <xf numFmtId="0" fontId="15" fillId="5" borderId="8" xfId="0" applyFont="1" applyFill="1" applyBorder="1" applyAlignment="1">
      <alignment wrapText="1"/>
    </xf>
    <xf numFmtId="0" fontId="15" fillId="5" borderId="9" xfId="0" applyFont="1" applyFill="1" applyBorder="1" applyAlignment="1">
      <alignment wrapText="1"/>
    </xf>
    <xf numFmtId="0" fontId="15" fillId="5" borderId="5" xfId="0" applyFont="1" applyFill="1" applyBorder="1" applyAlignment="1">
      <alignment wrapText="1"/>
    </xf>
    <xf numFmtId="0" fontId="10" fillId="0" borderId="0" xfId="0" applyFont="1"/>
    <xf numFmtId="0" fontId="8" fillId="0" borderId="6" xfId="0" applyFont="1" applyBorder="1"/>
    <xf numFmtId="0" fontId="8" fillId="0" borderId="10" xfId="0" applyFont="1" applyBorder="1"/>
    <xf numFmtId="0" fontId="12" fillId="0" borderId="10" xfId="0" applyFont="1" applyBorder="1"/>
    <xf numFmtId="0" fontId="12" fillId="0" borderId="11" xfId="0" applyFont="1" applyBorder="1"/>
    <xf numFmtId="0" fontId="12" fillId="0" borderId="3" xfId="0" applyFont="1" applyBorder="1"/>
    <xf numFmtId="0" fontId="12" fillId="0" borderId="2" xfId="0" applyFont="1" applyBorder="1"/>
    <xf numFmtId="0" fontId="12" fillId="0" borderId="12" xfId="0" applyFont="1" applyBorder="1"/>
    <xf numFmtId="0" fontId="12" fillId="0" borderId="6" xfId="0" applyFont="1" applyBorder="1"/>
    <xf numFmtId="0" fontId="8" fillId="0" borderId="1" xfId="0" applyFont="1" applyBorder="1"/>
    <xf numFmtId="0" fontId="12" fillId="0" borderId="12" xfId="0" applyFont="1" applyBorder="1" applyAlignment="1">
      <alignment wrapText="1"/>
    </xf>
    <xf numFmtId="0" fontId="8" fillId="0" borderId="11" xfId="0" applyFont="1" applyBorder="1"/>
    <xf numFmtId="1" fontId="12" fillId="0" borderId="0" xfId="0" applyNumberFormat="1" applyFont="1"/>
    <xf numFmtId="0" fontId="12" fillId="0" borderId="1" xfId="0" applyFont="1" applyBorder="1"/>
    <xf numFmtId="0" fontId="8" fillId="0" borderId="13" xfId="0" applyFont="1" applyBorder="1"/>
    <xf numFmtId="0" fontId="12" fillId="0" borderId="13" xfId="0" applyFont="1" applyBorder="1"/>
    <xf numFmtId="0" fontId="17" fillId="6" borderId="2" xfId="0" applyFont="1" applyFill="1" applyBorder="1"/>
    <xf numFmtId="0" fontId="12" fillId="0" borderId="14" xfId="0" applyFont="1" applyBorder="1"/>
    <xf numFmtId="0" fontId="8" fillId="0" borderId="14" xfId="0" applyFont="1" applyBorder="1"/>
    <xf numFmtId="0" fontId="12" fillId="0" borderId="15" xfId="0" applyFont="1" applyBorder="1"/>
    <xf numFmtId="0" fontId="8" fillId="0" borderId="16" xfId="0" applyFont="1" applyBorder="1"/>
    <xf numFmtId="0" fontId="15" fillId="5" borderId="1" xfId="0" applyFont="1" applyFill="1" applyBorder="1" applyAlignment="1">
      <alignment vertical="center" wrapText="1"/>
    </xf>
    <xf numFmtId="0" fontId="15" fillId="5" borderId="2" xfId="0" applyFont="1" applyFill="1" applyBorder="1" applyAlignment="1">
      <alignment vertical="center" wrapText="1"/>
    </xf>
    <xf numFmtId="0" fontId="15" fillId="5" borderId="8" xfId="0" applyFont="1" applyFill="1" applyBorder="1" applyAlignment="1">
      <alignment vertical="center" wrapText="1"/>
    </xf>
    <xf numFmtId="0" fontId="15" fillId="5" borderId="9" xfId="0" applyFont="1" applyFill="1" applyBorder="1" applyAlignment="1">
      <alignment vertical="center" wrapText="1"/>
    </xf>
    <xf numFmtId="0" fontId="15" fillId="5" borderId="5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4" fillId="5" borderId="2" xfId="0" applyFont="1" applyFill="1" applyBorder="1" applyAlignment="1">
      <alignment vertical="center" wrapText="1"/>
    </xf>
    <xf numFmtId="0" fontId="14" fillId="5" borderId="8" xfId="0" applyFont="1" applyFill="1" applyBorder="1" applyAlignment="1">
      <alignment vertical="center" wrapText="1"/>
    </xf>
    <xf numFmtId="0" fontId="15" fillId="5" borderId="2" xfId="0" applyFont="1" applyFill="1" applyBorder="1" applyAlignment="1">
      <alignment wrapText="1"/>
    </xf>
    <xf numFmtId="0" fontId="8" fillId="0" borderId="2" xfId="0" applyFont="1" applyBorder="1"/>
    <xf numFmtId="16" fontId="10" fillId="0" borderId="2" xfId="0" applyNumberFormat="1" applyFont="1" applyBorder="1"/>
    <xf numFmtId="21" fontId="10" fillId="0" borderId="2" xfId="0" applyNumberFormat="1" applyFont="1" applyBorder="1"/>
    <xf numFmtId="0" fontId="10" fillId="3" borderId="2" xfId="0" applyFont="1" applyFill="1" applyBorder="1"/>
    <xf numFmtId="164" fontId="4" fillId="0" borderId="0" xfId="0" applyNumberFormat="1" applyFont="1"/>
    <xf numFmtId="164" fontId="12" fillId="0" borderId="17" xfId="0" applyNumberFormat="1" applyFont="1" applyBorder="1"/>
    <xf numFmtId="43" fontId="4" fillId="0" borderId="2" xfId="0" applyNumberFormat="1" applyFont="1" applyBorder="1"/>
    <xf numFmtId="0" fontId="18" fillId="0" borderId="6" xfId="0" applyFont="1" applyBorder="1"/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right"/>
    </xf>
    <xf numFmtId="2" fontId="5" fillId="2" borderId="2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1" fillId="0" borderId="2" xfId="0" applyFont="1" applyBorder="1" applyAlignment="1">
      <alignment vertical="center"/>
    </xf>
    <xf numFmtId="167" fontId="0" fillId="0" borderId="2" xfId="0" applyNumberFormat="1" applyBorder="1"/>
    <xf numFmtId="2" fontId="0" fillId="0" borderId="2" xfId="0" applyNumberFormat="1" applyBorder="1"/>
    <xf numFmtId="16" fontId="0" fillId="0" borderId="2" xfId="0" applyNumberFormat="1" applyBorder="1"/>
    <xf numFmtId="0" fontId="11" fillId="0" borderId="2" xfId="0" applyFont="1" applyBorder="1" applyAlignment="1">
      <alignment horizontal="left" vertical="center"/>
    </xf>
    <xf numFmtId="166" fontId="0" fillId="0" borderId="2" xfId="0" applyNumberFormat="1" applyBorder="1"/>
    <xf numFmtId="0" fontId="0" fillId="0" borderId="0" xfId="0" applyAlignment="1">
      <alignment horizontal="right"/>
    </xf>
    <xf numFmtId="2" fontId="0" fillId="0" borderId="0" xfId="0" applyNumberFormat="1"/>
    <xf numFmtId="16" fontId="19" fillId="0" borderId="2" xfId="0" applyNumberFormat="1" applyFont="1" applyBorder="1"/>
    <xf numFmtId="164" fontId="5" fillId="2" borderId="2" xfId="0" applyNumberFormat="1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right" vertical="center"/>
    </xf>
    <xf numFmtId="165" fontId="11" fillId="0" borderId="2" xfId="1" applyNumberFormat="1" applyFont="1" applyFill="1" applyBorder="1" applyAlignment="1">
      <alignment horizontal="center" vertical="center"/>
    </xf>
    <xf numFmtId="2" fontId="0" fillId="0" borderId="2" xfId="2" applyNumberFormat="1" applyFont="1" applyBorder="1" applyAlignment="1">
      <alignment horizontal="center"/>
    </xf>
    <xf numFmtId="164" fontId="0" fillId="0" borderId="2" xfId="2" applyNumberFormat="1" applyFont="1" applyBorder="1" applyAlignment="1">
      <alignment horizontal="center" vertical="center"/>
    </xf>
    <xf numFmtId="164" fontId="11" fillId="0" borderId="2" xfId="1" applyNumberFormat="1" applyFont="1" applyFill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10" fillId="0" borderId="14" xfId="0" applyFont="1" applyBorder="1"/>
    <xf numFmtId="0" fontId="20" fillId="0" borderId="14" xfId="0" applyFont="1" applyBorder="1"/>
    <xf numFmtId="1" fontId="8" fillId="0" borderId="2" xfId="0" applyNumberFormat="1" applyFont="1" applyBorder="1"/>
    <xf numFmtId="0" fontId="0" fillId="0" borderId="0" xfId="0" applyAlignment="1">
      <alignment vertical="center"/>
    </xf>
    <xf numFmtId="0" fontId="16" fillId="3" borderId="0" xfId="0" applyFont="1" applyFill="1" applyAlignment="1">
      <alignment horizontal="center"/>
    </xf>
    <xf numFmtId="0" fontId="10" fillId="3" borderId="0" xfId="0" applyFont="1" applyFill="1"/>
    <xf numFmtId="0" fontId="21" fillId="0" borderId="14" xfId="0" applyFont="1" applyBorder="1"/>
    <xf numFmtId="0" fontId="22" fillId="0" borderId="2" xfId="0" applyFont="1" applyBorder="1"/>
    <xf numFmtId="1" fontId="21" fillId="0" borderId="2" xfId="0" applyNumberFormat="1" applyFont="1" applyBorder="1"/>
    <xf numFmtId="0" fontId="23" fillId="0" borderId="2" xfId="0" applyFont="1" applyBorder="1"/>
    <xf numFmtId="0" fontId="22" fillId="0" borderId="14" xfId="0" applyFont="1" applyBorder="1"/>
    <xf numFmtId="16" fontId="21" fillId="0" borderId="2" xfId="0" applyNumberFormat="1" applyFont="1" applyBorder="1"/>
    <xf numFmtId="16" fontId="22" fillId="0" borderId="2" xfId="0" applyNumberFormat="1" applyFont="1" applyBorder="1"/>
    <xf numFmtId="16" fontId="24" fillId="0" borderId="2" xfId="0" applyNumberFormat="1" applyFont="1" applyBorder="1"/>
    <xf numFmtId="0" fontId="21" fillId="7" borderId="14" xfId="0" applyFont="1" applyFill="1" applyBorder="1"/>
    <xf numFmtId="0" fontId="18" fillId="0" borderId="10" xfId="0" applyFont="1" applyBorder="1"/>
    <xf numFmtId="43" fontId="12" fillId="0" borderId="17" xfId="0" applyNumberFormat="1" applyFont="1" applyBorder="1"/>
    <xf numFmtId="0" fontId="22" fillId="0" borderId="13" xfId="0" applyFont="1" applyBorder="1"/>
    <xf numFmtId="3" fontId="25" fillId="0" borderId="13" xfId="0" applyNumberFormat="1" applyFont="1" applyBorder="1"/>
    <xf numFmtId="3" fontId="25" fillId="9" borderId="13" xfId="0" applyNumberFormat="1" applyFont="1" applyFill="1" applyBorder="1"/>
    <xf numFmtId="0" fontId="0" fillId="3" borderId="2" xfId="0" applyFill="1" applyBorder="1"/>
    <xf numFmtId="0" fontId="8" fillId="0" borderId="10" xfId="0" applyFont="1" applyBorder="1" applyAlignment="1">
      <alignment horizontal="center"/>
    </xf>
    <xf numFmtId="0" fontId="22" fillId="8" borderId="13" xfId="0" applyFont="1" applyFill="1" applyBorder="1"/>
    <xf numFmtId="43" fontId="22" fillId="0" borderId="13" xfId="0" applyNumberFormat="1" applyFont="1" applyBorder="1"/>
    <xf numFmtId="0" fontId="25" fillId="0" borderId="13" xfId="0" applyFont="1" applyBorder="1"/>
    <xf numFmtId="0" fontId="25" fillId="9" borderId="14" xfId="0" applyFont="1" applyFill="1" applyBorder="1"/>
    <xf numFmtId="165" fontId="25" fillId="9" borderId="13" xfId="0" applyNumberFormat="1" applyFont="1" applyFill="1" applyBorder="1"/>
    <xf numFmtId="168" fontId="25" fillId="9" borderId="13" xfId="0" applyNumberFormat="1" applyFont="1" applyFill="1" applyBorder="1"/>
    <xf numFmtId="9" fontId="0" fillId="0" borderId="0" xfId="0" applyNumberFormat="1"/>
    <xf numFmtId="16" fontId="0" fillId="0" borderId="0" xfId="0" applyNumberFormat="1"/>
    <xf numFmtId="2" fontId="0" fillId="0" borderId="3" xfId="0" applyNumberFormat="1" applyBorder="1"/>
    <xf numFmtId="16" fontId="0" fillId="0" borderId="4" xfId="0" applyNumberFormat="1" applyBorder="1"/>
    <xf numFmtId="16" fontId="0" fillId="0" borderId="6" xfId="0" applyNumberFormat="1" applyBorder="1"/>
    <xf numFmtId="16" fontId="0" fillId="0" borderId="8" xfId="0" applyNumberFormat="1" applyBorder="1"/>
    <xf numFmtId="2" fontId="10" fillId="0" borderId="2" xfId="0" applyNumberFormat="1" applyFont="1" applyBorder="1"/>
    <xf numFmtId="2" fontId="21" fillId="0" borderId="2" xfId="0" applyNumberFormat="1" applyFont="1" applyBorder="1"/>
    <xf numFmtId="0" fontId="0" fillId="10" borderId="2" xfId="0" applyFill="1" applyBorder="1"/>
    <xf numFmtId="0" fontId="18" fillId="0" borderId="2" xfId="0" applyFont="1" applyBorder="1"/>
    <xf numFmtId="0" fontId="18" fillId="0" borderId="8" xfId="0" applyFont="1" applyBorder="1"/>
    <xf numFmtId="0" fontId="18" fillId="0" borderId="11" xfId="0" applyFont="1" applyBorder="1"/>
    <xf numFmtId="21" fontId="19" fillId="0" borderId="2" xfId="0" applyNumberFormat="1" applyFont="1" applyBorder="1"/>
    <xf numFmtId="16" fontId="0" fillId="0" borderId="3" xfId="0" applyNumberFormat="1" applyBorder="1"/>
    <xf numFmtId="0" fontId="0" fillId="0" borderId="8" xfId="0" applyBorder="1"/>
    <xf numFmtId="1" fontId="20" fillId="0" borderId="2" xfId="0" applyNumberFormat="1" applyFont="1" applyBorder="1"/>
    <xf numFmtId="0" fontId="22" fillId="0" borderId="3" xfId="0" applyFont="1" applyBorder="1"/>
    <xf numFmtId="0" fontId="12" fillId="0" borderId="9" xfId="0" applyFont="1" applyBorder="1"/>
    <xf numFmtId="0" fontId="27" fillId="12" borderId="2" xfId="0" applyFont="1" applyFill="1" applyBorder="1" applyAlignment="1">
      <alignment horizontal="center"/>
    </xf>
    <xf numFmtId="168" fontId="0" fillId="0" borderId="2" xfId="0" applyNumberFormat="1" applyBorder="1"/>
    <xf numFmtId="168" fontId="0" fillId="0" borderId="4" xfId="0" applyNumberFormat="1" applyBorder="1"/>
    <xf numFmtId="0" fontId="28" fillId="0" borderId="0" xfId="0" applyFont="1"/>
    <xf numFmtId="168" fontId="0" fillId="13" borderId="2" xfId="0" applyNumberFormat="1" applyFill="1" applyBorder="1"/>
    <xf numFmtId="0" fontId="27" fillId="12" borderId="3" xfId="0" applyFont="1" applyFill="1" applyBorder="1"/>
    <xf numFmtId="168" fontId="0" fillId="0" borderId="6" xfId="0" applyNumberFormat="1" applyBorder="1"/>
    <xf numFmtId="168" fontId="7" fillId="14" borderId="2" xfId="0" applyNumberFormat="1" applyFont="1" applyFill="1" applyBorder="1"/>
    <xf numFmtId="0" fontId="5" fillId="2" borderId="18" xfId="0" applyFont="1" applyFill="1" applyBorder="1" applyAlignment="1">
      <alignment horizontal="left" vertical="top" wrapText="1"/>
    </xf>
    <xf numFmtId="0" fontId="25" fillId="4" borderId="20" xfId="0" applyFont="1" applyFill="1" applyBorder="1"/>
    <xf numFmtId="0" fontId="25" fillId="4" borderId="19" xfId="0" applyFont="1" applyFill="1" applyBorder="1"/>
    <xf numFmtId="0" fontId="15" fillId="5" borderId="20" xfId="0" applyFont="1" applyFill="1" applyBorder="1" applyAlignment="1">
      <alignment vertical="center" wrapText="1"/>
    </xf>
    <xf numFmtId="0" fontId="15" fillId="5" borderId="19" xfId="0" applyFont="1" applyFill="1" applyBorder="1" applyAlignment="1">
      <alignment vertical="center" wrapText="1"/>
    </xf>
    <xf numFmtId="0" fontId="14" fillId="5" borderId="19" xfId="0" applyFont="1" applyFill="1" applyBorder="1" applyAlignment="1">
      <alignment vertical="center" wrapText="1"/>
    </xf>
    <xf numFmtId="0" fontId="8" fillId="0" borderId="21" xfId="0" applyFont="1" applyBorder="1"/>
    <xf numFmtId="0" fontId="12" fillId="0" borderId="20" xfId="0" applyFont="1" applyBorder="1"/>
    <xf numFmtId="0" fontId="12" fillId="0" borderId="19" xfId="0" applyFont="1" applyBorder="1"/>
    <xf numFmtId="0" fontId="8" fillId="0" borderId="20" xfId="0" applyFont="1" applyBorder="1"/>
    <xf numFmtId="0" fontId="8" fillId="0" borderId="19" xfId="0" applyFont="1" applyBorder="1"/>
    <xf numFmtId="0" fontId="10" fillId="0" borderId="20" xfId="0" applyFont="1" applyBorder="1"/>
    <xf numFmtId="0" fontId="20" fillId="0" borderId="20" xfId="0" applyFont="1" applyBorder="1"/>
    <xf numFmtId="0" fontId="21" fillId="0" borderId="20" xfId="0" applyFont="1" applyBorder="1"/>
    <xf numFmtId="0" fontId="22" fillId="0" borderId="20" xfId="0" applyFont="1" applyBorder="1"/>
    <xf numFmtId="0" fontId="6" fillId="0" borderId="21" xfId="0" applyFont="1" applyBorder="1" applyAlignment="1">
      <alignment horizontal="center" vertical="center"/>
    </xf>
    <xf numFmtId="0" fontId="6" fillId="0" borderId="21" xfId="0" applyFont="1" applyBorder="1" applyAlignment="1">
      <alignment horizontal="right" vertical="center"/>
    </xf>
    <xf numFmtId="165" fontId="6" fillId="0" borderId="21" xfId="1" applyNumberFormat="1" applyFont="1" applyFill="1" applyBorder="1" applyAlignment="1">
      <alignment horizontal="center" vertical="center"/>
    </xf>
    <xf numFmtId="0" fontId="10" fillId="0" borderId="22" xfId="0" applyFont="1" applyBorder="1"/>
    <xf numFmtId="2" fontId="4" fillId="0" borderId="20" xfId="2" applyNumberFormat="1" applyFont="1" applyBorder="1" applyAlignment="1">
      <alignment horizontal="center"/>
    </xf>
    <xf numFmtId="0" fontId="6" fillId="0" borderId="20" xfId="0" applyFont="1" applyBorder="1" applyAlignment="1">
      <alignment horizontal="left" vertical="center"/>
    </xf>
    <xf numFmtId="0" fontId="6" fillId="0" borderId="20" xfId="0" applyFont="1" applyBorder="1" applyAlignment="1">
      <alignment vertical="center"/>
    </xf>
    <xf numFmtId="0" fontId="6" fillId="0" borderId="20" xfId="0" applyFont="1" applyBorder="1" applyAlignment="1">
      <alignment horizontal="center" vertical="center"/>
    </xf>
    <xf numFmtId="0" fontId="6" fillId="0" borderId="20" xfId="0" applyFont="1" applyBorder="1" applyAlignment="1">
      <alignment horizontal="right" vertical="center"/>
    </xf>
    <xf numFmtId="0" fontId="11" fillId="0" borderId="20" xfId="0" applyFont="1" applyBorder="1" applyAlignment="1">
      <alignment horizontal="left" vertical="center"/>
    </xf>
    <xf numFmtId="0" fontId="11" fillId="0" borderId="20" xfId="0" applyFont="1" applyBorder="1" applyAlignment="1">
      <alignment vertical="center"/>
    </xf>
    <xf numFmtId="0" fontId="11" fillId="0" borderId="20" xfId="0" applyFont="1" applyBorder="1" applyAlignment="1">
      <alignment horizontal="center" vertical="center"/>
    </xf>
    <xf numFmtId="164" fontId="11" fillId="0" borderId="20" xfId="0" applyNumberFormat="1" applyFont="1" applyBorder="1" applyAlignment="1">
      <alignment vertical="center"/>
    </xf>
    <xf numFmtId="0" fontId="11" fillId="0" borderId="23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64" fontId="12" fillId="0" borderId="0" xfId="0" applyNumberFormat="1" applyFont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0" fontId="29" fillId="5" borderId="22" xfId="0" applyFont="1" applyFill="1" applyBorder="1" applyAlignment="1">
      <alignment vertical="center" wrapText="1"/>
    </xf>
    <xf numFmtId="0" fontId="29" fillId="5" borderId="24" xfId="0" applyFont="1" applyFill="1" applyBorder="1" applyAlignment="1">
      <alignment vertical="center" wrapText="1"/>
    </xf>
    <xf numFmtId="0" fontId="31" fillId="5" borderId="22" xfId="0" applyFont="1" applyFill="1" applyBorder="1" applyAlignment="1">
      <alignment vertical="center" wrapText="1"/>
    </xf>
    <xf numFmtId="0" fontId="29" fillId="5" borderId="27" xfId="0" applyFont="1" applyFill="1" applyBorder="1" applyAlignment="1">
      <alignment vertical="center" wrapText="1"/>
    </xf>
    <xf numFmtId="0" fontId="31" fillId="5" borderId="13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164" fontId="10" fillId="0" borderId="13" xfId="0" applyNumberFormat="1" applyFont="1" applyBorder="1" applyAlignment="1">
      <alignment horizontal="center" vertical="center"/>
    </xf>
    <xf numFmtId="14" fontId="10" fillId="0" borderId="13" xfId="0" applyNumberFormat="1" applyFont="1" applyBorder="1" applyAlignment="1">
      <alignment horizontal="center" vertical="center"/>
    </xf>
    <xf numFmtId="164" fontId="8" fillId="0" borderId="13" xfId="0" applyNumberFormat="1" applyFont="1" applyBorder="1" applyAlignment="1">
      <alignment horizontal="center" vertical="center"/>
    </xf>
    <xf numFmtId="2" fontId="12" fillId="0" borderId="13" xfId="0" applyNumberFormat="1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164" fontId="12" fillId="0" borderId="13" xfId="0" applyNumberFormat="1" applyFont="1" applyBorder="1" applyAlignment="1">
      <alignment horizontal="center" vertical="center"/>
    </xf>
    <xf numFmtId="43" fontId="10" fillId="0" borderId="13" xfId="0" applyNumberFormat="1" applyFont="1" applyBorder="1" applyAlignment="1">
      <alignment horizontal="center" vertical="center"/>
    </xf>
    <xf numFmtId="43" fontId="0" fillId="0" borderId="0" xfId="0" applyNumberFormat="1" applyAlignment="1">
      <alignment horizontal="center" vertical="center"/>
    </xf>
    <xf numFmtId="43" fontId="0" fillId="0" borderId="0" xfId="0" applyNumberFormat="1"/>
    <xf numFmtId="0" fontId="12" fillId="0" borderId="23" xfId="0" applyFont="1" applyBorder="1"/>
    <xf numFmtId="2" fontId="4" fillId="0" borderId="23" xfId="2" applyNumberFormat="1" applyFont="1" applyBorder="1" applyAlignment="1">
      <alignment horizontal="center"/>
    </xf>
    <xf numFmtId="164" fontId="4" fillId="0" borderId="23" xfId="2" applyNumberFormat="1" applyFont="1" applyBorder="1" applyAlignment="1">
      <alignment horizontal="center" vertical="center"/>
    </xf>
    <xf numFmtId="165" fontId="11" fillId="0" borderId="2" xfId="1" applyNumberFormat="1" applyFont="1" applyBorder="1" applyAlignment="1">
      <alignment horizontal="center" vertical="center"/>
    </xf>
    <xf numFmtId="0" fontId="15" fillId="5" borderId="3" xfId="0" applyFont="1" applyFill="1" applyBorder="1" applyAlignment="1">
      <alignment vertical="center" wrapText="1"/>
    </xf>
    <xf numFmtId="0" fontId="10" fillId="0" borderId="3" xfId="0" applyFont="1" applyBorder="1"/>
    <xf numFmtId="164" fontId="5" fillId="2" borderId="4" xfId="0" applyNumberFormat="1" applyFont="1" applyFill="1" applyBorder="1" applyAlignment="1">
      <alignment horizontal="center" vertical="top" wrapText="1"/>
    </xf>
    <xf numFmtId="0" fontId="15" fillId="5" borderId="5" xfId="0" applyFont="1" applyFill="1" applyBorder="1" applyAlignment="1">
      <alignment vertical="center"/>
    </xf>
    <xf numFmtId="0" fontId="0" fillId="0" borderId="3" xfId="0" applyBorder="1"/>
    <xf numFmtId="16" fontId="32" fillId="2" borderId="0" xfId="0" applyNumberFormat="1" applyFont="1" applyFill="1"/>
    <xf numFmtId="0" fontId="8" fillId="0" borderId="7" xfId="0" applyFont="1" applyBorder="1"/>
    <xf numFmtId="0" fontId="8" fillId="0" borderId="28" xfId="0" applyFont="1" applyBorder="1"/>
    <xf numFmtId="0" fontId="12" fillId="0" borderId="28" xfId="0" applyFont="1" applyBorder="1"/>
    <xf numFmtId="0" fontId="8" fillId="0" borderId="0" xfId="0" applyFont="1"/>
    <xf numFmtId="0" fontId="8" fillId="0" borderId="4" xfId="0" applyFont="1" applyBorder="1"/>
    <xf numFmtId="0" fontId="22" fillId="0" borderId="27" xfId="0" applyFont="1" applyBorder="1"/>
    <xf numFmtId="0" fontId="8" fillId="0" borderId="1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21" xfId="0" applyFont="1" applyBorder="1" applyAlignment="1">
      <alignment horizontal="left"/>
    </xf>
    <xf numFmtId="0" fontId="8" fillId="0" borderId="28" xfId="0" applyFont="1" applyBorder="1" applyAlignment="1">
      <alignment horizontal="left"/>
    </xf>
    <xf numFmtId="16" fontId="22" fillId="0" borderId="3" xfId="0" applyNumberFormat="1" applyFont="1" applyBorder="1"/>
    <xf numFmtId="16" fontId="0" fillId="10" borderId="2" xfId="0" applyNumberFormat="1" applyFill="1" applyBorder="1"/>
    <xf numFmtId="16" fontId="0" fillId="10" borderId="8" xfId="0" applyNumberFormat="1" applyFill="1" applyBorder="1"/>
    <xf numFmtId="164" fontId="5" fillId="2" borderId="7" xfId="0" applyNumberFormat="1" applyFont="1" applyFill="1" applyBorder="1" applyAlignment="1">
      <alignment horizontal="center" vertical="top" wrapText="1"/>
    </xf>
    <xf numFmtId="16" fontId="10" fillId="0" borderId="3" xfId="0" applyNumberFormat="1" applyFont="1" applyBorder="1"/>
    <xf numFmtId="0" fontId="5" fillId="2" borderId="18" xfId="0" applyFont="1" applyFill="1" applyBorder="1" applyAlignment="1">
      <alignment vertical="top" wrapText="1"/>
    </xf>
    <xf numFmtId="0" fontId="5" fillId="2" borderId="19" xfId="0" applyFont="1" applyFill="1" applyBorder="1" applyAlignment="1">
      <alignment vertical="top" wrapText="1"/>
    </xf>
    <xf numFmtId="43" fontId="5" fillId="2" borderId="18" xfId="0" applyNumberFormat="1" applyFont="1" applyFill="1" applyBorder="1" applyAlignment="1">
      <alignment vertical="top" wrapText="1" indent="1"/>
    </xf>
    <xf numFmtId="43" fontId="5" fillId="2" borderId="18" xfId="0" applyNumberFormat="1" applyFont="1" applyFill="1" applyBorder="1" applyAlignment="1">
      <alignment horizontal="left" vertical="top" wrapText="1"/>
    </xf>
    <xf numFmtId="0" fontId="30" fillId="5" borderId="4" xfId="0" applyFont="1" applyFill="1" applyBorder="1" applyAlignment="1">
      <alignment horizontal="center" vertical="center" wrapText="1"/>
    </xf>
    <xf numFmtId="0" fontId="31" fillId="5" borderId="2" xfId="0" applyFont="1" applyFill="1" applyBorder="1" applyAlignment="1">
      <alignment vertical="center" wrapText="1"/>
    </xf>
    <xf numFmtId="0" fontId="31" fillId="5" borderId="27" xfId="0" applyFont="1" applyFill="1" applyBorder="1" applyAlignment="1">
      <alignment vertical="center" wrapText="1"/>
    </xf>
    <xf numFmtId="0" fontId="29" fillId="5" borderId="27" xfId="0" applyFont="1" applyFill="1" applyBorder="1" applyAlignment="1">
      <alignment horizontal="center" vertical="center" wrapText="1"/>
    </xf>
    <xf numFmtId="0" fontId="26" fillId="11" borderId="4" xfId="0" applyFont="1" applyFill="1" applyBorder="1" applyAlignment="1">
      <alignment horizontal="center"/>
    </xf>
    <xf numFmtId="0" fontId="16" fillId="4" borderId="0" xfId="0" applyFont="1" applyFill="1" applyAlignment="1">
      <alignment horizontal="center"/>
    </xf>
    <xf numFmtId="0" fontId="7" fillId="3" borderId="29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16" fillId="3" borderId="2" xfId="0" applyFont="1" applyFill="1" applyBorder="1" applyAlignment="1">
      <alignment horizontal="center"/>
    </xf>
    <xf numFmtId="0" fontId="10" fillId="0" borderId="7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164" fontId="0" fillId="3" borderId="22" xfId="0" applyNumberFormat="1" applyFill="1" applyBorder="1" applyAlignment="1">
      <alignment horizontal="center" vertical="center" wrapText="1"/>
    </xf>
    <xf numFmtId="164" fontId="0" fillId="3" borderId="22" xfId="0" applyNumberFormat="1" applyFill="1" applyBorder="1" applyAlignment="1">
      <alignment horizontal="center" wrapText="1"/>
    </xf>
    <xf numFmtId="0" fontId="30" fillId="5" borderId="2" xfId="0" applyFont="1" applyFill="1" applyBorder="1" applyAlignment="1">
      <alignment horizontal="center" vertical="center" wrapText="1"/>
    </xf>
    <xf numFmtId="0" fontId="31" fillId="5" borderId="17" xfId="0" applyFont="1" applyFill="1" applyBorder="1" applyAlignment="1">
      <alignment horizontal="center" vertical="center" wrapText="1"/>
    </xf>
    <xf numFmtId="0" fontId="31" fillId="5" borderId="13" xfId="0" applyFont="1" applyFill="1" applyBorder="1" applyAlignment="1">
      <alignment horizontal="center" vertical="center" wrapText="1"/>
    </xf>
    <xf numFmtId="0" fontId="30" fillId="5" borderId="18" xfId="0" applyFont="1" applyFill="1" applyBorder="1" applyAlignment="1">
      <alignment horizontal="center" vertical="center" wrapText="1"/>
    </xf>
    <xf numFmtId="0" fontId="30" fillId="5" borderId="19" xfId="0" applyFont="1" applyFill="1" applyBorder="1" applyAlignment="1">
      <alignment horizontal="center" vertical="center" wrapText="1"/>
    </xf>
    <xf numFmtId="0" fontId="31" fillId="5" borderId="25" xfId="0" applyFont="1" applyFill="1" applyBorder="1" applyAlignment="1">
      <alignment horizontal="center" vertical="center" wrapText="1"/>
    </xf>
    <xf numFmtId="0" fontId="31" fillId="5" borderId="26" xfId="0" applyFont="1" applyFill="1" applyBorder="1" applyAlignment="1">
      <alignment horizontal="center" vertical="center" wrapText="1"/>
    </xf>
    <xf numFmtId="0" fontId="31" fillId="5" borderId="18" xfId="0" applyFont="1" applyFill="1" applyBorder="1" applyAlignment="1">
      <alignment horizontal="center" vertical="center" wrapText="1"/>
    </xf>
    <xf numFmtId="0" fontId="31" fillId="5" borderId="19" xfId="0" applyFont="1" applyFill="1" applyBorder="1" applyAlignment="1">
      <alignment horizontal="center" vertical="center" wrapText="1"/>
    </xf>
    <xf numFmtId="0" fontId="10" fillId="0" borderId="7" xfId="0" applyFont="1" applyBorder="1" applyAlignment="1"/>
    <xf numFmtId="0" fontId="10" fillId="0" borderId="6" xfId="0" applyFont="1" applyBorder="1" applyAlignment="1"/>
  </cellXfs>
  <cellStyles count="3">
    <cellStyle name="Comma" xfId="1" builtinId="3"/>
    <cellStyle name="Normal" xfId="0" builtinId="0"/>
    <cellStyle name="Normal 2" xfId="2" xr:uid="{00000000-0005-0000-0000-000002000000}"/>
  </cellStyles>
  <dxfs count="126"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wrapText="1"/>
    </dxf>
    <dxf>
      <alignment wrapText="1"/>
    </dxf>
    <dxf>
      <numFmt numFmtId="1" formatCode="0"/>
    </dxf>
    <dxf>
      <alignment vertical="center"/>
    </dxf>
    <dxf>
      <alignment wrapText="1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vertical="center"/>
    </dxf>
    <dxf>
      <alignment vertical="center"/>
    </dxf>
    <dxf>
      <alignment vertical="center"/>
    </dxf>
    <dxf>
      <numFmt numFmtId="1" formatCode="0"/>
    </dxf>
    <dxf>
      <alignment vertical="center"/>
    </dxf>
    <dxf>
      <alignment vertical="center"/>
    </dxf>
    <dxf>
      <alignment wrapText="1"/>
    </dxf>
    <dxf>
      <alignment wrapText="1"/>
    </dxf>
    <dxf>
      <alignment horizontal="center"/>
    </dxf>
    <dxf>
      <alignment horizontal="center"/>
    </dxf>
    <dxf>
      <alignment wrapText="1"/>
    </dxf>
    <dxf>
      <numFmt numFmtId="168" formatCode="_(* #,##0_);_(* \(#,##0\);_(* &quot;-&quot;??_);_(@_)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numFmt numFmtId="168" formatCode="_(* #,##0_);_(* \(#,##0\);_(* &quot;-&quot;??_);_(@_)"/>
    </dxf>
    <dxf>
      <numFmt numFmtId="165" formatCode="_(* #,##0.0_);_(* \(#,##0.0\);_(* &quot;-&quot;??_);_(@_)"/>
    </dxf>
    <dxf>
      <numFmt numFmtId="1" formatCode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wrapText="1"/>
    </dxf>
    <dxf>
      <alignment wrapText="1"/>
    </dxf>
    <dxf>
      <alignment wrapTex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ndorama0-my.sharepoint.com/personal/venkata1_rao_indorama_com/Documents/Crop%20plan%202024/MIS%20template/Oqoltin%20MIS/Oqoltin%20Cereal%20and%20cotton%20Irrigation%202024.xlsx" TargetMode="External"/><Relationship Id="rId1" Type="http://schemas.openxmlformats.org/officeDocument/2006/relationships/externalLinkPath" Target="/personal/venkata1_rao_indorama_com/Documents/Crop%20plan%202024/MIS%20template/Oqoltin%20MIS/Oqoltin%20Cereal%20and%20cotton%20Irrigation%20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QS9xTyS_R0KRzrhUDCrt2I8vanaRMq5BrsDKhvwG9F0O8FIRU4dARof2iZ_6zuU0" itemId="01NYMDD72LXWPQ47IXBBCZZOYR2SFKBW5N">
      <xxl21:absoluteUrl r:id="rId2"/>
    </xxl21:alternateUrls>
    <sheetNames>
      <sheetName val="Cув сарфи-cereal"/>
      <sheetName val="Weekly-Cereal"/>
      <sheetName val="Pivot-Cereal"/>
      <sheetName val="Oqoltin-Cereal"/>
      <sheetName val="Cув сарфи-Cotton"/>
      <sheetName val="Weekly-Cotton"/>
      <sheetName val="Pivot-Cotton"/>
      <sheetName val="Oqoltin-Cot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E2">
            <v>3947.98</v>
          </cell>
          <cell r="F2">
            <v>3705.6000000000004</v>
          </cell>
          <cell r="K2">
            <v>151</v>
          </cell>
          <cell r="L2">
            <v>3705.61</v>
          </cell>
          <cell r="S2">
            <v>18</v>
          </cell>
          <cell r="T2">
            <v>636</v>
          </cell>
        </row>
        <row r="3">
          <cell r="I3" t="str">
            <v>1-Sug'orish (Cotton-2024)</v>
          </cell>
          <cell r="J3"/>
          <cell r="K3"/>
          <cell r="L3"/>
          <cell r="M3"/>
          <cell r="N3"/>
          <cell r="O3"/>
          <cell r="Q3" t="str">
            <v>2-Sug'orish (Cotton-2024)</v>
          </cell>
          <cell r="R3"/>
          <cell r="S3"/>
          <cell r="T3"/>
          <cell r="U3"/>
          <cell r="V3"/>
          <cell r="W3"/>
          <cell r="X3"/>
          <cell r="Y3" t="str">
            <v>Chigit suvi (Paxta-2024)/Seed water (Cotton-2024)</v>
          </cell>
          <cell r="Z3"/>
          <cell r="AA3"/>
          <cell r="AB3"/>
          <cell r="AC3"/>
          <cell r="AD3"/>
          <cell r="AE3"/>
        </row>
        <row r="4">
          <cell r="I4" t="str">
            <v>In one day/   
Бир кунда</v>
          </cell>
          <cell r="J4"/>
          <cell r="K4" t="str">
            <v>From beginning/                                  Мавсум бошидан</v>
          </cell>
          <cell r="L4"/>
          <cell r="M4"/>
          <cell r="Q4" t="str">
            <v>In one day/   
Бир кунда</v>
          </cell>
          <cell r="R4"/>
          <cell r="S4" t="str">
            <v>From beginning/                                  Мавсум бошидан</v>
          </cell>
          <cell r="T4"/>
          <cell r="U4"/>
          <cell r="V4"/>
          <cell r="W4"/>
          <cell r="X4"/>
          <cell r="Y4" t="str">
            <v>In one day/   
Бир кунда</v>
          </cell>
          <cell r="Z4"/>
          <cell r="AA4" t="str">
            <v>From beginning/                                  Мавсум бошидан</v>
          </cell>
          <cell r="AB4"/>
          <cell r="AC4"/>
          <cell r="AD4"/>
          <cell r="AE4"/>
        </row>
        <row r="5">
          <cell r="B5" t="str">
            <v>Zone</v>
          </cell>
          <cell r="C5" t="str">
            <v>Sub-Dist</v>
          </cell>
          <cell r="D5" t="str">
            <v>Counter #</v>
          </cell>
          <cell r="E5" t="str">
            <v>Cn Area [ha]</v>
          </cell>
          <cell r="F5" t="str">
            <v>Green Area (ha)</v>
          </cell>
          <cell r="G5" t="str">
            <v>Crop</v>
          </cell>
          <cell r="H5" t="str">
            <v>1-Open water area</v>
          </cell>
          <cell r="I5" t="str">
            <v>Contour #</v>
          </cell>
          <cell r="J5" t="str">
            <v>ha/ га</v>
          </cell>
          <cell r="K5" t="str">
            <v>Contour #</v>
          </cell>
          <cell r="L5" t="str">
            <v>ha/ га</v>
          </cell>
          <cell r="M5" t="str">
            <v>%</v>
          </cell>
          <cell r="N5" t="str">
            <v>Suv ochilgan sana</v>
          </cell>
          <cell r="O5" t="str">
            <v>Suv yopilgan sana</v>
          </cell>
          <cell r="P5" t="str">
            <v>2-Open water area</v>
          </cell>
          <cell r="Q5" t="str">
            <v>Contour #</v>
          </cell>
          <cell r="R5" t="str">
            <v>ha/ га</v>
          </cell>
          <cell r="S5" t="str">
            <v>Contour #</v>
          </cell>
          <cell r="T5" t="str">
            <v>ha/ га</v>
          </cell>
          <cell r="U5" t="str">
            <v>%</v>
          </cell>
          <cell r="V5" t="str">
            <v>Suv ochilgan sana</v>
          </cell>
          <cell r="W5" t="str">
            <v>Suv yopilgan sana</v>
          </cell>
          <cell r="X5" t="str">
            <v>Open water area</v>
          </cell>
          <cell r="Y5" t="str">
            <v>Contour #</v>
          </cell>
          <cell r="Z5" t="str">
            <v>ha/ га</v>
          </cell>
          <cell r="AA5" t="str">
            <v>Contour #</v>
          </cell>
          <cell r="AB5" t="str">
            <v>ha/ га</v>
          </cell>
          <cell r="AC5" t="str">
            <v>%</v>
          </cell>
          <cell r="AD5" t="str">
            <v>Suv ochilgan sana</v>
          </cell>
          <cell r="AE5" t="str">
            <v>Suv yopilgan sana</v>
          </cell>
        </row>
        <row r="6">
          <cell r="A6" t="str">
            <v>O-1-SD-27</v>
          </cell>
          <cell r="B6" t="str">
            <v>Z 1</v>
          </cell>
          <cell r="C6" t="str">
            <v>Sardoba</v>
          </cell>
          <cell r="D6">
            <v>27</v>
          </cell>
          <cell r="E6">
            <v>38.9</v>
          </cell>
          <cell r="F6">
            <v>36.700000000000003</v>
          </cell>
          <cell r="G6" t="str">
            <v>Cotton</v>
          </cell>
          <cell r="H6">
            <v>36.700000000000003</v>
          </cell>
          <cell r="I6" t="str">
            <v> </v>
          </cell>
          <cell r="J6" t="str">
            <v> </v>
          </cell>
          <cell r="K6">
            <v>1</v>
          </cell>
          <cell r="L6">
            <v>36.700000000000003</v>
          </cell>
          <cell r="M6">
            <v>100</v>
          </cell>
          <cell r="N6">
            <v>45268</v>
          </cell>
          <cell r="O6">
            <v>45293</v>
          </cell>
          <cell r="P6" t="str">
            <v> </v>
          </cell>
          <cell r="Q6"/>
          <cell r="R6"/>
          <cell r="S6"/>
          <cell r="T6"/>
          <cell r="U6">
            <v>0</v>
          </cell>
          <cell r="V6" t="str">
            <v> </v>
          </cell>
          <cell r="W6" t="str">
            <v> </v>
          </cell>
          <cell r="X6"/>
          <cell r="Y6"/>
          <cell r="Z6"/>
          <cell r="AA6"/>
          <cell r="AB6"/>
          <cell r="AC6">
            <v>0</v>
          </cell>
          <cell r="AD6" t="str">
            <v> </v>
          </cell>
          <cell r="AE6" t="str">
            <v> </v>
          </cell>
        </row>
        <row r="7">
          <cell r="A7" t="str">
            <v>O-1-SD-28</v>
          </cell>
          <cell r="B7" t="str">
            <v>Z 1</v>
          </cell>
          <cell r="C7" t="str">
            <v>Sardoba</v>
          </cell>
          <cell r="D7">
            <v>28</v>
          </cell>
          <cell r="E7">
            <v>17.100000000000001</v>
          </cell>
          <cell r="F7">
            <v>16.5</v>
          </cell>
          <cell r="G7" t="str">
            <v>Cotton</v>
          </cell>
          <cell r="H7">
            <v>16.5</v>
          </cell>
          <cell r="I7"/>
          <cell r="J7"/>
          <cell r="K7">
            <v>1</v>
          </cell>
          <cell r="L7">
            <v>16.5</v>
          </cell>
          <cell r="M7">
            <v>100</v>
          </cell>
          <cell r="N7">
            <v>45301</v>
          </cell>
          <cell r="O7">
            <v>45310</v>
          </cell>
          <cell r="P7" t="str">
            <v> </v>
          </cell>
          <cell r="Q7"/>
          <cell r="R7"/>
          <cell r="S7"/>
          <cell r="T7"/>
          <cell r="U7">
            <v>0</v>
          </cell>
          <cell r="V7" t="str">
            <v> </v>
          </cell>
          <cell r="W7" t="str">
            <v> </v>
          </cell>
          <cell r="X7"/>
          <cell r="Y7"/>
          <cell r="Z7"/>
          <cell r="AA7"/>
          <cell r="AB7"/>
          <cell r="AC7">
            <v>0</v>
          </cell>
          <cell r="AD7" t="str">
            <v> </v>
          </cell>
          <cell r="AE7" t="str">
            <v> </v>
          </cell>
        </row>
        <row r="8">
          <cell r="A8" t="str">
            <v>O-1-SD-29</v>
          </cell>
          <cell r="B8" t="str">
            <v>Z 1</v>
          </cell>
          <cell r="C8" t="str">
            <v>Sardoba</v>
          </cell>
          <cell r="D8">
            <v>29</v>
          </cell>
          <cell r="E8">
            <v>21.3</v>
          </cell>
          <cell r="F8">
            <v>20.7</v>
          </cell>
          <cell r="G8" t="str">
            <v>Cotton</v>
          </cell>
          <cell r="H8">
            <v>20.7</v>
          </cell>
          <cell r="I8" t="str">
            <v> </v>
          </cell>
          <cell r="J8" t="str">
            <v> </v>
          </cell>
          <cell r="K8">
            <v>1</v>
          </cell>
          <cell r="L8">
            <v>20.7</v>
          </cell>
          <cell r="M8">
            <v>100</v>
          </cell>
          <cell r="N8">
            <v>45294</v>
          </cell>
          <cell r="O8">
            <v>45304</v>
          </cell>
          <cell r="P8" t="str">
            <v> </v>
          </cell>
          <cell r="Q8"/>
          <cell r="R8"/>
          <cell r="S8"/>
          <cell r="T8"/>
          <cell r="U8">
            <v>0</v>
          </cell>
          <cell r="V8" t="str">
            <v> </v>
          </cell>
          <cell r="W8" t="str">
            <v> </v>
          </cell>
          <cell r="X8"/>
          <cell r="Y8"/>
          <cell r="Z8"/>
          <cell r="AA8"/>
          <cell r="AB8"/>
          <cell r="AC8">
            <v>0</v>
          </cell>
          <cell r="AD8" t="str">
            <v> </v>
          </cell>
          <cell r="AE8" t="str">
            <v> </v>
          </cell>
        </row>
        <row r="9">
          <cell r="A9" t="str">
            <v>O-1-SD-33</v>
          </cell>
          <cell r="B9" t="str">
            <v>Z 1</v>
          </cell>
          <cell r="C9" t="str">
            <v>Sardoba</v>
          </cell>
          <cell r="D9">
            <v>33</v>
          </cell>
          <cell r="E9">
            <v>10.8</v>
          </cell>
          <cell r="F9">
            <v>10.6</v>
          </cell>
          <cell r="G9" t="str">
            <v>Cotton</v>
          </cell>
          <cell r="H9">
            <v>10.6</v>
          </cell>
          <cell r="I9" t="str">
            <v> </v>
          </cell>
          <cell r="J9" t="str">
            <v> </v>
          </cell>
          <cell r="K9">
            <v>1</v>
          </cell>
          <cell r="L9">
            <v>10.6</v>
          </cell>
          <cell r="M9">
            <v>100</v>
          </cell>
          <cell r="N9">
            <v>45290</v>
          </cell>
          <cell r="O9">
            <v>45306</v>
          </cell>
          <cell r="P9" t="str">
            <v> </v>
          </cell>
          <cell r="Q9"/>
          <cell r="R9"/>
          <cell r="S9"/>
          <cell r="T9"/>
          <cell r="U9">
            <v>0</v>
          </cell>
          <cell r="V9" t="str">
            <v> </v>
          </cell>
          <cell r="W9" t="str">
            <v> </v>
          </cell>
          <cell r="X9"/>
          <cell r="Y9"/>
          <cell r="Z9"/>
          <cell r="AA9"/>
          <cell r="AB9"/>
          <cell r="AC9">
            <v>0</v>
          </cell>
          <cell r="AD9" t="str">
            <v> </v>
          </cell>
          <cell r="AE9" t="str">
            <v> </v>
          </cell>
        </row>
        <row r="10">
          <cell r="A10" t="str">
            <v>O-1-SD-34</v>
          </cell>
          <cell r="B10" t="str">
            <v>Z 1</v>
          </cell>
          <cell r="C10" t="str">
            <v>Sardoba</v>
          </cell>
          <cell r="D10">
            <v>34</v>
          </cell>
          <cell r="E10">
            <v>22.8</v>
          </cell>
          <cell r="F10">
            <v>22.3</v>
          </cell>
          <cell r="G10" t="str">
            <v>Cotton</v>
          </cell>
          <cell r="H10">
            <v>22.3</v>
          </cell>
          <cell r="I10"/>
          <cell r="J10"/>
          <cell r="K10">
            <v>1</v>
          </cell>
          <cell r="L10">
            <v>22.3</v>
          </cell>
          <cell r="M10">
            <v>100</v>
          </cell>
          <cell r="N10">
            <v>45308</v>
          </cell>
          <cell r="O10">
            <v>45320</v>
          </cell>
          <cell r="P10" t="str">
            <v> </v>
          </cell>
          <cell r="Q10"/>
          <cell r="R10"/>
          <cell r="S10"/>
          <cell r="T10"/>
          <cell r="U10">
            <v>0</v>
          </cell>
          <cell r="V10" t="str">
            <v> </v>
          </cell>
          <cell r="W10" t="str">
            <v> </v>
          </cell>
          <cell r="X10"/>
          <cell r="Y10"/>
          <cell r="Z10"/>
          <cell r="AA10"/>
          <cell r="AB10"/>
          <cell r="AC10">
            <v>0</v>
          </cell>
          <cell r="AD10" t="str">
            <v> </v>
          </cell>
          <cell r="AE10" t="str">
            <v> </v>
          </cell>
        </row>
        <row r="11">
          <cell r="A11" t="str">
            <v>O-1-SD-35</v>
          </cell>
          <cell r="B11" t="str">
            <v>Z 1</v>
          </cell>
          <cell r="C11" t="str">
            <v>Sardoba</v>
          </cell>
          <cell r="D11">
            <v>35</v>
          </cell>
          <cell r="E11">
            <v>26.5</v>
          </cell>
          <cell r="F11">
            <v>25.9</v>
          </cell>
          <cell r="G11" t="str">
            <v>Cotton</v>
          </cell>
          <cell r="H11">
            <v>25.9</v>
          </cell>
          <cell r="I11"/>
          <cell r="J11"/>
          <cell r="K11">
            <v>1</v>
          </cell>
          <cell r="L11">
            <v>25.9</v>
          </cell>
          <cell r="M11">
            <v>100</v>
          </cell>
          <cell r="N11">
            <v>45353</v>
          </cell>
          <cell r="O11">
            <v>45336</v>
          </cell>
          <cell r="P11" t="str">
            <v> </v>
          </cell>
          <cell r="Q11"/>
          <cell r="R11"/>
          <cell r="S11"/>
          <cell r="T11"/>
          <cell r="U11">
            <v>0</v>
          </cell>
          <cell r="V11" t="str">
            <v> </v>
          </cell>
          <cell r="W11" t="str">
            <v> </v>
          </cell>
          <cell r="X11"/>
          <cell r="Y11"/>
          <cell r="Z11"/>
          <cell r="AA11"/>
          <cell r="AB11"/>
          <cell r="AC11">
            <v>0</v>
          </cell>
          <cell r="AD11" t="str">
            <v> </v>
          </cell>
          <cell r="AE11" t="str">
            <v> </v>
          </cell>
        </row>
        <row r="12">
          <cell r="A12" t="str">
            <v>O-1-SD-36</v>
          </cell>
          <cell r="B12" t="str">
            <v>Z 1</v>
          </cell>
          <cell r="C12" t="str">
            <v>Sardoba</v>
          </cell>
          <cell r="D12">
            <v>36</v>
          </cell>
          <cell r="E12">
            <v>46.7</v>
          </cell>
          <cell r="F12">
            <v>46</v>
          </cell>
          <cell r="G12" t="str">
            <v>Cotton</v>
          </cell>
          <cell r="H12">
            <v>46</v>
          </cell>
          <cell r="I12"/>
          <cell r="J12"/>
          <cell r="K12">
            <v>1</v>
          </cell>
          <cell r="L12">
            <v>46</v>
          </cell>
          <cell r="M12">
            <v>100</v>
          </cell>
          <cell r="N12">
            <v>45309</v>
          </cell>
          <cell r="O12">
            <v>45331</v>
          </cell>
          <cell r="P12">
            <v>46</v>
          </cell>
          <cell r="Q12"/>
          <cell r="R12"/>
          <cell r="S12">
            <v>1</v>
          </cell>
          <cell r="T12">
            <v>46</v>
          </cell>
          <cell r="U12">
            <v>100</v>
          </cell>
          <cell r="V12">
            <v>45341</v>
          </cell>
          <cell r="W12">
            <v>45325</v>
          </cell>
          <cell r="X12"/>
          <cell r="Y12"/>
          <cell r="Z12"/>
          <cell r="AA12"/>
          <cell r="AB12"/>
          <cell r="AC12">
            <v>0</v>
          </cell>
          <cell r="AD12"/>
          <cell r="AE12"/>
        </row>
        <row r="13">
          <cell r="A13" t="str">
            <v>O-1-SD-39</v>
          </cell>
          <cell r="B13" t="str">
            <v>Z 1</v>
          </cell>
          <cell r="C13" t="str">
            <v>Sardoba</v>
          </cell>
          <cell r="D13">
            <v>39</v>
          </cell>
          <cell r="E13">
            <v>47.4</v>
          </cell>
          <cell r="F13">
            <v>45.7</v>
          </cell>
          <cell r="G13" t="str">
            <v>Cotton</v>
          </cell>
          <cell r="H13">
            <v>45.7</v>
          </cell>
          <cell r="I13"/>
          <cell r="J13"/>
          <cell r="K13">
            <v>1</v>
          </cell>
          <cell r="L13">
            <v>45.7</v>
          </cell>
          <cell r="M13">
            <v>100</v>
          </cell>
          <cell r="N13">
            <v>45296</v>
          </cell>
          <cell r="O13">
            <v>45322</v>
          </cell>
          <cell r="P13">
            <v>45.7</v>
          </cell>
          <cell r="Q13"/>
          <cell r="R13"/>
          <cell r="S13">
            <v>1</v>
          </cell>
          <cell r="T13">
            <v>45.7</v>
          </cell>
          <cell r="U13">
            <v>100</v>
          </cell>
          <cell r="V13">
            <v>45348</v>
          </cell>
          <cell r="W13">
            <v>45356</v>
          </cell>
          <cell r="X13"/>
          <cell r="Y13"/>
          <cell r="Z13"/>
          <cell r="AA13"/>
          <cell r="AB13"/>
          <cell r="AC13">
            <v>0</v>
          </cell>
          <cell r="AD13"/>
          <cell r="AE13"/>
        </row>
        <row r="14">
          <cell r="A14" t="str">
            <v>O-1-SD-40</v>
          </cell>
          <cell r="B14" t="str">
            <v>Z 1</v>
          </cell>
          <cell r="C14" t="str">
            <v>Sardoba</v>
          </cell>
          <cell r="D14">
            <v>40</v>
          </cell>
          <cell r="E14">
            <v>47.3</v>
          </cell>
          <cell r="F14">
            <v>46.4</v>
          </cell>
          <cell r="G14" t="str">
            <v>Cotton</v>
          </cell>
          <cell r="H14">
            <v>46.4</v>
          </cell>
          <cell r="I14"/>
          <cell r="J14"/>
          <cell r="K14">
            <v>1</v>
          </cell>
          <cell r="L14">
            <v>46.4</v>
          </cell>
          <cell r="M14">
            <v>100</v>
          </cell>
          <cell r="N14">
            <v>45303</v>
          </cell>
          <cell r="O14">
            <v>45329</v>
          </cell>
          <cell r="P14" t="str">
            <v> </v>
          </cell>
          <cell r="Q14"/>
          <cell r="R14"/>
          <cell r="S14"/>
          <cell r="T14"/>
          <cell r="U14">
            <v>0</v>
          </cell>
          <cell r="V14" t="str">
            <v> </v>
          </cell>
          <cell r="W14" t="str">
            <v> </v>
          </cell>
          <cell r="X14"/>
          <cell r="Y14"/>
          <cell r="Z14"/>
          <cell r="AA14"/>
          <cell r="AB14"/>
          <cell r="AC14">
            <v>0</v>
          </cell>
          <cell r="AD14" t="str">
            <v> </v>
          </cell>
          <cell r="AE14" t="str">
            <v> </v>
          </cell>
        </row>
        <row r="15">
          <cell r="A15" t="str">
            <v>O-1-SD-42</v>
          </cell>
          <cell r="B15" t="str">
            <v>Z 1</v>
          </cell>
          <cell r="C15" t="str">
            <v>Sardoba</v>
          </cell>
          <cell r="D15">
            <v>42</v>
          </cell>
          <cell r="E15">
            <v>53.7</v>
          </cell>
          <cell r="F15">
            <v>51.8</v>
          </cell>
          <cell r="G15" t="str">
            <v>Cotton</v>
          </cell>
          <cell r="H15">
            <v>51.8</v>
          </cell>
          <cell r="I15"/>
          <cell r="J15"/>
          <cell r="K15">
            <v>1</v>
          </cell>
          <cell r="L15">
            <v>51.8</v>
          </cell>
          <cell r="M15">
            <v>100</v>
          </cell>
          <cell r="N15">
            <v>45311</v>
          </cell>
          <cell r="O15">
            <v>45336</v>
          </cell>
          <cell r="P15" t="str">
            <v> </v>
          </cell>
          <cell r="Q15"/>
          <cell r="R15"/>
          <cell r="S15"/>
          <cell r="T15"/>
          <cell r="U15">
            <v>0</v>
          </cell>
          <cell r="V15" t="str">
            <v> </v>
          </cell>
          <cell r="W15" t="str">
            <v> </v>
          </cell>
          <cell r="X15"/>
          <cell r="Y15"/>
          <cell r="Z15"/>
          <cell r="AA15"/>
          <cell r="AB15"/>
          <cell r="AC15">
            <v>0</v>
          </cell>
          <cell r="AD15" t="str">
            <v> </v>
          </cell>
          <cell r="AE15" t="str">
            <v> </v>
          </cell>
        </row>
        <row r="16">
          <cell r="A16" t="str">
            <v>O-1-SD-44</v>
          </cell>
          <cell r="B16" t="str">
            <v>Z 1</v>
          </cell>
          <cell r="C16" t="str">
            <v>Sardoba</v>
          </cell>
          <cell r="D16">
            <v>44</v>
          </cell>
          <cell r="E16">
            <v>51.8</v>
          </cell>
          <cell r="F16">
            <v>50.6</v>
          </cell>
          <cell r="G16" t="str">
            <v>Cotton</v>
          </cell>
          <cell r="H16">
            <v>50.6</v>
          </cell>
          <cell r="I16"/>
          <cell r="J16"/>
          <cell r="K16">
            <v>1</v>
          </cell>
          <cell r="L16">
            <v>50.6</v>
          </cell>
          <cell r="M16">
            <v>100</v>
          </cell>
          <cell r="N16">
            <v>45306</v>
          </cell>
          <cell r="O16">
            <v>45322</v>
          </cell>
          <cell r="P16">
            <v>50.6</v>
          </cell>
          <cell r="Q16"/>
          <cell r="R16"/>
          <cell r="S16">
            <v>1</v>
          </cell>
          <cell r="T16">
            <v>50.6</v>
          </cell>
          <cell r="U16">
            <v>100</v>
          </cell>
          <cell r="V16">
            <v>45340</v>
          </cell>
          <cell r="W16">
            <v>45353</v>
          </cell>
          <cell r="X16"/>
          <cell r="Y16"/>
          <cell r="Z16"/>
          <cell r="AA16"/>
          <cell r="AB16"/>
          <cell r="AC16">
            <v>0</v>
          </cell>
          <cell r="AD16"/>
          <cell r="AE16"/>
        </row>
        <row r="17">
          <cell r="A17" t="str">
            <v>O-1-SD-F68</v>
          </cell>
          <cell r="B17" t="str">
            <v>Z 1</v>
          </cell>
          <cell r="C17" t="str">
            <v>Sardoba</v>
          </cell>
          <cell r="D17" t="str">
            <v>F68</v>
          </cell>
          <cell r="E17">
            <v>19.3</v>
          </cell>
          <cell r="F17">
            <v>18.399999999999999</v>
          </cell>
          <cell r="G17" t="str">
            <v>Cotton</v>
          </cell>
          <cell r="H17">
            <v>18.399999999999999</v>
          </cell>
          <cell r="I17" t="str">
            <v> </v>
          </cell>
          <cell r="J17" t="str">
            <v> </v>
          </cell>
          <cell r="K17">
            <v>1</v>
          </cell>
          <cell r="L17">
            <v>18.399999999999999</v>
          </cell>
          <cell r="M17">
            <v>100</v>
          </cell>
          <cell r="N17">
            <v>45265</v>
          </cell>
          <cell r="O17">
            <v>45271</v>
          </cell>
          <cell r="P17" t="str">
            <v> </v>
          </cell>
          <cell r="Q17"/>
          <cell r="R17"/>
          <cell r="S17"/>
          <cell r="T17"/>
          <cell r="U17">
            <v>0</v>
          </cell>
          <cell r="V17" t="str">
            <v> </v>
          </cell>
          <cell r="W17" t="str">
            <v> </v>
          </cell>
          <cell r="X17">
            <v>18.399999999999999</v>
          </cell>
          <cell r="Y17"/>
          <cell r="Z17"/>
          <cell r="AA17">
            <v>1</v>
          </cell>
          <cell r="AB17">
            <v>18.399999999999999</v>
          </cell>
          <cell r="AC17">
            <v>100</v>
          </cell>
          <cell r="AD17">
            <v>45414</v>
          </cell>
          <cell r="AE17">
            <v>45418</v>
          </cell>
        </row>
        <row r="18">
          <cell r="A18" t="str">
            <v>O-1-SD-95</v>
          </cell>
          <cell r="B18" t="str">
            <v>Z 1</v>
          </cell>
          <cell r="C18" t="str">
            <v>Sardoba</v>
          </cell>
          <cell r="D18">
            <v>95</v>
          </cell>
          <cell r="E18">
            <v>16</v>
          </cell>
          <cell r="F18">
            <v>15.4</v>
          </cell>
          <cell r="G18" t="str">
            <v>Cotton</v>
          </cell>
          <cell r="H18">
            <v>15.4</v>
          </cell>
          <cell r="I18" t="str">
            <v> </v>
          </cell>
          <cell r="J18" t="str">
            <v> </v>
          </cell>
          <cell r="K18">
            <v>1</v>
          </cell>
          <cell r="L18">
            <v>15.4</v>
          </cell>
          <cell r="M18">
            <v>100</v>
          </cell>
          <cell r="N18">
            <v>45288</v>
          </cell>
          <cell r="O18">
            <v>45297</v>
          </cell>
          <cell r="P18">
            <v>15.4</v>
          </cell>
          <cell r="Q18"/>
          <cell r="R18"/>
          <cell r="S18">
            <v>1</v>
          </cell>
          <cell r="T18">
            <v>11</v>
          </cell>
          <cell r="U18">
            <v>71.428571428571431</v>
          </cell>
          <cell r="V18">
            <v>45344</v>
          </cell>
          <cell r="W18">
            <v>45348</v>
          </cell>
          <cell r="X18"/>
          <cell r="Y18"/>
          <cell r="Z18"/>
          <cell r="AA18"/>
          <cell r="AB18"/>
          <cell r="AC18">
            <v>0</v>
          </cell>
          <cell r="AD18"/>
          <cell r="AE18"/>
        </row>
        <row r="19">
          <cell r="A19" t="str">
            <v>O-1-SD-96</v>
          </cell>
          <cell r="B19" t="str">
            <v>Z 1</v>
          </cell>
          <cell r="C19" t="str">
            <v>Sardoba</v>
          </cell>
          <cell r="D19">
            <v>96</v>
          </cell>
          <cell r="E19">
            <v>22.5</v>
          </cell>
          <cell r="F19">
            <v>22.2</v>
          </cell>
          <cell r="G19" t="str">
            <v>Cotton</v>
          </cell>
          <cell r="H19">
            <v>22.2</v>
          </cell>
          <cell r="I19" t="str">
            <v> </v>
          </cell>
          <cell r="J19" t="str">
            <v> </v>
          </cell>
          <cell r="K19">
            <v>1</v>
          </cell>
          <cell r="L19">
            <v>22.2</v>
          </cell>
          <cell r="M19">
            <v>100</v>
          </cell>
          <cell r="N19">
            <v>45298</v>
          </cell>
          <cell r="O19">
            <v>45308</v>
          </cell>
          <cell r="P19" t="str">
            <v> </v>
          </cell>
          <cell r="Q19"/>
          <cell r="R19"/>
          <cell r="S19"/>
          <cell r="T19"/>
          <cell r="U19">
            <v>0</v>
          </cell>
          <cell r="V19" t="str">
            <v> </v>
          </cell>
          <cell r="W19" t="str">
            <v> </v>
          </cell>
          <cell r="X19"/>
          <cell r="Y19"/>
          <cell r="Z19"/>
          <cell r="AA19"/>
          <cell r="AB19"/>
          <cell r="AC19">
            <v>0</v>
          </cell>
          <cell r="AD19" t="str">
            <v> </v>
          </cell>
          <cell r="AE19" t="str">
            <v> </v>
          </cell>
        </row>
        <row r="20">
          <cell r="A20" t="str">
            <v>O-1-SD-104</v>
          </cell>
          <cell r="B20" t="str">
            <v>Z 1</v>
          </cell>
          <cell r="C20" t="str">
            <v>Sardoba</v>
          </cell>
          <cell r="D20">
            <v>104</v>
          </cell>
          <cell r="E20">
            <v>21.5</v>
          </cell>
          <cell r="F20">
            <v>20.8</v>
          </cell>
          <cell r="G20" t="str">
            <v>Cotton</v>
          </cell>
          <cell r="H20">
            <v>20.8</v>
          </cell>
          <cell r="I20" t="str">
            <v> </v>
          </cell>
          <cell r="J20" t="str">
            <v> </v>
          </cell>
          <cell r="K20">
            <v>1</v>
          </cell>
          <cell r="L20">
            <v>20.8</v>
          </cell>
          <cell r="M20">
            <v>100</v>
          </cell>
          <cell r="N20">
            <v>45283</v>
          </cell>
          <cell r="O20">
            <v>45295</v>
          </cell>
          <cell r="P20" t="str">
            <v> </v>
          </cell>
          <cell r="Q20"/>
          <cell r="R20"/>
          <cell r="S20"/>
          <cell r="T20"/>
          <cell r="U20">
            <v>0</v>
          </cell>
          <cell r="V20" t="str">
            <v> </v>
          </cell>
          <cell r="W20" t="str">
            <v> </v>
          </cell>
          <cell r="X20"/>
          <cell r="Y20"/>
          <cell r="Z20"/>
          <cell r="AA20"/>
          <cell r="AB20"/>
          <cell r="AC20">
            <v>0</v>
          </cell>
          <cell r="AD20" t="str">
            <v> </v>
          </cell>
          <cell r="AE20" t="str">
            <v> </v>
          </cell>
        </row>
        <row r="21">
          <cell r="A21" t="str">
            <v>O-1-SD-105</v>
          </cell>
          <cell r="B21" t="str">
            <v>Z 1</v>
          </cell>
          <cell r="C21" t="str">
            <v>Sardoba</v>
          </cell>
          <cell r="D21">
            <v>105</v>
          </cell>
          <cell r="E21">
            <v>19.5</v>
          </cell>
          <cell r="F21">
            <v>19.100000000000001</v>
          </cell>
          <cell r="G21" t="str">
            <v>Cotton</v>
          </cell>
          <cell r="H21">
            <v>19.100000000000001</v>
          </cell>
          <cell r="I21" t="str">
            <v> </v>
          </cell>
          <cell r="J21" t="str">
            <v> </v>
          </cell>
          <cell r="K21">
            <v>1</v>
          </cell>
          <cell r="L21">
            <v>19.100000000000001</v>
          </cell>
          <cell r="M21">
            <v>100</v>
          </cell>
          <cell r="N21">
            <v>45275</v>
          </cell>
          <cell r="O21">
            <v>45283</v>
          </cell>
          <cell r="P21" t="str">
            <v> </v>
          </cell>
          <cell r="Q21"/>
          <cell r="R21"/>
          <cell r="S21"/>
          <cell r="T21"/>
          <cell r="U21">
            <v>0</v>
          </cell>
          <cell r="V21" t="str">
            <v> </v>
          </cell>
          <cell r="W21" t="str">
            <v> </v>
          </cell>
          <cell r="X21"/>
          <cell r="Y21"/>
          <cell r="Z21"/>
          <cell r="AA21"/>
          <cell r="AB21"/>
          <cell r="AC21">
            <v>0</v>
          </cell>
          <cell r="AD21" t="str">
            <v> </v>
          </cell>
          <cell r="AE21" t="str">
            <v> </v>
          </cell>
        </row>
        <row r="22">
          <cell r="A22" t="str">
            <v>O-1-SD-107</v>
          </cell>
          <cell r="B22" t="str">
            <v>Z 1</v>
          </cell>
          <cell r="C22" t="str">
            <v>Sardoba</v>
          </cell>
          <cell r="D22">
            <v>107</v>
          </cell>
          <cell r="E22">
            <v>39.4</v>
          </cell>
          <cell r="F22">
            <v>35.5</v>
          </cell>
          <cell r="G22" t="str">
            <v>Cotton</v>
          </cell>
          <cell r="H22">
            <v>35.5</v>
          </cell>
          <cell r="I22"/>
          <cell r="J22"/>
          <cell r="K22">
            <v>1</v>
          </cell>
          <cell r="L22">
            <v>35.5</v>
          </cell>
          <cell r="M22">
            <v>100</v>
          </cell>
          <cell r="N22">
            <v>45297</v>
          </cell>
          <cell r="O22">
            <v>45322</v>
          </cell>
          <cell r="P22">
            <v>35.5</v>
          </cell>
          <cell r="Q22"/>
          <cell r="R22"/>
          <cell r="S22">
            <v>1</v>
          </cell>
          <cell r="T22">
            <v>25</v>
          </cell>
          <cell r="U22">
            <v>70.422535211267601</v>
          </cell>
          <cell r="V22">
            <v>45351</v>
          </cell>
          <cell r="W22">
            <v>45356</v>
          </cell>
          <cell r="X22"/>
          <cell r="Y22"/>
          <cell r="Z22"/>
          <cell r="AA22"/>
          <cell r="AB22"/>
          <cell r="AC22">
            <v>0</v>
          </cell>
          <cell r="AD22"/>
          <cell r="AE22"/>
        </row>
        <row r="23">
          <cell r="A23" t="str">
            <v>O-1-SD-110</v>
          </cell>
          <cell r="B23" t="str">
            <v>Z 1</v>
          </cell>
          <cell r="C23" t="str">
            <v>Sardoba</v>
          </cell>
          <cell r="D23">
            <v>110</v>
          </cell>
          <cell r="E23">
            <v>18.5</v>
          </cell>
          <cell r="F23">
            <v>18</v>
          </cell>
          <cell r="G23" t="str">
            <v>Cotton</v>
          </cell>
          <cell r="H23">
            <v>18</v>
          </cell>
          <cell r="I23" t="str">
            <v> </v>
          </cell>
          <cell r="J23" t="str">
            <v> </v>
          </cell>
          <cell r="K23">
            <v>1</v>
          </cell>
          <cell r="L23">
            <v>18</v>
          </cell>
          <cell r="M23">
            <v>100</v>
          </cell>
          <cell r="N23">
            <v>45294</v>
          </cell>
          <cell r="O23">
            <v>45304</v>
          </cell>
          <cell r="P23" t="str">
            <v> </v>
          </cell>
          <cell r="Q23"/>
          <cell r="R23"/>
          <cell r="S23"/>
          <cell r="T23"/>
          <cell r="U23">
            <v>0</v>
          </cell>
          <cell r="V23" t="str">
            <v> </v>
          </cell>
          <cell r="W23" t="str">
            <v> </v>
          </cell>
          <cell r="X23"/>
          <cell r="Y23"/>
          <cell r="Z23"/>
          <cell r="AA23"/>
          <cell r="AB23"/>
          <cell r="AC23">
            <v>0</v>
          </cell>
          <cell r="AD23" t="str">
            <v> </v>
          </cell>
          <cell r="AE23" t="str">
            <v> </v>
          </cell>
        </row>
        <row r="24">
          <cell r="A24" t="str">
            <v>O-1-SD-112</v>
          </cell>
          <cell r="B24" t="str">
            <v>Z 1</v>
          </cell>
          <cell r="C24" t="str">
            <v>Sardoba</v>
          </cell>
          <cell r="D24">
            <v>112</v>
          </cell>
          <cell r="E24">
            <v>16.5</v>
          </cell>
          <cell r="F24">
            <v>15.9</v>
          </cell>
          <cell r="G24" t="str">
            <v>Cotton</v>
          </cell>
          <cell r="H24">
            <v>15.9</v>
          </cell>
          <cell r="I24" t="str">
            <v> </v>
          </cell>
          <cell r="J24" t="str">
            <v> </v>
          </cell>
          <cell r="K24">
            <v>1</v>
          </cell>
          <cell r="L24">
            <v>15.9</v>
          </cell>
          <cell r="M24">
            <v>100</v>
          </cell>
          <cell r="N24">
            <v>45299</v>
          </cell>
          <cell r="O24">
            <v>45308</v>
          </cell>
          <cell r="P24" t="str">
            <v> </v>
          </cell>
          <cell r="Q24"/>
          <cell r="R24"/>
          <cell r="S24"/>
          <cell r="T24"/>
          <cell r="U24">
            <v>0</v>
          </cell>
          <cell r="V24" t="str">
            <v> </v>
          </cell>
          <cell r="W24" t="str">
            <v> </v>
          </cell>
          <cell r="X24"/>
          <cell r="Y24"/>
          <cell r="Z24"/>
          <cell r="AA24"/>
          <cell r="AB24"/>
          <cell r="AC24">
            <v>0</v>
          </cell>
          <cell r="AD24" t="str">
            <v> </v>
          </cell>
          <cell r="AE24" t="str">
            <v> </v>
          </cell>
        </row>
        <row r="25">
          <cell r="A25" t="str">
            <v>O-1-SD-129</v>
          </cell>
          <cell r="B25" t="str">
            <v>Z 1</v>
          </cell>
          <cell r="C25" t="str">
            <v>Sardoba</v>
          </cell>
          <cell r="D25">
            <v>129</v>
          </cell>
          <cell r="E25">
            <v>14.1</v>
          </cell>
          <cell r="F25">
            <v>13.6</v>
          </cell>
          <cell r="G25" t="str">
            <v>Cotton</v>
          </cell>
          <cell r="H25">
            <v>13.6</v>
          </cell>
          <cell r="I25" t="str">
            <v> </v>
          </cell>
          <cell r="J25" t="str">
            <v> </v>
          </cell>
          <cell r="K25">
            <v>1</v>
          </cell>
          <cell r="L25">
            <v>13.6</v>
          </cell>
          <cell r="M25">
            <v>100</v>
          </cell>
          <cell r="N25">
            <v>45271</v>
          </cell>
          <cell r="O25">
            <v>45278</v>
          </cell>
          <cell r="P25" t="str">
            <v> </v>
          </cell>
          <cell r="Q25"/>
          <cell r="R25"/>
          <cell r="S25"/>
          <cell r="T25"/>
          <cell r="U25">
            <v>0</v>
          </cell>
          <cell r="V25" t="str">
            <v> </v>
          </cell>
          <cell r="W25" t="str">
            <v> </v>
          </cell>
          <cell r="X25"/>
          <cell r="Y25"/>
          <cell r="Z25"/>
          <cell r="AA25"/>
          <cell r="AB25"/>
          <cell r="AC25">
            <v>0</v>
          </cell>
          <cell r="AD25" t="str">
            <v> </v>
          </cell>
          <cell r="AE25" t="str">
            <v> </v>
          </cell>
        </row>
        <row r="26">
          <cell r="A26" t="str">
            <v>O-1-SD-130</v>
          </cell>
          <cell r="B26" t="str">
            <v>Z 1</v>
          </cell>
          <cell r="C26" t="str">
            <v>Sardoba</v>
          </cell>
          <cell r="D26">
            <v>130</v>
          </cell>
          <cell r="E26">
            <v>3.9</v>
          </cell>
          <cell r="F26">
            <v>3.8</v>
          </cell>
          <cell r="G26" t="str">
            <v>Cotton</v>
          </cell>
          <cell r="H26">
            <v>3.8</v>
          </cell>
          <cell r="I26" t="str">
            <v> </v>
          </cell>
          <cell r="J26" t="str">
            <v> </v>
          </cell>
          <cell r="K26">
            <v>1</v>
          </cell>
          <cell r="L26">
            <v>3.8</v>
          </cell>
          <cell r="M26">
            <v>100</v>
          </cell>
          <cell r="N26">
            <v>45278</v>
          </cell>
          <cell r="O26">
            <v>45280</v>
          </cell>
          <cell r="P26" t="str">
            <v> </v>
          </cell>
          <cell r="Q26"/>
          <cell r="R26"/>
          <cell r="S26"/>
          <cell r="T26"/>
          <cell r="U26">
            <v>0</v>
          </cell>
          <cell r="V26" t="str">
            <v> </v>
          </cell>
          <cell r="W26" t="str">
            <v> </v>
          </cell>
          <cell r="X26"/>
          <cell r="Y26"/>
          <cell r="Z26"/>
          <cell r="AA26"/>
          <cell r="AB26"/>
          <cell r="AC26">
            <v>0</v>
          </cell>
          <cell r="AD26" t="str">
            <v> </v>
          </cell>
          <cell r="AE26" t="str">
            <v> </v>
          </cell>
        </row>
        <row r="27">
          <cell r="A27" t="str">
            <v>O-1-SD-132</v>
          </cell>
          <cell r="B27" t="str">
            <v>Z 1</v>
          </cell>
          <cell r="C27" t="str">
            <v>Sardoba</v>
          </cell>
          <cell r="D27">
            <v>132</v>
          </cell>
          <cell r="E27">
            <v>13.5</v>
          </cell>
          <cell r="F27">
            <v>13.2</v>
          </cell>
          <cell r="G27" t="str">
            <v>Cotton</v>
          </cell>
          <cell r="H27">
            <v>13.2</v>
          </cell>
          <cell r="I27" t="str">
            <v> </v>
          </cell>
          <cell r="J27" t="str">
            <v> </v>
          </cell>
          <cell r="K27">
            <v>1</v>
          </cell>
          <cell r="L27">
            <v>13.2</v>
          </cell>
          <cell r="M27">
            <v>100</v>
          </cell>
          <cell r="N27">
            <v>45280</v>
          </cell>
          <cell r="O27">
            <v>45287</v>
          </cell>
          <cell r="P27" t="str">
            <v> </v>
          </cell>
          <cell r="Q27"/>
          <cell r="R27"/>
          <cell r="S27"/>
          <cell r="T27"/>
          <cell r="U27">
            <v>0</v>
          </cell>
          <cell r="V27" t="str">
            <v> </v>
          </cell>
          <cell r="W27" t="str">
            <v> </v>
          </cell>
          <cell r="X27"/>
          <cell r="Y27"/>
          <cell r="Z27"/>
          <cell r="AA27"/>
          <cell r="AB27"/>
          <cell r="AC27">
            <v>0</v>
          </cell>
          <cell r="AD27" t="str">
            <v> </v>
          </cell>
          <cell r="AE27" t="str">
            <v> </v>
          </cell>
        </row>
        <row r="28">
          <cell r="A28" t="str">
            <v>O-1-SD-133</v>
          </cell>
          <cell r="B28" t="str">
            <v>Z 1</v>
          </cell>
          <cell r="C28" t="str">
            <v>Sardoba</v>
          </cell>
          <cell r="D28">
            <v>133</v>
          </cell>
          <cell r="E28">
            <v>0.7</v>
          </cell>
          <cell r="F28">
            <v>0.6</v>
          </cell>
          <cell r="G28" t="str">
            <v>Cotton</v>
          </cell>
          <cell r="H28">
            <v>0.6</v>
          </cell>
          <cell r="I28"/>
          <cell r="J28"/>
          <cell r="K28">
            <v>1</v>
          </cell>
          <cell r="L28">
            <v>0.6</v>
          </cell>
          <cell r="M28">
            <v>100</v>
          </cell>
          <cell r="N28">
            <v>45280</v>
          </cell>
          <cell r="O28">
            <v>45281</v>
          </cell>
          <cell r="P28"/>
          <cell r="Q28"/>
          <cell r="R28"/>
          <cell r="S28"/>
          <cell r="T28"/>
          <cell r="U28">
            <v>0</v>
          </cell>
          <cell r="V28"/>
          <cell r="W28"/>
          <cell r="X28"/>
          <cell r="Y28"/>
          <cell r="Z28"/>
          <cell r="AA28"/>
          <cell r="AB28"/>
          <cell r="AC28">
            <v>0</v>
          </cell>
          <cell r="AD28"/>
          <cell r="AE28"/>
        </row>
        <row r="29">
          <cell r="A29" t="str">
            <v>O-1-SD-134</v>
          </cell>
          <cell r="B29" t="str">
            <v>Z 1</v>
          </cell>
          <cell r="C29" t="str">
            <v>Sardoba</v>
          </cell>
          <cell r="D29">
            <v>134</v>
          </cell>
          <cell r="E29">
            <v>11.8</v>
          </cell>
          <cell r="F29">
            <v>11.4</v>
          </cell>
          <cell r="G29" t="str">
            <v>Cotton</v>
          </cell>
          <cell r="H29">
            <v>11.4</v>
          </cell>
          <cell r="I29"/>
          <cell r="J29"/>
          <cell r="K29">
            <v>1</v>
          </cell>
          <cell r="L29">
            <v>11.4</v>
          </cell>
          <cell r="M29">
            <v>100</v>
          </cell>
          <cell r="N29">
            <v>45290</v>
          </cell>
          <cell r="O29">
            <v>45309</v>
          </cell>
          <cell r="P29" t="str">
            <v> </v>
          </cell>
          <cell r="Q29"/>
          <cell r="R29"/>
          <cell r="S29"/>
          <cell r="T29"/>
          <cell r="U29">
            <v>0</v>
          </cell>
          <cell r="V29" t="str">
            <v> </v>
          </cell>
          <cell r="W29" t="str">
            <v> </v>
          </cell>
          <cell r="X29"/>
          <cell r="Y29"/>
          <cell r="Z29"/>
          <cell r="AA29"/>
          <cell r="AB29"/>
          <cell r="AC29">
            <v>0</v>
          </cell>
          <cell r="AD29" t="str">
            <v> </v>
          </cell>
          <cell r="AE29" t="str">
            <v> </v>
          </cell>
        </row>
        <row r="30">
          <cell r="A30" t="str">
            <v>O-1-SD-135</v>
          </cell>
          <cell r="B30" t="str">
            <v>Z 1</v>
          </cell>
          <cell r="C30" t="str">
            <v>Sardoba</v>
          </cell>
          <cell r="D30">
            <v>135</v>
          </cell>
          <cell r="E30">
            <v>16.2</v>
          </cell>
          <cell r="F30">
            <v>15.7</v>
          </cell>
          <cell r="G30" t="str">
            <v>Cotton</v>
          </cell>
          <cell r="H30">
            <v>15.7</v>
          </cell>
          <cell r="I30" t="str">
            <v> </v>
          </cell>
          <cell r="J30" t="str">
            <v> </v>
          </cell>
          <cell r="K30">
            <v>1</v>
          </cell>
          <cell r="L30">
            <v>15.7</v>
          </cell>
          <cell r="M30">
            <v>100</v>
          </cell>
          <cell r="N30">
            <v>45277</v>
          </cell>
          <cell r="O30">
            <v>45290</v>
          </cell>
          <cell r="P30" t="str">
            <v> </v>
          </cell>
          <cell r="Q30"/>
          <cell r="R30"/>
          <cell r="S30"/>
          <cell r="T30"/>
          <cell r="U30">
            <v>0</v>
          </cell>
          <cell r="V30" t="str">
            <v> </v>
          </cell>
          <cell r="W30" t="str">
            <v> </v>
          </cell>
          <cell r="X30"/>
          <cell r="Y30"/>
          <cell r="Z30"/>
          <cell r="AA30"/>
          <cell r="AB30"/>
          <cell r="AC30">
            <v>0</v>
          </cell>
          <cell r="AD30" t="str">
            <v> </v>
          </cell>
          <cell r="AE30" t="str">
            <v> </v>
          </cell>
        </row>
        <row r="31">
          <cell r="A31" t="str">
            <v>O-1-SD-197</v>
          </cell>
          <cell r="B31" t="str">
            <v>Z 1</v>
          </cell>
          <cell r="C31" t="str">
            <v>Sardoba</v>
          </cell>
          <cell r="D31">
            <v>197</v>
          </cell>
          <cell r="E31">
            <v>10.9</v>
          </cell>
          <cell r="F31">
            <v>10.8</v>
          </cell>
          <cell r="G31" t="str">
            <v>Cotton</v>
          </cell>
          <cell r="H31">
            <v>10.8</v>
          </cell>
          <cell r="I31" t="str">
            <v> </v>
          </cell>
          <cell r="J31" t="str">
            <v> </v>
          </cell>
          <cell r="K31">
            <v>1</v>
          </cell>
          <cell r="L31">
            <v>10.8</v>
          </cell>
          <cell r="M31">
            <v>100</v>
          </cell>
          <cell r="N31">
            <v>45273</v>
          </cell>
          <cell r="O31">
            <v>45283</v>
          </cell>
          <cell r="P31" t="str">
            <v> </v>
          </cell>
          <cell r="Q31"/>
          <cell r="R31"/>
          <cell r="S31"/>
          <cell r="T31"/>
          <cell r="U31">
            <v>0</v>
          </cell>
          <cell r="V31" t="str">
            <v> </v>
          </cell>
          <cell r="W31" t="str">
            <v> </v>
          </cell>
          <cell r="X31"/>
          <cell r="Y31"/>
          <cell r="Z31"/>
          <cell r="AA31"/>
          <cell r="AB31"/>
          <cell r="AC31">
            <v>0</v>
          </cell>
          <cell r="AD31" t="str">
            <v> </v>
          </cell>
          <cell r="AE31" t="str">
            <v> </v>
          </cell>
        </row>
        <row r="32">
          <cell r="A32" t="str">
            <v>O-1-SD-199</v>
          </cell>
          <cell r="B32" t="str">
            <v>Z 1</v>
          </cell>
          <cell r="C32" t="str">
            <v>Sardoba</v>
          </cell>
          <cell r="D32">
            <v>199</v>
          </cell>
          <cell r="E32">
            <v>9.4</v>
          </cell>
          <cell r="F32">
            <v>9.1999999999999993</v>
          </cell>
          <cell r="G32" t="str">
            <v>Cotton</v>
          </cell>
          <cell r="H32">
            <v>9.1999999999999993</v>
          </cell>
          <cell r="I32" t="str">
            <v> </v>
          </cell>
          <cell r="J32" t="str">
            <v> </v>
          </cell>
          <cell r="K32">
            <v>1</v>
          </cell>
          <cell r="L32">
            <v>9.1999999999999993</v>
          </cell>
          <cell r="M32">
            <v>100</v>
          </cell>
          <cell r="N32">
            <v>45268</v>
          </cell>
          <cell r="O32">
            <v>45273</v>
          </cell>
          <cell r="P32" t="str">
            <v> </v>
          </cell>
          <cell r="Q32"/>
          <cell r="R32"/>
          <cell r="S32"/>
          <cell r="T32"/>
          <cell r="U32">
            <v>0</v>
          </cell>
          <cell r="V32" t="str">
            <v> </v>
          </cell>
          <cell r="W32" t="str">
            <v> </v>
          </cell>
          <cell r="X32"/>
          <cell r="Y32"/>
          <cell r="Z32"/>
          <cell r="AA32"/>
          <cell r="AB32"/>
          <cell r="AC32">
            <v>0</v>
          </cell>
          <cell r="AD32" t="str">
            <v> </v>
          </cell>
          <cell r="AE32" t="str">
            <v> </v>
          </cell>
        </row>
        <row r="33">
          <cell r="A33" t="str">
            <v>O-1-UK-2</v>
          </cell>
          <cell r="B33" t="str">
            <v>Z 1</v>
          </cell>
          <cell r="C33" t="str">
            <v>Ukubayev</v>
          </cell>
          <cell r="D33">
            <v>2</v>
          </cell>
          <cell r="E33">
            <v>16.5</v>
          </cell>
          <cell r="F33">
            <v>16.100000000000001</v>
          </cell>
          <cell r="G33" t="str">
            <v>Cotton</v>
          </cell>
          <cell r="H33">
            <v>16.100000000000001</v>
          </cell>
          <cell r="I33"/>
          <cell r="J33"/>
          <cell r="K33">
            <v>1</v>
          </cell>
          <cell r="L33">
            <v>16.100000000000001</v>
          </cell>
          <cell r="M33">
            <v>100</v>
          </cell>
          <cell r="N33">
            <v>45310</v>
          </cell>
          <cell r="O33">
            <v>45316</v>
          </cell>
          <cell r="P33" t="str">
            <v> </v>
          </cell>
          <cell r="Q33"/>
          <cell r="R33"/>
          <cell r="S33"/>
          <cell r="T33"/>
          <cell r="U33">
            <v>0</v>
          </cell>
          <cell r="V33" t="str">
            <v> </v>
          </cell>
          <cell r="W33" t="str">
            <v> </v>
          </cell>
          <cell r="X33"/>
          <cell r="Y33"/>
          <cell r="Z33"/>
          <cell r="AA33"/>
          <cell r="AB33"/>
          <cell r="AC33">
            <v>0</v>
          </cell>
          <cell r="AD33" t="str">
            <v> </v>
          </cell>
          <cell r="AE33" t="str">
            <v> </v>
          </cell>
        </row>
        <row r="34">
          <cell r="A34" t="str">
            <v>O-1-UK-4</v>
          </cell>
          <cell r="B34" t="str">
            <v>Z 1</v>
          </cell>
          <cell r="C34" t="str">
            <v>Ukubayev</v>
          </cell>
          <cell r="D34">
            <v>4</v>
          </cell>
          <cell r="E34">
            <v>21.3</v>
          </cell>
          <cell r="F34">
            <v>21</v>
          </cell>
          <cell r="G34" t="str">
            <v>Cotton</v>
          </cell>
          <cell r="H34">
            <v>21</v>
          </cell>
          <cell r="I34"/>
          <cell r="J34"/>
          <cell r="K34">
            <v>1</v>
          </cell>
          <cell r="L34">
            <v>21</v>
          </cell>
          <cell r="M34">
            <v>100</v>
          </cell>
          <cell r="N34">
            <v>45293</v>
          </cell>
          <cell r="O34">
            <v>45328</v>
          </cell>
          <cell r="P34" t="str">
            <v> </v>
          </cell>
          <cell r="Q34"/>
          <cell r="R34"/>
          <cell r="S34"/>
          <cell r="T34"/>
          <cell r="U34">
            <v>0</v>
          </cell>
          <cell r="V34" t="str">
            <v> </v>
          </cell>
          <cell r="W34" t="str">
            <v> </v>
          </cell>
          <cell r="X34"/>
          <cell r="Y34"/>
          <cell r="Z34"/>
          <cell r="AA34"/>
          <cell r="AB34"/>
          <cell r="AC34">
            <v>0</v>
          </cell>
          <cell r="AD34" t="str">
            <v> </v>
          </cell>
          <cell r="AE34" t="str">
            <v> </v>
          </cell>
        </row>
        <row r="35">
          <cell r="A35" t="str">
            <v>O-1-UK-5</v>
          </cell>
          <cell r="B35" t="str">
            <v>Z 1</v>
          </cell>
          <cell r="C35" t="str">
            <v>Ukubayev</v>
          </cell>
          <cell r="D35">
            <v>5</v>
          </cell>
          <cell r="E35">
            <v>31.9</v>
          </cell>
          <cell r="F35">
            <v>30.9</v>
          </cell>
          <cell r="G35" t="str">
            <v>Cotton</v>
          </cell>
          <cell r="H35">
            <v>30.9</v>
          </cell>
          <cell r="I35"/>
          <cell r="J35"/>
          <cell r="K35">
            <v>1</v>
          </cell>
          <cell r="L35">
            <v>30.9</v>
          </cell>
          <cell r="M35">
            <v>100</v>
          </cell>
          <cell r="N35">
            <v>45328</v>
          </cell>
          <cell r="O35">
            <v>45339</v>
          </cell>
          <cell r="P35" t="str">
            <v> </v>
          </cell>
          <cell r="Q35"/>
          <cell r="R35"/>
          <cell r="S35"/>
          <cell r="T35"/>
          <cell r="U35">
            <v>0</v>
          </cell>
          <cell r="V35" t="str">
            <v> </v>
          </cell>
          <cell r="W35" t="str">
            <v> </v>
          </cell>
          <cell r="X35"/>
          <cell r="Y35"/>
          <cell r="Z35"/>
          <cell r="AA35"/>
          <cell r="AB35"/>
          <cell r="AC35">
            <v>0</v>
          </cell>
          <cell r="AD35" t="str">
            <v> </v>
          </cell>
          <cell r="AE35" t="str">
            <v> </v>
          </cell>
        </row>
        <row r="36">
          <cell r="A36" t="str">
            <v>O-1-UK-25</v>
          </cell>
          <cell r="B36" t="str">
            <v>Z 1</v>
          </cell>
          <cell r="C36" t="str">
            <v>Ukubayev</v>
          </cell>
          <cell r="D36">
            <v>25</v>
          </cell>
          <cell r="E36">
            <v>36.5</v>
          </cell>
          <cell r="F36">
            <v>36</v>
          </cell>
          <cell r="G36" t="str">
            <v>Cotton</v>
          </cell>
          <cell r="H36">
            <v>36</v>
          </cell>
          <cell r="I36"/>
          <cell r="J36"/>
          <cell r="K36">
            <v>1</v>
          </cell>
          <cell r="L36">
            <v>36</v>
          </cell>
          <cell r="M36">
            <v>100</v>
          </cell>
          <cell r="N36">
            <v>45310</v>
          </cell>
          <cell r="O36">
            <v>45324</v>
          </cell>
          <cell r="P36">
            <v>36</v>
          </cell>
          <cell r="Q36"/>
          <cell r="R36"/>
          <cell r="S36">
            <v>1</v>
          </cell>
          <cell r="T36">
            <v>25</v>
          </cell>
          <cell r="U36">
            <v>69.444444444444443</v>
          </cell>
          <cell r="V36">
            <v>45338</v>
          </cell>
          <cell r="W36">
            <v>45347</v>
          </cell>
          <cell r="X36"/>
          <cell r="Y36"/>
          <cell r="Z36"/>
          <cell r="AA36"/>
          <cell r="AB36"/>
          <cell r="AC36">
            <v>0</v>
          </cell>
          <cell r="AD36"/>
          <cell r="AE36"/>
        </row>
        <row r="37">
          <cell r="A37" t="str">
            <v>O-1-UK-F51</v>
          </cell>
          <cell r="B37" t="str">
            <v>Z 1</v>
          </cell>
          <cell r="C37" t="str">
            <v>Ukubayev</v>
          </cell>
          <cell r="D37" t="str">
            <v>F51</v>
          </cell>
          <cell r="E37">
            <v>61.1</v>
          </cell>
          <cell r="F37">
            <v>59.1</v>
          </cell>
          <cell r="G37" t="str">
            <v>Cotton</v>
          </cell>
          <cell r="H37">
            <v>59.1</v>
          </cell>
          <cell r="I37" t="str">
            <v> </v>
          </cell>
          <cell r="J37" t="str">
            <v> </v>
          </cell>
          <cell r="K37">
            <v>1</v>
          </cell>
          <cell r="L37">
            <v>59.1</v>
          </cell>
          <cell r="M37">
            <v>100</v>
          </cell>
          <cell r="N37">
            <v>45259</v>
          </cell>
          <cell r="O37">
            <v>45285</v>
          </cell>
          <cell r="P37">
            <v>59.1</v>
          </cell>
          <cell r="Q37"/>
          <cell r="R37"/>
          <cell r="S37">
            <v>1</v>
          </cell>
          <cell r="T37">
            <v>59.1</v>
          </cell>
          <cell r="U37">
            <v>100</v>
          </cell>
          <cell r="V37">
            <v>45300</v>
          </cell>
          <cell r="W37">
            <v>45310</v>
          </cell>
          <cell r="X37"/>
          <cell r="Y37"/>
          <cell r="Z37"/>
          <cell r="AA37"/>
          <cell r="AB37"/>
          <cell r="AC37">
            <v>0</v>
          </cell>
          <cell r="AD37"/>
          <cell r="AE37"/>
        </row>
        <row r="38">
          <cell r="A38" t="str">
            <v>O-1-UK-F52</v>
          </cell>
          <cell r="B38" t="str">
            <v>Z 1</v>
          </cell>
          <cell r="C38" t="str">
            <v>Ukubayev</v>
          </cell>
          <cell r="D38" t="str">
            <v>F52</v>
          </cell>
          <cell r="E38">
            <v>46.5</v>
          </cell>
          <cell r="F38">
            <v>44.7</v>
          </cell>
          <cell r="G38" t="str">
            <v>Cotton</v>
          </cell>
          <cell r="H38">
            <v>44.7</v>
          </cell>
          <cell r="I38" t="str">
            <v> </v>
          </cell>
          <cell r="J38" t="str">
            <v> </v>
          </cell>
          <cell r="K38">
            <v>1</v>
          </cell>
          <cell r="L38">
            <v>44.7</v>
          </cell>
          <cell r="M38">
            <v>100</v>
          </cell>
          <cell r="N38">
            <v>45257</v>
          </cell>
          <cell r="O38">
            <v>45270</v>
          </cell>
          <cell r="P38">
            <v>44.7</v>
          </cell>
          <cell r="Q38"/>
          <cell r="R38"/>
          <cell r="S38">
            <v>1</v>
          </cell>
          <cell r="T38">
            <v>44.7</v>
          </cell>
          <cell r="U38">
            <v>100</v>
          </cell>
          <cell r="V38">
            <v>45305</v>
          </cell>
          <cell r="W38">
            <v>45312</v>
          </cell>
          <cell r="X38"/>
          <cell r="Y38"/>
          <cell r="Z38"/>
          <cell r="AA38"/>
          <cell r="AB38"/>
          <cell r="AC38">
            <v>0</v>
          </cell>
          <cell r="AD38"/>
          <cell r="AE38"/>
        </row>
        <row r="39">
          <cell r="A39" t="str">
            <v>O-1-UK-F53</v>
          </cell>
          <cell r="B39" t="str">
            <v>Z 1</v>
          </cell>
          <cell r="C39" t="str">
            <v>Ukubayev</v>
          </cell>
          <cell r="D39" t="str">
            <v>F53</v>
          </cell>
          <cell r="E39">
            <v>114.8</v>
          </cell>
          <cell r="F39">
            <v>110.2</v>
          </cell>
          <cell r="G39" t="str">
            <v>Cotton</v>
          </cell>
          <cell r="H39">
            <v>110.2</v>
          </cell>
          <cell r="I39" t="str">
            <v> </v>
          </cell>
          <cell r="J39" t="str">
            <v> </v>
          </cell>
          <cell r="K39">
            <v>1</v>
          </cell>
          <cell r="L39">
            <v>110.2</v>
          </cell>
          <cell r="M39">
            <v>100</v>
          </cell>
          <cell r="N39">
            <v>45257</v>
          </cell>
          <cell r="O39">
            <v>45287</v>
          </cell>
          <cell r="P39">
            <v>110.2</v>
          </cell>
          <cell r="Q39"/>
          <cell r="R39"/>
          <cell r="S39">
            <v>1</v>
          </cell>
          <cell r="T39">
            <v>110.2</v>
          </cell>
          <cell r="U39">
            <v>100</v>
          </cell>
          <cell r="V39">
            <v>45302</v>
          </cell>
          <cell r="W39">
            <v>45333</v>
          </cell>
          <cell r="X39">
            <v>110.2</v>
          </cell>
          <cell r="Y39"/>
          <cell r="Z39"/>
          <cell r="AA39">
            <v>1</v>
          </cell>
          <cell r="AB39">
            <v>110.2</v>
          </cell>
          <cell r="AC39">
            <v>100</v>
          </cell>
          <cell r="AD39">
            <v>45415</v>
          </cell>
          <cell r="AE39">
            <v>45424</v>
          </cell>
        </row>
        <row r="40">
          <cell r="A40" t="str">
            <v>O-1-UK-F54</v>
          </cell>
          <cell r="B40" t="str">
            <v>Z 1</v>
          </cell>
          <cell r="C40" t="str">
            <v>Ukubayev</v>
          </cell>
          <cell r="D40" t="str">
            <v>F54</v>
          </cell>
          <cell r="E40">
            <v>40.700000000000003</v>
          </cell>
          <cell r="F40">
            <v>38.6</v>
          </cell>
          <cell r="G40" t="str">
            <v>Cotton</v>
          </cell>
          <cell r="H40">
            <v>38.6</v>
          </cell>
          <cell r="I40" t="str">
            <v> </v>
          </cell>
          <cell r="J40" t="str">
            <v> </v>
          </cell>
          <cell r="K40">
            <v>1</v>
          </cell>
          <cell r="L40">
            <v>38.6</v>
          </cell>
          <cell r="M40">
            <v>100</v>
          </cell>
          <cell r="N40">
            <v>45290</v>
          </cell>
          <cell r="O40">
            <v>45310</v>
          </cell>
          <cell r="P40" t="str">
            <v> </v>
          </cell>
          <cell r="Q40"/>
          <cell r="R40"/>
          <cell r="S40"/>
          <cell r="T40"/>
          <cell r="U40">
            <v>0</v>
          </cell>
          <cell r="V40" t="str">
            <v> </v>
          </cell>
          <cell r="W40" t="str">
            <v> </v>
          </cell>
          <cell r="X40"/>
          <cell r="Y40"/>
          <cell r="Z40"/>
          <cell r="AA40"/>
          <cell r="AB40"/>
          <cell r="AC40">
            <v>0</v>
          </cell>
          <cell r="AD40" t="str">
            <v> </v>
          </cell>
          <cell r="AE40" t="str">
            <v> </v>
          </cell>
        </row>
        <row r="41">
          <cell r="A41" t="str">
            <v>O-1-UK-F55</v>
          </cell>
          <cell r="B41" t="str">
            <v>Z 1</v>
          </cell>
          <cell r="C41" t="str">
            <v>Ukubayev</v>
          </cell>
          <cell r="D41" t="str">
            <v>F55</v>
          </cell>
          <cell r="E41">
            <v>18.5</v>
          </cell>
          <cell r="F41">
            <v>17.5</v>
          </cell>
          <cell r="G41" t="str">
            <v>Cotton</v>
          </cell>
          <cell r="H41">
            <v>17.5</v>
          </cell>
          <cell r="I41" t="str">
            <v> </v>
          </cell>
          <cell r="J41" t="str">
            <v> </v>
          </cell>
          <cell r="K41">
            <v>1</v>
          </cell>
          <cell r="L41">
            <v>17.5</v>
          </cell>
          <cell r="M41">
            <v>100</v>
          </cell>
          <cell r="N41">
            <v>45275</v>
          </cell>
          <cell r="O41">
            <v>45279</v>
          </cell>
          <cell r="P41" t="str">
            <v> </v>
          </cell>
          <cell r="Q41"/>
          <cell r="R41"/>
          <cell r="S41"/>
          <cell r="T41"/>
          <cell r="U41">
            <v>0</v>
          </cell>
          <cell r="V41" t="str">
            <v> </v>
          </cell>
          <cell r="W41" t="str">
            <v> </v>
          </cell>
          <cell r="X41"/>
          <cell r="Y41"/>
          <cell r="Z41"/>
          <cell r="AA41"/>
          <cell r="AB41"/>
          <cell r="AC41">
            <v>0</v>
          </cell>
          <cell r="AD41" t="str">
            <v> </v>
          </cell>
          <cell r="AE41" t="str">
            <v> </v>
          </cell>
        </row>
        <row r="42">
          <cell r="A42" t="str">
            <v>O-1-UK-F56</v>
          </cell>
          <cell r="B42" t="str">
            <v>Z 1</v>
          </cell>
          <cell r="C42" t="str">
            <v>Ukubayev</v>
          </cell>
          <cell r="D42" t="str">
            <v>F56</v>
          </cell>
          <cell r="E42">
            <v>34</v>
          </cell>
          <cell r="F42">
            <v>32.200000000000003</v>
          </cell>
          <cell r="G42" t="str">
            <v>Cotton</v>
          </cell>
          <cell r="H42">
            <v>32.200000000000003</v>
          </cell>
          <cell r="I42" t="str">
            <v> </v>
          </cell>
          <cell r="J42" t="str">
            <v> </v>
          </cell>
          <cell r="K42">
            <v>1</v>
          </cell>
          <cell r="L42">
            <v>32.200000000000003</v>
          </cell>
          <cell r="M42">
            <v>100</v>
          </cell>
          <cell r="N42">
            <v>45286</v>
          </cell>
          <cell r="O42">
            <v>45292</v>
          </cell>
          <cell r="P42">
            <v>32.200000000000003</v>
          </cell>
          <cell r="Q42"/>
          <cell r="R42"/>
          <cell r="S42">
            <v>1</v>
          </cell>
          <cell r="T42">
            <v>32.200000000000003</v>
          </cell>
          <cell r="U42">
            <v>100</v>
          </cell>
          <cell r="V42">
            <v>45313</v>
          </cell>
          <cell r="W42">
            <v>45320</v>
          </cell>
          <cell r="X42"/>
          <cell r="Y42"/>
          <cell r="Z42"/>
          <cell r="AA42"/>
          <cell r="AB42"/>
          <cell r="AC42">
            <v>0</v>
          </cell>
          <cell r="AD42"/>
          <cell r="AE42"/>
        </row>
        <row r="43">
          <cell r="A43" t="str">
            <v>O-1-UK-F57</v>
          </cell>
          <cell r="B43" t="str">
            <v>Z 1</v>
          </cell>
          <cell r="C43" t="str">
            <v>Ukubayev</v>
          </cell>
          <cell r="D43" t="str">
            <v>F57</v>
          </cell>
          <cell r="E43">
            <v>56</v>
          </cell>
          <cell r="F43">
            <v>53.6</v>
          </cell>
          <cell r="G43" t="str">
            <v>Cotton</v>
          </cell>
          <cell r="H43">
            <v>53.6</v>
          </cell>
          <cell r="I43" t="str">
            <v> </v>
          </cell>
          <cell r="J43" t="str">
            <v> </v>
          </cell>
          <cell r="K43">
            <v>1</v>
          </cell>
          <cell r="L43">
            <v>53.6</v>
          </cell>
          <cell r="M43">
            <v>100</v>
          </cell>
          <cell r="N43">
            <v>45267</v>
          </cell>
          <cell r="O43">
            <v>45281</v>
          </cell>
          <cell r="P43">
            <v>53.6</v>
          </cell>
          <cell r="Q43"/>
          <cell r="R43"/>
          <cell r="S43">
            <v>1</v>
          </cell>
          <cell r="T43">
            <v>12.8</v>
          </cell>
          <cell r="U43">
            <v>23.880597014925371</v>
          </cell>
          <cell r="V43">
            <v>45316</v>
          </cell>
          <cell r="W43" t="str">
            <v> </v>
          </cell>
          <cell r="X43"/>
          <cell r="Y43"/>
          <cell r="Z43"/>
          <cell r="AA43"/>
          <cell r="AB43"/>
          <cell r="AC43">
            <v>0</v>
          </cell>
          <cell r="AD43"/>
          <cell r="AE43"/>
        </row>
        <row r="44">
          <cell r="A44" t="str">
            <v>O-1-UK-F58</v>
          </cell>
          <cell r="B44" t="str">
            <v>Z 1</v>
          </cell>
          <cell r="C44" t="str">
            <v>Ukubayev</v>
          </cell>
          <cell r="D44" t="str">
            <v>F58</v>
          </cell>
          <cell r="E44">
            <v>43.1</v>
          </cell>
          <cell r="F44">
            <v>40.799999999999997</v>
          </cell>
          <cell r="G44" t="str">
            <v>Cotton</v>
          </cell>
          <cell r="H44">
            <v>40.799999999999997</v>
          </cell>
          <cell r="I44" t="str">
            <v> </v>
          </cell>
          <cell r="J44" t="str">
            <v> </v>
          </cell>
          <cell r="K44">
            <v>1</v>
          </cell>
          <cell r="L44">
            <v>40.799999999999997</v>
          </cell>
          <cell r="M44">
            <v>100</v>
          </cell>
          <cell r="N44">
            <v>45277</v>
          </cell>
          <cell r="O44">
            <v>45283</v>
          </cell>
          <cell r="P44" t="str">
            <v> </v>
          </cell>
          <cell r="Q44"/>
          <cell r="R44"/>
          <cell r="S44"/>
          <cell r="T44"/>
          <cell r="U44">
            <v>0</v>
          </cell>
          <cell r="V44" t="str">
            <v> </v>
          </cell>
          <cell r="W44" t="str">
            <v> </v>
          </cell>
          <cell r="X44"/>
          <cell r="Y44"/>
          <cell r="Z44"/>
          <cell r="AA44"/>
          <cell r="AB44"/>
          <cell r="AC44">
            <v>0</v>
          </cell>
          <cell r="AD44" t="str">
            <v> </v>
          </cell>
          <cell r="AE44" t="str">
            <v> </v>
          </cell>
        </row>
        <row r="45">
          <cell r="A45" t="str">
            <v>O-1-UK-F59</v>
          </cell>
          <cell r="B45" t="str">
            <v>Z 1</v>
          </cell>
          <cell r="C45" t="str">
            <v>Ukubayev</v>
          </cell>
          <cell r="D45" t="str">
            <v>F59</v>
          </cell>
          <cell r="E45">
            <v>46.9</v>
          </cell>
          <cell r="F45">
            <v>44.3</v>
          </cell>
          <cell r="G45" t="str">
            <v>Cotton</v>
          </cell>
          <cell r="H45">
            <v>44.3</v>
          </cell>
          <cell r="I45"/>
          <cell r="J45"/>
          <cell r="K45">
            <v>1</v>
          </cell>
          <cell r="L45">
            <v>44.3</v>
          </cell>
          <cell r="M45">
            <v>100</v>
          </cell>
          <cell r="N45">
            <v>45314</v>
          </cell>
          <cell r="O45">
            <v>45325</v>
          </cell>
          <cell r="P45" t="str">
            <v> </v>
          </cell>
          <cell r="Q45"/>
          <cell r="R45"/>
          <cell r="S45"/>
          <cell r="T45"/>
          <cell r="U45">
            <v>0</v>
          </cell>
          <cell r="V45" t="str">
            <v> </v>
          </cell>
          <cell r="W45" t="str">
            <v> </v>
          </cell>
          <cell r="X45"/>
          <cell r="Y45"/>
          <cell r="Z45"/>
          <cell r="AA45"/>
          <cell r="AB45"/>
          <cell r="AC45">
            <v>0</v>
          </cell>
          <cell r="AD45" t="str">
            <v> </v>
          </cell>
          <cell r="AE45" t="str">
            <v> </v>
          </cell>
        </row>
        <row r="46">
          <cell r="A46" t="str">
            <v>O-1-UK-F60</v>
          </cell>
          <cell r="B46" t="str">
            <v>Z 1</v>
          </cell>
          <cell r="C46" t="str">
            <v>Ukubayev</v>
          </cell>
          <cell r="D46" t="str">
            <v>F60</v>
          </cell>
          <cell r="E46">
            <v>53.2</v>
          </cell>
          <cell r="F46">
            <v>50.9</v>
          </cell>
          <cell r="G46" t="str">
            <v>Cotton</v>
          </cell>
          <cell r="H46">
            <v>50.9</v>
          </cell>
          <cell r="I46"/>
          <cell r="J46"/>
          <cell r="K46">
            <v>1</v>
          </cell>
          <cell r="L46">
            <v>50.9</v>
          </cell>
          <cell r="M46">
            <v>100</v>
          </cell>
          <cell r="N46">
            <v>45300</v>
          </cell>
          <cell r="O46">
            <v>45312</v>
          </cell>
          <cell r="P46">
            <v>50.9</v>
          </cell>
          <cell r="Q46"/>
          <cell r="R46"/>
          <cell r="S46">
            <v>1</v>
          </cell>
          <cell r="T46">
            <v>50.9</v>
          </cell>
          <cell r="U46">
            <v>100</v>
          </cell>
          <cell r="V46">
            <v>45335</v>
          </cell>
          <cell r="W46">
            <v>45342</v>
          </cell>
          <cell r="X46"/>
          <cell r="Y46"/>
          <cell r="Z46"/>
          <cell r="AA46"/>
          <cell r="AB46"/>
          <cell r="AC46">
            <v>0</v>
          </cell>
          <cell r="AD46"/>
          <cell r="AE46"/>
        </row>
        <row r="47">
          <cell r="A47" t="str">
            <v>O-1-UK-F61</v>
          </cell>
          <cell r="B47" t="str">
            <v>Z 1</v>
          </cell>
          <cell r="C47" t="str">
            <v>Ukubayev</v>
          </cell>
          <cell r="D47" t="str">
            <v>F61</v>
          </cell>
          <cell r="E47">
            <v>33.200000000000003</v>
          </cell>
          <cell r="F47">
            <v>31.4</v>
          </cell>
          <cell r="G47" t="str">
            <v>Cotton</v>
          </cell>
          <cell r="H47">
            <v>31.4</v>
          </cell>
          <cell r="I47" t="str">
            <v> </v>
          </cell>
          <cell r="J47" t="str">
            <v> </v>
          </cell>
          <cell r="K47">
            <v>1</v>
          </cell>
          <cell r="L47">
            <v>31.4</v>
          </cell>
          <cell r="M47">
            <v>100</v>
          </cell>
          <cell r="N47">
            <v>45266</v>
          </cell>
          <cell r="O47">
            <v>45278</v>
          </cell>
          <cell r="P47">
            <v>31.4</v>
          </cell>
          <cell r="Q47"/>
          <cell r="R47"/>
          <cell r="S47">
            <v>1</v>
          </cell>
          <cell r="T47">
            <v>31.4</v>
          </cell>
          <cell r="U47">
            <v>100</v>
          </cell>
          <cell r="V47">
            <v>45324</v>
          </cell>
          <cell r="W47">
            <v>45330</v>
          </cell>
          <cell r="X47">
            <v>31.4</v>
          </cell>
          <cell r="Y47"/>
          <cell r="Z47"/>
          <cell r="AA47">
            <v>1</v>
          </cell>
          <cell r="AB47">
            <v>17</v>
          </cell>
          <cell r="AC47">
            <v>54.140127388535028</v>
          </cell>
          <cell r="AD47">
            <v>45413</v>
          </cell>
          <cell r="AE47">
            <v>45418</v>
          </cell>
        </row>
        <row r="48">
          <cell r="A48" t="str">
            <v>O-1-UK-F62</v>
          </cell>
          <cell r="B48" t="str">
            <v>Z 1</v>
          </cell>
          <cell r="C48" t="str">
            <v>Ukubayev</v>
          </cell>
          <cell r="D48" t="str">
            <v>F62</v>
          </cell>
          <cell r="E48">
            <v>10.3</v>
          </cell>
          <cell r="F48">
            <v>9.4</v>
          </cell>
          <cell r="G48" t="str">
            <v>Cotton</v>
          </cell>
          <cell r="H48">
            <v>9.4</v>
          </cell>
          <cell r="I48" t="str">
            <v> </v>
          </cell>
          <cell r="J48" t="str">
            <v> </v>
          </cell>
          <cell r="K48">
            <v>1</v>
          </cell>
          <cell r="L48">
            <v>9.4</v>
          </cell>
          <cell r="M48">
            <v>100</v>
          </cell>
          <cell r="N48">
            <v>45279</v>
          </cell>
          <cell r="O48">
            <v>45282</v>
          </cell>
          <cell r="P48">
            <v>9.4</v>
          </cell>
          <cell r="Q48"/>
          <cell r="R48"/>
          <cell r="S48">
            <v>1</v>
          </cell>
          <cell r="T48">
            <v>9.4</v>
          </cell>
          <cell r="U48">
            <v>100</v>
          </cell>
          <cell r="V48">
            <v>45330</v>
          </cell>
          <cell r="W48">
            <v>45333</v>
          </cell>
          <cell r="X48"/>
          <cell r="Y48"/>
          <cell r="Z48"/>
          <cell r="AA48"/>
          <cell r="AB48"/>
          <cell r="AC48">
            <v>0</v>
          </cell>
          <cell r="AD48"/>
          <cell r="AE48"/>
        </row>
        <row r="49">
          <cell r="A49" t="str">
            <v>O-1-UK-F63</v>
          </cell>
          <cell r="B49" t="str">
            <v>Z 1</v>
          </cell>
          <cell r="C49" t="str">
            <v>Ukubayev</v>
          </cell>
          <cell r="D49" t="str">
            <v>F63</v>
          </cell>
          <cell r="E49">
            <v>48.3</v>
          </cell>
          <cell r="F49">
            <v>45.1</v>
          </cell>
          <cell r="G49" t="str">
            <v>Cotton</v>
          </cell>
          <cell r="H49">
            <v>45.1</v>
          </cell>
          <cell r="I49" t="str">
            <v> </v>
          </cell>
          <cell r="J49" t="str">
            <v> </v>
          </cell>
          <cell r="K49">
            <v>1</v>
          </cell>
          <cell r="L49">
            <v>45.1</v>
          </cell>
          <cell r="M49">
            <v>100</v>
          </cell>
          <cell r="N49">
            <v>45265</v>
          </cell>
          <cell r="O49">
            <v>45281</v>
          </cell>
          <cell r="P49">
            <v>45.1</v>
          </cell>
          <cell r="Q49"/>
          <cell r="R49"/>
          <cell r="S49">
            <v>1</v>
          </cell>
          <cell r="T49">
            <v>45.1</v>
          </cell>
          <cell r="U49">
            <v>100</v>
          </cell>
          <cell r="V49">
            <v>45300</v>
          </cell>
          <cell r="W49">
            <v>45309</v>
          </cell>
          <cell r="X49"/>
          <cell r="Y49"/>
          <cell r="Z49"/>
          <cell r="AA49"/>
          <cell r="AB49"/>
          <cell r="AC49">
            <v>0</v>
          </cell>
          <cell r="AD49"/>
          <cell r="AE49"/>
        </row>
        <row r="50">
          <cell r="A50" t="str">
            <v>O-2-SD-179</v>
          </cell>
          <cell r="B50" t="str">
            <v>Z 2</v>
          </cell>
          <cell r="C50" t="str">
            <v>Sardoba</v>
          </cell>
          <cell r="D50">
            <v>179</v>
          </cell>
          <cell r="E50">
            <v>18.3</v>
          </cell>
          <cell r="F50">
            <v>17.899999999999999</v>
          </cell>
          <cell r="G50" t="str">
            <v>Cotton</v>
          </cell>
          <cell r="H50">
            <v>17.899999999999999</v>
          </cell>
          <cell r="I50"/>
          <cell r="J50"/>
          <cell r="K50">
            <v>1</v>
          </cell>
          <cell r="L50">
            <v>17.899999999999999</v>
          </cell>
          <cell r="M50">
            <v>100</v>
          </cell>
          <cell r="N50">
            <v>45289</v>
          </cell>
          <cell r="O50">
            <v>45316</v>
          </cell>
          <cell r="P50" t="str">
            <v> </v>
          </cell>
          <cell r="Q50"/>
          <cell r="R50"/>
          <cell r="S50"/>
          <cell r="T50"/>
          <cell r="U50">
            <v>0</v>
          </cell>
          <cell r="V50" t="str">
            <v> </v>
          </cell>
          <cell r="W50" t="str">
            <v> </v>
          </cell>
          <cell r="X50"/>
          <cell r="Y50"/>
          <cell r="Z50"/>
          <cell r="AA50"/>
          <cell r="AB50"/>
          <cell r="AC50">
            <v>0</v>
          </cell>
          <cell r="AD50" t="str">
            <v> </v>
          </cell>
          <cell r="AE50" t="str">
            <v> </v>
          </cell>
        </row>
        <row r="51">
          <cell r="A51" t="str">
            <v>O-2-SD-184</v>
          </cell>
          <cell r="B51" t="str">
            <v>Z 2</v>
          </cell>
          <cell r="C51" t="str">
            <v>Sardoba</v>
          </cell>
          <cell r="D51">
            <v>184</v>
          </cell>
          <cell r="E51">
            <v>35.799999999999997</v>
          </cell>
          <cell r="F51">
            <v>35.1</v>
          </cell>
          <cell r="G51" t="str">
            <v>Cotton</v>
          </cell>
          <cell r="H51">
            <v>35.1</v>
          </cell>
          <cell r="I51"/>
          <cell r="J51"/>
          <cell r="K51">
            <v>1</v>
          </cell>
          <cell r="L51">
            <v>35.1</v>
          </cell>
          <cell r="M51">
            <v>100</v>
          </cell>
          <cell r="N51">
            <v>45295</v>
          </cell>
          <cell r="O51">
            <v>45322</v>
          </cell>
          <cell r="P51" t="str">
            <v> </v>
          </cell>
          <cell r="Q51"/>
          <cell r="R51"/>
          <cell r="S51"/>
          <cell r="T51"/>
          <cell r="U51">
            <v>0</v>
          </cell>
          <cell r="V51" t="str">
            <v> </v>
          </cell>
          <cell r="W51" t="str">
            <v> </v>
          </cell>
          <cell r="X51"/>
          <cell r="Y51"/>
          <cell r="Z51"/>
          <cell r="AA51"/>
          <cell r="AB51"/>
          <cell r="AC51">
            <v>0</v>
          </cell>
          <cell r="AD51" t="str">
            <v> </v>
          </cell>
          <cell r="AE51" t="str">
            <v> </v>
          </cell>
        </row>
        <row r="52">
          <cell r="A52" t="str">
            <v>O-2-SD-185</v>
          </cell>
          <cell r="B52" t="str">
            <v>Z 2</v>
          </cell>
          <cell r="C52" t="str">
            <v>Sardoba</v>
          </cell>
          <cell r="D52">
            <v>185</v>
          </cell>
          <cell r="E52">
            <v>10.1</v>
          </cell>
          <cell r="F52">
            <v>8</v>
          </cell>
          <cell r="G52" t="str">
            <v>Cotton</v>
          </cell>
          <cell r="H52">
            <v>8</v>
          </cell>
          <cell r="I52"/>
          <cell r="J52"/>
          <cell r="K52">
            <v>1</v>
          </cell>
          <cell r="L52">
            <v>8</v>
          </cell>
          <cell r="M52">
            <v>100</v>
          </cell>
          <cell r="N52">
            <v>45289</v>
          </cell>
          <cell r="O52">
            <v>45295</v>
          </cell>
          <cell r="P52" t="str">
            <v> </v>
          </cell>
          <cell r="Q52"/>
          <cell r="R52"/>
          <cell r="S52"/>
          <cell r="T52"/>
          <cell r="U52">
            <v>0</v>
          </cell>
          <cell r="V52" t="str">
            <v> </v>
          </cell>
          <cell r="W52" t="str">
            <v> </v>
          </cell>
          <cell r="X52"/>
          <cell r="Y52"/>
          <cell r="Z52"/>
          <cell r="AA52"/>
          <cell r="AB52"/>
          <cell r="AC52">
            <v>0</v>
          </cell>
          <cell r="AD52" t="str">
            <v> </v>
          </cell>
          <cell r="AE52" t="str">
            <v> </v>
          </cell>
        </row>
        <row r="53">
          <cell r="A53" t="str">
            <v>O-2-SD-187</v>
          </cell>
          <cell r="B53" t="str">
            <v>Z 2</v>
          </cell>
          <cell r="C53" t="str">
            <v>Sardoba</v>
          </cell>
          <cell r="D53">
            <v>187</v>
          </cell>
          <cell r="E53">
            <v>12.6</v>
          </cell>
          <cell r="F53">
            <v>10.8</v>
          </cell>
          <cell r="G53" t="str">
            <v>Cotton</v>
          </cell>
          <cell r="H53">
            <v>10.8</v>
          </cell>
          <cell r="I53"/>
          <cell r="J53"/>
          <cell r="K53">
            <v>1</v>
          </cell>
          <cell r="L53">
            <v>10.8</v>
          </cell>
          <cell r="M53">
            <v>100</v>
          </cell>
          <cell r="N53">
            <v>45290</v>
          </cell>
          <cell r="O53">
            <v>45297</v>
          </cell>
          <cell r="P53" t="str">
            <v> </v>
          </cell>
          <cell r="Q53"/>
          <cell r="R53"/>
          <cell r="S53"/>
          <cell r="T53"/>
          <cell r="U53">
            <v>0</v>
          </cell>
          <cell r="V53" t="str">
            <v> </v>
          </cell>
          <cell r="W53" t="str">
            <v> </v>
          </cell>
          <cell r="X53"/>
          <cell r="Y53"/>
          <cell r="Z53"/>
          <cell r="AA53"/>
          <cell r="AB53"/>
          <cell r="AC53">
            <v>0</v>
          </cell>
          <cell r="AD53" t="str">
            <v> </v>
          </cell>
          <cell r="AE53" t="str">
            <v> </v>
          </cell>
        </row>
        <row r="54">
          <cell r="A54" t="str">
            <v>O-2-SD-188</v>
          </cell>
          <cell r="B54" t="str">
            <v>Z 2</v>
          </cell>
          <cell r="C54" t="str">
            <v>Sardoba</v>
          </cell>
          <cell r="D54">
            <v>188</v>
          </cell>
          <cell r="E54">
            <v>15.4</v>
          </cell>
          <cell r="F54">
            <v>14</v>
          </cell>
          <cell r="G54" t="str">
            <v>Cotton</v>
          </cell>
          <cell r="H54">
            <v>14</v>
          </cell>
          <cell r="I54"/>
          <cell r="J54"/>
          <cell r="K54">
            <v>1</v>
          </cell>
          <cell r="L54">
            <v>14</v>
          </cell>
          <cell r="M54">
            <v>100</v>
          </cell>
          <cell r="N54">
            <v>45284</v>
          </cell>
          <cell r="O54">
            <v>45290</v>
          </cell>
          <cell r="P54" t="str">
            <v> </v>
          </cell>
          <cell r="Q54"/>
          <cell r="R54"/>
          <cell r="S54"/>
          <cell r="T54"/>
          <cell r="U54">
            <v>0</v>
          </cell>
          <cell r="V54" t="str">
            <v> </v>
          </cell>
          <cell r="W54" t="str">
            <v> </v>
          </cell>
          <cell r="X54"/>
          <cell r="Y54"/>
          <cell r="Z54"/>
          <cell r="AA54"/>
          <cell r="AB54"/>
          <cell r="AC54">
            <v>0</v>
          </cell>
          <cell r="AD54" t="str">
            <v> </v>
          </cell>
          <cell r="AE54" t="str">
            <v> </v>
          </cell>
        </row>
        <row r="55">
          <cell r="A55" t="str">
            <v>O-2-SD-191</v>
          </cell>
          <cell r="B55" t="str">
            <v>Z 2</v>
          </cell>
          <cell r="C55" t="str">
            <v>Sardoba</v>
          </cell>
          <cell r="D55">
            <v>191</v>
          </cell>
          <cell r="E55">
            <v>14.5</v>
          </cell>
          <cell r="F55">
            <v>14.1</v>
          </cell>
          <cell r="G55" t="str">
            <v>Cotton</v>
          </cell>
          <cell r="H55">
            <v>14.1</v>
          </cell>
          <cell r="I55"/>
          <cell r="J55"/>
          <cell r="K55">
            <v>1</v>
          </cell>
          <cell r="L55">
            <v>14.1</v>
          </cell>
          <cell r="M55">
            <v>100</v>
          </cell>
          <cell r="N55">
            <v>45284</v>
          </cell>
          <cell r="O55">
            <v>45289</v>
          </cell>
          <cell r="P55" t="str">
            <v> </v>
          </cell>
          <cell r="Q55"/>
          <cell r="R55"/>
          <cell r="S55"/>
          <cell r="T55"/>
          <cell r="U55">
            <v>0</v>
          </cell>
          <cell r="V55" t="str">
            <v> </v>
          </cell>
          <cell r="W55" t="str">
            <v> </v>
          </cell>
          <cell r="X55"/>
          <cell r="Y55"/>
          <cell r="Z55"/>
          <cell r="AA55"/>
          <cell r="AB55"/>
          <cell r="AC55">
            <v>0</v>
          </cell>
          <cell r="AD55" t="str">
            <v> </v>
          </cell>
          <cell r="AE55" t="str">
            <v> </v>
          </cell>
        </row>
        <row r="56">
          <cell r="A56" t="str">
            <v>O-2-SD-193</v>
          </cell>
          <cell r="B56" t="str">
            <v>Z 2</v>
          </cell>
          <cell r="C56" t="str">
            <v>Sardoba</v>
          </cell>
          <cell r="D56">
            <v>193</v>
          </cell>
          <cell r="E56">
            <v>14.2</v>
          </cell>
          <cell r="F56">
            <v>13.8</v>
          </cell>
          <cell r="G56" t="str">
            <v>Cotton</v>
          </cell>
          <cell r="H56">
            <v>13.8</v>
          </cell>
          <cell r="I56"/>
          <cell r="J56"/>
          <cell r="K56">
            <v>1</v>
          </cell>
          <cell r="L56">
            <v>13.8</v>
          </cell>
          <cell r="M56">
            <v>100</v>
          </cell>
          <cell r="N56">
            <v>45289</v>
          </cell>
          <cell r="O56">
            <v>45310</v>
          </cell>
          <cell r="P56" t="str">
            <v> </v>
          </cell>
          <cell r="Q56"/>
          <cell r="R56"/>
          <cell r="S56"/>
          <cell r="T56"/>
          <cell r="U56">
            <v>0</v>
          </cell>
          <cell r="V56" t="str">
            <v> </v>
          </cell>
          <cell r="W56" t="str">
            <v> </v>
          </cell>
          <cell r="X56"/>
          <cell r="Y56"/>
          <cell r="Z56"/>
          <cell r="AA56"/>
          <cell r="AB56"/>
          <cell r="AC56">
            <v>0</v>
          </cell>
          <cell r="AD56" t="str">
            <v> </v>
          </cell>
          <cell r="AE56" t="str">
            <v> </v>
          </cell>
        </row>
        <row r="57">
          <cell r="A57" t="str">
            <v>O-2-SD-192</v>
          </cell>
          <cell r="B57" t="str">
            <v>Z 2</v>
          </cell>
          <cell r="C57" t="str">
            <v>Sardoba</v>
          </cell>
          <cell r="D57">
            <v>192</v>
          </cell>
          <cell r="E57">
            <v>19.600000000000001</v>
          </cell>
          <cell r="F57">
            <v>18</v>
          </cell>
          <cell r="G57" t="str">
            <v>Cotton</v>
          </cell>
          <cell r="H57">
            <v>18</v>
          </cell>
          <cell r="I57"/>
          <cell r="J57"/>
          <cell r="K57">
            <v>1</v>
          </cell>
          <cell r="L57">
            <v>18</v>
          </cell>
          <cell r="M57">
            <v>100</v>
          </cell>
          <cell r="N57">
            <v>45306</v>
          </cell>
          <cell r="O57">
            <v>45316</v>
          </cell>
          <cell r="P57" t="str">
            <v> </v>
          </cell>
          <cell r="Q57"/>
          <cell r="R57"/>
          <cell r="S57"/>
          <cell r="T57"/>
          <cell r="U57">
            <v>0</v>
          </cell>
          <cell r="V57" t="str">
            <v> </v>
          </cell>
          <cell r="W57" t="str">
            <v> </v>
          </cell>
          <cell r="X57"/>
          <cell r="Y57"/>
          <cell r="Z57"/>
          <cell r="AA57"/>
          <cell r="AB57"/>
          <cell r="AC57">
            <v>0</v>
          </cell>
          <cell r="AD57" t="str">
            <v> </v>
          </cell>
          <cell r="AE57" t="str">
            <v> </v>
          </cell>
        </row>
        <row r="58">
          <cell r="A58" t="str">
            <v>O-2-SD-194</v>
          </cell>
          <cell r="B58" t="str">
            <v>Z 2</v>
          </cell>
          <cell r="C58" t="str">
            <v>Sardoba</v>
          </cell>
          <cell r="D58">
            <v>194</v>
          </cell>
          <cell r="E58">
            <v>24</v>
          </cell>
          <cell r="F58">
            <v>21.7</v>
          </cell>
          <cell r="G58" t="str">
            <v>Cotton</v>
          </cell>
          <cell r="H58">
            <v>21.7</v>
          </cell>
          <cell r="I58" t="str">
            <v> </v>
          </cell>
          <cell r="J58" t="str">
            <v> </v>
          </cell>
          <cell r="K58">
            <v>1</v>
          </cell>
          <cell r="L58">
            <v>21.7</v>
          </cell>
          <cell r="M58">
            <v>100</v>
          </cell>
          <cell r="N58">
            <v>45282</v>
          </cell>
          <cell r="O58">
            <v>45306</v>
          </cell>
          <cell r="P58" t="str">
            <v> </v>
          </cell>
          <cell r="Q58"/>
          <cell r="R58"/>
          <cell r="S58"/>
          <cell r="T58"/>
          <cell r="U58">
            <v>0</v>
          </cell>
          <cell r="V58" t="str">
            <v> </v>
          </cell>
          <cell r="W58" t="str">
            <v> </v>
          </cell>
          <cell r="X58"/>
          <cell r="Y58"/>
          <cell r="Z58"/>
          <cell r="AA58"/>
          <cell r="AB58"/>
          <cell r="AC58">
            <v>0</v>
          </cell>
          <cell r="AD58" t="str">
            <v> </v>
          </cell>
          <cell r="AE58" t="str">
            <v> </v>
          </cell>
        </row>
        <row r="59">
          <cell r="A59" t="str">
            <v>O-2-SD-196</v>
          </cell>
          <cell r="B59" t="str">
            <v>Z 2</v>
          </cell>
          <cell r="C59" t="str">
            <v>Sardoba</v>
          </cell>
          <cell r="D59">
            <v>196</v>
          </cell>
          <cell r="E59">
            <v>28.2</v>
          </cell>
          <cell r="F59">
            <v>27.4</v>
          </cell>
          <cell r="G59" t="str">
            <v>Cotton</v>
          </cell>
          <cell r="H59">
            <v>27.4</v>
          </cell>
          <cell r="I59" t="str">
            <v> </v>
          </cell>
          <cell r="J59" t="str">
            <v> </v>
          </cell>
          <cell r="K59">
            <v>1</v>
          </cell>
          <cell r="L59">
            <v>27.4</v>
          </cell>
          <cell r="M59">
            <v>100</v>
          </cell>
          <cell r="N59">
            <v>45282</v>
          </cell>
          <cell r="O59">
            <v>45289</v>
          </cell>
          <cell r="P59" t="str">
            <v> </v>
          </cell>
          <cell r="Q59"/>
          <cell r="R59"/>
          <cell r="S59"/>
          <cell r="T59"/>
          <cell r="U59">
            <v>0</v>
          </cell>
          <cell r="V59" t="str">
            <v> </v>
          </cell>
          <cell r="W59" t="str">
            <v> </v>
          </cell>
          <cell r="X59"/>
          <cell r="Y59"/>
          <cell r="Z59"/>
          <cell r="AA59"/>
          <cell r="AB59"/>
          <cell r="AC59">
            <v>0</v>
          </cell>
          <cell r="AD59" t="str">
            <v> </v>
          </cell>
          <cell r="AE59" t="str">
            <v> </v>
          </cell>
        </row>
        <row r="60">
          <cell r="A60" t="str">
            <v>O-2-TO-72</v>
          </cell>
          <cell r="B60" t="str">
            <v>Z 2</v>
          </cell>
          <cell r="C60" t="str">
            <v>Toirov</v>
          </cell>
          <cell r="D60">
            <v>72</v>
          </cell>
          <cell r="E60">
            <v>8.1999999999999993</v>
          </cell>
          <cell r="F60">
            <v>7.7</v>
          </cell>
          <cell r="G60" t="str">
            <v>Cotton</v>
          </cell>
          <cell r="H60">
            <v>7.7</v>
          </cell>
          <cell r="I60"/>
          <cell r="J60"/>
          <cell r="K60">
            <v>1</v>
          </cell>
          <cell r="L60">
            <v>7.7</v>
          </cell>
          <cell r="M60">
            <v>100</v>
          </cell>
          <cell r="N60">
            <v>45314</v>
          </cell>
          <cell r="O60">
            <v>45322</v>
          </cell>
          <cell r="P60" t="str">
            <v> </v>
          </cell>
          <cell r="Q60"/>
          <cell r="R60"/>
          <cell r="S60"/>
          <cell r="T60"/>
          <cell r="U60">
            <v>0</v>
          </cell>
          <cell r="V60" t="str">
            <v> </v>
          </cell>
          <cell r="W60" t="str">
            <v> </v>
          </cell>
          <cell r="X60"/>
          <cell r="Y60"/>
          <cell r="Z60"/>
          <cell r="AA60"/>
          <cell r="AB60"/>
          <cell r="AC60">
            <v>0</v>
          </cell>
          <cell r="AD60" t="str">
            <v> </v>
          </cell>
          <cell r="AE60" t="str">
            <v> </v>
          </cell>
        </row>
        <row r="61">
          <cell r="A61" t="str">
            <v>O-2-TO-85</v>
          </cell>
          <cell r="B61" t="str">
            <v>Z 2</v>
          </cell>
          <cell r="C61" t="str">
            <v>Toirov</v>
          </cell>
          <cell r="D61">
            <v>85</v>
          </cell>
          <cell r="E61">
            <v>31.8</v>
          </cell>
          <cell r="F61">
            <v>31.3</v>
          </cell>
          <cell r="G61" t="str">
            <v>Cotton</v>
          </cell>
          <cell r="H61">
            <v>31.3</v>
          </cell>
          <cell r="I61"/>
          <cell r="J61"/>
          <cell r="K61">
            <v>1</v>
          </cell>
          <cell r="L61">
            <v>31.3</v>
          </cell>
          <cell r="M61">
            <v>100</v>
          </cell>
          <cell r="N61">
            <v>45310</v>
          </cell>
          <cell r="O61">
            <v>45333</v>
          </cell>
          <cell r="P61" t="str">
            <v> </v>
          </cell>
          <cell r="Q61"/>
          <cell r="R61"/>
          <cell r="S61"/>
          <cell r="T61"/>
          <cell r="U61">
            <v>0</v>
          </cell>
          <cell r="V61" t="str">
            <v> </v>
          </cell>
          <cell r="W61" t="str">
            <v> </v>
          </cell>
          <cell r="X61"/>
          <cell r="Y61"/>
          <cell r="Z61"/>
          <cell r="AA61"/>
          <cell r="AB61"/>
          <cell r="AC61">
            <v>0</v>
          </cell>
          <cell r="AD61" t="str">
            <v> </v>
          </cell>
          <cell r="AE61" t="str">
            <v> </v>
          </cell>
        </row>
        <row r="62">
          <cell r="A62" t="str">
            <v>O-2-TO-88</v>
          </cell>
          <cell r="B62" t="str">
            <v>Z 2</v>
          </cell>
          <cell r="C62" t="str">
            <v>Toirov</v>
          </cell>
          <cell r="D62">
            <v>88</v>
          </cell>
          <cell r="E62">
            <v>18.2</v>
          </cell>
          <cell r="F62">
            <v>17.600000000000001</v>
          </cell>
          <cell r="G62" t="str">
            <v>Cotton</v>
          </cell>
          <cell r="H62">
            <v>17.600000000000001</v>
          </cell>
          <cell r="I62"/>
          <cell r="J62"/>
          <cell r="K62">
            <v>1</v>
          </cell>
          <cell r="L62">
            <v>17.600000000000001</v>
          </cell>
          <cell r="M62">
            <v>100</v>
          </cell>
          <cell r="N62">
            <v>45305</v>
          </cell>
          <cell r="O62">
            <v>45293</v>
          </cell>
          <cell r="P62" t="str">
            <v> </v>
          </cell>
          <cell r="Q62"/>
          <cell r="R62"/>
          <cell r="S62"/>
          <cell r="T62"/>
          <cell r="U62">
            <v>0</v>
          </cell>
          <cell r="V62" t="str">
            <v> </v>
          </cell>
          <cell r="W62" t="str">
            <v> </v>
          </cell>
          <cell r="X62"/>
          <cell r="Y62"/>
          <cell r="Z62"/>
          <cell r="AA62"/>
          <cell r="AB62"/>
          <cell r="AC62">
            <v>0</v>
          </cell>
          <cell r="AD62" t="str">
            <v> </v>
          </cell>
          <cell r="AE62" t="str">
            <v> </v>
          </cell>
        </row>
        <row r="63">
          <cell r="A63" t="str">
            <v>O-2-TO-214</v>
          </cell>
          <cell r="B63" t="str">
            <v>Z 2</v>
          </cell>
          <cell r="C63" t="str">
            <v>Toirov</v>
          </cell>
          <cell r="D63">
            <v>214</v>
          </cell>
          <cell r="E63">
            <v>19.600000000000001</v>
          </cell>
          <cell r="F63">
            <v>19</v>
          </cell>
          <cell r="G63" t="str">
            <v>Cotton</v>
          </cell>
          <cell r="H63">
            <v>19</v>
          </cell>
          <cell r="I63"/>
          <cell r="J63"/>
          <cell r="K63">
            <v>1</v>
          </cell>
          <cell r="L63">
            <v>19</v>
          </cell>
          <cell r="M63">
            <v>100</v>
          </cell>
          <cell r="N63">
            <v>45285</v>
          </cell>
          <cell r="O63">
            <v>45316</v>
          </cell>
          <cell r="P63">
            <v>19</v>
          </cell>
          <cell r="Q63"/>
          <cell r="R63"/>
          <cell r="S63">
            <v>1</v>
          </cell>
          <cell r="T63">
            <v>19</v>
          </cell>
          <cell r="U63">
            <v>100</v>
          </cell>
          <cell r="V63">
            <v>45337</v>
          </cell>
          <cell r="W63">
            <v>45349</v>
          </cell>
          <cell r="X63"/>
          <cell r="Y63"/>
          <cell r="Z63"/>
          <cell r="AA63"/>
          <cell r="AB63"/>
          <cell r="AC63">
            <v>0</v>
          </cell>
          <cell r="AD63"/>
          <cell r="AE63"/>
        </row>
        <row r="64">
          <cell r="A64" t="str">
            <v>O-2-TO-215</v>
          </cell>
          <cell r="B64" t="str">
            <v>Z 2</v>
          </cell>
          <cell r="C64" t="str">
            <v>Toirov</v>
          </cell>
          <cell r="D64">
            <v>215</v>
          </cell>
          <cell r="E64">
            <v>12.3</v>
          </cell>
          <cell r="F64">
            <v>11.9</v>
          </cell>
          <cell r="G64" t="str">
            <v>Cotton</v>
          </cell>
          <cell r="H64">
            <v>11.9</v>
          </cell>
          <cell r="I64" t="str">
            <v> </v>
          </cell>
          <cell r="J64" t="str">
            <v> </v>
          </cell>
          <cell r="K64">
            <v>1</v>
          </cell>
          <cell r="L64">
            <v>11.9</v>
          </cell>
          <cell r="M64">
            <v>100</v>
          </cell>
          <cell r="N64">
            <v>45285</v>
          </cell>
          <cell r="O64">
            <v>45298</v>
          </cell>
          <cell r="P64">
            <v>11.9</v>
          </cell>
          <cell r="Q64"/>
          <cell r="R64"/>
          <cell r="S64">
            <v>1</v>
          </cell>
          <cell r="T64">
            <v>11.9</v>
          </cell>
          <cell r="U64">
            <v>100</v>
          </cell>
          <cell r="V64">
            <v>45350</v>
          </cell>
          <cell r="W64">
            <v>45353</v>
          </cell>
          <cell r="X64"/>
          <cell r="Y64"/>
          <cell r="Z64"/>
          <cell r="AA64"/>
          <cell r="AB64"/>
          <cell r="AC64">
            <v>0</v>
          </cell>
          <cell r="AD64"/>
          <cell r="AE64"/>
        </row>
        <row r="65">
          <cell r="A65" t="str">
            <v>O-2-TO-216</v>
          </cell>
          <cell r="B65" t="str">
            <v>Z 2</v>
          </cell>
          <cell r="C65" t="str">
            <v>Toirov</v>
          </cell>
          <cell r="D65">
            <v>216</v>
          </cell>
          <cell r="E65">
            <v>3.1</v>
          </cell>
          <cell r="F65">
            <v>2.7</v>
          </cell>
          <cell r="G65" t="str">
            <v>Cotton</v>
          </cell>
          <cell r="H65">
            <v>2.7</v>
          </cell>
          <cell r="I65"/>
          <cell r="J65"/>
          <cell r="K65">
            <v>1</v>
          </cell>
          <cell r="L65">
            <v>2.7</v>
          </cell>
          <cell r="M65">
            <v>100</v>
          </cell>
          <cell r="N65">
            <v>45311</v>
          </cell>
          <cell r="O65">
            <v>45317</v>
          </cell>
          <cell r="P65" t="str">
            <v> </v>
          </cell>
          <cell r="Q65"/>
          <cell r="R65"/>
          <cell r="S65"/>
          <cell r="T65"/>
          <cell r="U65">
            <v>0</v>
          </cell>
          <cell r="V65" t="str">
            <v> </v>
          </cell>
          <cell r="W65" t="str">
            <v> </v>
          </cell>
          <cell r="X65"/>
          <cell r="Y65"/>
          <cell r="Z65"/>
          <cell r="AA65"/>
          <cell r="AB65"/>
          <cell r="AC65">
            <v>0</v>
          </cell>
          <cell r="AD65" t="str">
            <v> </v>
          </cell>
          <cell r="AE65" t="str">
            <v> </v>
          </cell>
        </row>
        <row r="66">
          <cell r="A66" t="str">
            <v>O-2-TO-217</v>
          </cell>
          <cell r="B66" t="str">
            <v>Z 2</v>
          </cell>
          <cell r="C66" t="str">
            <v>Toirov</v>
          </cell>
          <cell r="D66">
            <v>217</v>
          </cell>
          <cell r="E66">
            <v>28.4</v>
          </cell>
          <cell r="F66">
            <v>26.6</v>
          </cell>
          <cell r="G66" t="str">
            <v>Cotton</v>
          </cell>
          <cell r="H66">
            <v>26.6</v>
          </cell>
          <cell r="I66"/>
          <cell r="J66"/>
          <cell r="K66">
            <v>1</v>
          </cell>
          <cell r="L66">
            <v>26.6</v>
          </cell>
          <cell r="M66">
            <v>100</v>
          </cell>
          <cell r="N66">
            <v>45313</v>
          </cell>
          <cell r="O66">
            <v>45330</v>
          </cell>
          <cell r="P66" t="str">
            <v> </v>
          </cell>
          <cell r="Q66"/>
          <cell r="R66"/>
          <cell r="S66"/>
          <cell r="T66"/>
          <cell r="U66">
            <v>0</v>
          </cell>
          <cell r="V66" t="str">
            <v> </v>
          </cell>
          <cell r="W66" t="str">
            <v> </v>
          </cell>
          <cell r="X66"/>
          <cell r="Y66"/>
          <cell r="Z66"/>
          <cell r="AA66"/>
          <cell r="AB66"/>
          <cell r="AC66">
            <v>0</v>
          </cell>
          <cell r="AD66" t="str">
            <v> </v>
          </cell>
          <cell r="AE66" t="str">
            <v> </v>
          </cell>
        </row>
        <row r="67">
          <cell r="A67" t="str">
            <v>O-2-TO-218</v>
          </cell>
          <cell r="B67" t="str">
            <v>Z 2</v>
          </cell>
          <cell r="C67" t="str">
            <v>Toirov</v>
          </cell>
          <cell r="D67">
            <v>218</v>
          </cell>
          <cell r="E67">
            <v>8.6</v>
          </cell>
          <cell r="F67">
            <v>8</v>
          </cell>
          <cell r="G67" t="str">
            <v>Cotton</v>
          </cell>
          <cell r="H67">
            <v>8</v>
          </cell>
          <cell r="I67"/>
          <cell r="J67"/>
          <cell r="K67">
            <v>1</v>
          </cell>
          <cell r="L67">
            <v>8</v>
          </cell>
          <cell r="M67">
            <v>100</v>
          </cell>
          <cell r="N67">
            <v>45327</v>
          </cell>
          <cell r="O67">
            <v>45333</v>
          </cell>
          <cell r="P67" t="str">
            <v> </v>
          </cell>
          <cell r="Q67"/>
          <cell r="R67"/>
          <cell r="S67"/>
          <cell r="T67"/>
          <cell r="U67">
            <v>0</v>
          </cell>
          <cell r="V67" t="str">
            <v> </v>
          </cell>
          <cell r="W67" t="str">
            <v> </v>
          </cell>
          <cell r="X67"/>
          <cell r="Y67"/>
          <cell r="Z67"/>
          <cell r="AA67"/>
          <cell r="AB67"/>
          <cell r="AC67">
            <v>0</v>
          </cell>
          <cell r="AD67" t="str">
            <v> </v>
          </cell>
          <cell r="AE67" t="str">
            <v> </v>
          </cell>
        </row>
        <row r="68">
          <cell r="A68" t="str">
            <v>O-3-SD-F1</v>
          </cell>
          <cell r="B68" t="str">
            <v>Z 3</v>
          </cell>
          <cell r="C68" t="str">
            <v>Bobur</v>
          </cell>
          <cell r="D68" t="str">
            <v>F1</v>
          </cell>
          <cell r="E68">
            <v>34.340000000000003</v>
          </cell>
          <cell r="F68">
            <v>30.4</v>
          </cell>
          <cell r="G68" t="str">
            <v>Cotton</v>
          </cell>
          <cell r="H68">
            <v>30.4</v>
          </cell>
          <cell r="I68"/>
          <cell r="J68"/>
          <cell r="K68">
            <v>1</v>
          </cell>
          <cell r="L68">
            <v>30.4</v>
          </cell>
          <cell r="M68">
            <v>100</v>
          </cell>
          <cell r="N68">
            <v>45309</v>
          </cell>
          <cell r="O68">
            <v>45315</v>
          </cell>
          <cell r="P68" t="str">
            <v> </v>
          </cell>
          <cell r="Q68"/>
          <cell r="R68"/>
          <cell r="S68"/>
          <cell r="T68"/>
          <cell r="U68">
            <v>0</v>
          </cell>
          <cell r="V68" t="str">
            <v> </v>
          </cell>
          <cell r="W68" t="str">
            <v> </v>
          </cell>
          <cell r="X68"/>
          <cell r="Y68"/>
          <cell r="Z68"/>
          <cell r="AA68"/>
          <cell r="AB68"/>
          <cell r="AC68">
            <v>0</v>
          </cell>
          <cell r="AD68" t="str">
            <v> </v>
          </cell>
          <cell r="AE68" t="str">
            <v> </v>
          </cell>
        </row>
        <row r="69">
          <cell r="A69" t="str">
            <v>O-3-BB-F2</v>
          </cell>
          <cell r="B69" t="str">
            <v>Z 3</v>
          </cell>
          <cell r="C69" t="str">
            <v>Bobur</v>
          </cell>
          <cell r="D69" t="str">
            <v>F2</v>
          </cell>
          <cell r="E69">
            <v>24.53</v>
          </cell>
          <cell r="F69">
            <v>22.25</v>
          </cell>
          <cell r="G69" t="str">
            <v>Cotton</v>
          </cell>
          <cell r="H69">
            <v>22.3</v>
          </cell>
          <cell r="I69" t="str">
            <v> </v>
          </cell>
          <cell r="J69" t="str">
            <v> </v>
          </cell>
          <cell r="K69">
            <v>1</v>
          </cell>
          <cell r="L69">
            <v>22.25</v>
          </cell>
          <cell r="M69">
            <v>100</v>
          </cell>
          <cell r="N69">
            <v>45282</v>
          </cell>
          <cell r="O69">
            <v>45288</v>
          </cell>
          <cell r="P69" t="str">
            <v> </v>
          </cell>
          <cell r="Q69"/>
          <cell r="R69"/>
          <cell r="S69"/>
          <cell r="T69"/>
          <cell r="U69">
            <v>0</v>
          </cell>
          <cell r="V69" t="str">
            <v> </v>
          </cell>
          <cell r="W69" t="str">
            <v> </v>
          </cell>
          <cell r="X69"/>
          <cell r="Y69"/>
          <cell r="Z69"/>
          <cell r="AA69"/>
          <cell r="AB69"/>
          <cell r="AC69">
            <v>0</v>
          </cell>
          <cell r="AD69" t="str">
            <v> </v>
          </cell>
          <cell r="AE69" t="str">
            <v> </v>
          </cell>
        </row>
        <row r="70">
          <cell r="A70" t="str">
            <v>O-3-BB-F3</v>
          </cell>
          <cell r="B70" t="str">
            <v>Z 3</v>
          </cell>
          <cell r="C70" t="str">
            <v>Bobur</v>
          </cell>
          <cell r="D70" t="str">
            <v>F3</v>
          </cell>
          <cell r="E70">
            <v>29.7</v>
          </cell>
          <cell r="F70">
            <v>26.6</v>
          </cell>
          <cell r="G70" t="str">
            <v>Cotton</v>
          </cell>
          <cell r="H70">
            <v>26.6</v>
          </cell>
          <cell r="I70"/>
          <cell r="J70"/>
          <cell r="K70">
            <v>1</v>
          </cell>
          <cell r="L70">
            <v>26.6</v>
          </cell>
          <cell r="M70">
            <v>100</v>
          </cell>
          <cell r="N70">
            <v>45304</v>
          </cell>
          <cell r="O70">
            <v>45309</v>
          </cell>
          <cell r="P70" t="str">
            <v> </v>
          </cell>
          <cell r="Q70"/>
          <cell r="R70"/>
          <cell r="S70"/>
          <cell r="T70"/>
          <cell r="U70">
            <v>0</v>
          </cell>
          <cell r="V70" t="str">
            <v> </v>
          </cell>
          <cell r="W70" t="str">
            <v> </v>
          </cell>
          <cell r="X70"/>
          <cell r="Y70"/>
          <cell r="Z70"/>
          <cell r="AA70"/>
          <cell r="AB70"/>
          <cell r="AC70">
            <v>0</v>
          </cell>
          <cell r="AD70" t="str">
            <v> </v>
          </cell>
          <cell r="AE70" t="str">
            <v> </v>
          </cell>
        </row>
        <row r="71">
          <cell r="A71" t="str">
            <v>O-3-BB-F4</v>
          </cell>
          <cell r="B71" t="str">
            <v>Z 3</v>
          </cell>
          <cell r="C71" t="str">
            <v>Bobur</v>
          </cell>
          <cell r="D71" t="str">
            <v>F4</v>
          </cell>
          <cell r="E71">
            <v>30.31</v>
          </cell>
          <cell r="F71">
            <v>25.22</v>
          </cell>
          <cell r="G71" t="str">
            <v>Cotton</v>
          </cell>
          <cell r="H71">
            <v>25.2</v>
          </cell>
          <cell r="I71" t="str">
            <v> </v>
          </cell>
          <cell r="J71" t="str">
            <v> </v>
          </cell>
          <cell r="K71">
            <v>1</v>
          </cell>
          <cell r="L71">
            <v>25.22</v>
          </cell>
          <cell r="M71">
            <v>100</v>
          </cell>
          <cell r="N71">
            <v>45297</v>
          </cell>
          <cell r="O71">
            <v>45301</v>
          </cell>
          <cell r="P71" t="str">
            <v> </v>
          </cell>
          <cell r="Q71"/>
          <cell r="R71"/>
          <cell r="S71"/>
          <cell r="T71"/>
          <cell r="U71">
            <v>0</v>
          </cell>
          <cell r="V71" t="str">
            <v> </v>
          </cell>
          <cell r="W71" t="str">
            <v> </v>
          </cell>
          <cell r="X71"/>
          <cell r="Y71"/>
          <cell r="Z71"/>
          <cell r="AA71"/>
          <cell r="AB71"/>
          <cell r="AC71">
            <v>0</v>
          </cell>
          <cell r="AD71" t="str">
            <v> </v>
          </cell>
          <cell r="AE71" t="str">
            <v> </v>
          </cell>
        </row>
        <row r="72">
          <cell r="A72" t="str">
            <v>O-3-BB-F5</v>
          </cell>
          <cell r="B72" t="str">
            <v>Z 3</v>
          </cell>
          <cell r="C72" t="str">
            <v>Bobur</v>
          </cell>
          <cell r="D72" t="str">
            <v>F5</v>
          </cell>
          <cell r="E72">
            <v>16.829999999999998</v>
          </cell>
          <cell r="F72">
            <v>14.12</v>
          </cell>
          <cell r="G72" t="str">
            <v>Cotton</v>
          </cell>
          <cell r="H72">
            <v>14.1</v>
          </cell>
          <cell r="I72" t="str">
            <v> </v>
          </cell>
          <cell r="J72" t="str">
            <v> </v>
          </cell>
          <cell r="K72">
            <v>1</v>
          </cell>
          <cell r="L72">
            <v>14.12</v>
          </cell>
          <cell r="M72">
            <v>100</v>
          </cell>
          <cell r="N72">
            <v>45289</v>
          </cell>
          <cell r="O72">
            <v>45293</v>
          </cell>
          <cell r="P72" t="str">
            <v> </v>
          </cell>
          <cell r="Q72"/>
          <cell r="R72"/>
          <cell r="S72"/>
          <cell r="T72"/>
          <cell r="U72">
            <v>0</v>
          </cell>
          <cell r="V72" t="str">
            <v> </v>
          </cell>
          <cell r="W72" t="str">
            <v> </v>
          </cell>
          <cell r="X72"/>
          <cell r="Y72"/>
          <cell r="Z72"/>
          <cell r="AA72"/>
          <cell r="AB72"/>
          <cell r="AC72">
            <v>0</v>
          </cell>
          <cell r="AD72" t="str">
            <v> </v>
          </cell>
          <cell r="AE72" t="str">
            <v> </v>
          </cell>
        </row>
        <row r="73">
          <cell r="A73" t="str">
            <v>O-3-BB-F6</v>
          </cell>
          <cell r="B73" t="str">
            <v>Z 3</v>
          </cell>
          <cell r="C73" t="str">
            <v>Bobur</v>
          </cell>
          <cell r="D73" t="str">
            <v>F6</v>
          </cell>
          <cell r="E73">
            <v>24.19</v>
          </cell>
          <cell r="F73">
            <v>21.74</v>
          </cell>
          <cell r="G73" t="str">
            <v>Cotton</v>
          </cell>
          <cell r="H73">
            <v>21.7</v>
          </cell>
          <cell r="I73" t="str">
            <v> </v>
          </cell>
          <cell r="J73" t="str">
            <v> </v>
          </cell>
          <cell r="K73">
            <v>1</v>
          </cell>
          <cell r="L73">
            <v>21.74</v>
          </cell>
          <cell r="M73">
            <v>100</v>
          </cell>
          <cell r="N73">
            <v>45277</v>
          </cell>
          <cell r="O73">
            <v>45282</v>
          </cell>
          <cell r="P73" t="str">
            <v> </v>
          </cell>
          <cell r="Q73"/>
          <cell r="R73"/>
          <cell r="S73"/>
          <cell r="T73"/>
          <cell r="U73">
            <v>0</v>
          </cell>
          <cell r="V73" t="str">
            <v> </v>
          </cell>
          <cell r="W73" t="str">
            <v> </v>
          </cell>
          <cell r="X73"/>
          <cell r="Y73"/>
          <cell r="Z73"/>
          <cell r="AA73"/>
          <cell r="AB73"/>
          <cell r="AC73">
            <v>0</v>
          </cell>
          <cell r="AD73" t="str">
            <v> </v>
          </cell>
          <cell r="AE73" t="str">
            <v> </v>
          </cell>
        </row>
        <row r="74">
          <cell r="A74" t="str">
            <v>O-3-BB-F7</v>
          </cell>
          <cell r="B74" t="str">
            <v>Z 3</v>
          </cell>
          <cell r="C74" t="str">
            <v>Bobur</v>
          </cell>
          <cell r="D74" t="str">
            <v>F7</v>
          </cell>
          <cell r="E74">
            <v>26.96</v>
          </cell>
          <cell r="F74">
            <v>23.94</v>
          </cell>
          <cell r="G74" t="str">
            <v>Cotton</v>
          </cell>
          <cell r="H74">
            <v>23.9</v>
          </cell>
          <cell r="I74" t="str">
            <v> </v>
          </cell>
          <cell r="J74" t="str">
            <v> </v>
          </cell>
          <cell r="K74">
            <v>1</v>
          </cell>
          <cell r="L74">
            <v>23.94</v>
          </cell>
          <cell r="M74">
            <v>100</v>
          </cell>
          <cell r="N74">
            <v>45294</v>
          </cell>
          <cell r="O74">
            <v>45297</v>
          </cell>
          <cell r="P74" t="str">
            <v> </v>
          </cell>
          <cell r="Q74"/>
          <cell r="R74"/>
          <cell r="S74"/>
          <cell r="T74"/>
          <cell r="U74">
            <v>0</v>
          </cell>
          <cell r="V74" t="str">
            <v> </v>
          </cell>
          <cell r="W74" t="str">
            <v> </v>
          </cell>
          <cell r="X74"/>
          <cell r="Y74"/>
          <cell r="Z74"/>
          <cell r="AA74"/>
          <cell r="AB74"/>
          <cell r="AC74">
            <v>0</v>
          </cell>
          <cell r="AD74" t="str">
            <v> </v>
          </cell>
          <cell r="AE74" t="str">
            <v> </v>
          </cell>
        </row>
        <row r="75">
          <cell r="A75" t="str">
            <v>O-3-BB-F13</v>
          </cell>
          <cell r="B75" t="str">
            <v>Z 3</v>
          </cell>
          <cell r="C75" t="str">
            <v>Bobur</v>
          </cell>
          <cell r="D75" t="str">
            <v>F13</v>
          </cell>
          <cell r="E75">
            <v>20.59</v>
          </cell>
          <cell r="F75">
            <v>17.600000000000001</v>
          </cell>
          <cell r="G75" t="str">
            <v>Cotton</v>
          </cell>
          <cell r="H75">
            <v>17.600000000000001</v>
          </cell>
          <cell r="I75"/>
          <cell r="J75"/>
          <cell r="K75">
            <v>1</v>
          </cell>
          <cell r="L75">
            <v>17.600000000000001</v>
          </cell>
          <cell r="M75">
            <v>100</v>
          </cell>
          <cell r="N75">
            <v>45334</v>
          </cell>
          <cell r="O75">
            <v>45337</v>
          </cell>
          <cell r="P75" t="str">
            <v> </v>
          </cell>
          <cell r="Q75"/>
          <cell r="R75"/>
          <cell r="S75"/>
          <cell r="T75"/>
          <cell r="U75">
            <v>0</v>
          </cell>
          <cell r="V75" t="str">
            <v> </v>
          </cell>
          <cell r="W75" t="str">
            <v> </v>
          </cell>
          <cell r="X75"/>
          <cell r="Y75"/>
          <cell r="Z75"/>
          <cell r="AA75"/>
          <cell r="AB75"/>
          <cell r="AC75">
            <v>0</v>
          </cell>
          <cell r="AD75" t="str">
            <v> </v>
          </cell>
          <cell r="AE75" t="str">
            <v> </v>
          </cell>
        </row>
        <row r="76">
          <cell r="A76" t="str">
            <v>O-3-BB-F14</v>
          </cell>
          <cell r="B76" t="str">
            <v>Z 3</v>
          </cell>
          <cell r="C76" t="str">
            <v>Bobur</v>
          </cell>
          <cell r="D76" t="str">
            <v>F14</v>
          </cell>
          <cell r="E76">
            <v>20.58</v>
          </cell>
          <cell r="F76">
            <v>17.899999999999999</v>
          </cell>
          <cell r="G76" t="str">
            <v>Cotton</v>
          </cell>
          <cell r="H76">
            <v>17.899999999999999</v>
          </cell>
          <cell r="I76"/>
          <cell r="J76"/>
          <cell r="K76">
            <v>1</v>
          </cell>
          <cell r="L76">
            <v>17.899999999999999</v>
          </cell>
          <cell r="M76">
            <v>100</v>
          </cell>
          <cell r="N76">
            <v>45331</v>
          </cell>
          <cell r="O76">
            <v>45334</v>
          </cell>
          <cell r="P76" t="str">
            <v> </v>
          </cell>
          <cell r="Q76"/>
          <cell r="R76"/>
          <cell r="S76"/>
          <cell r="T76"/>
          <cell r="U76">
            <v>0</v>
          </cell>
          <cell r="V76" t="str">
            <v> </v>
          </cell>
          <cell r="W76" t="str">
            <v> </v>
          </cell>
          <cell r="X76"/>
          <cell r="Y76"/>
          <cell r="Z76"/>
          <cell r="AA76"/>
          <cell r="AB76"/>
          <cell r="AC76">
            <v>0</v>
          </cell>
          <cell r="AD76" t="str">
            <v> </v>
          </cell>
          <cell r="AE76" t="str">
            <v> </v>
          </cell>
        </row>
        <row r="77">
          <cell r="A77" t="str">
            <v>O-3-BB-F15</v>
          </cell>
          <cell r="B77" t="str">
            <v>Z 3</v>
          </cell>
          <cell r="C77" t="str">
            <v>Bobur</v>
          </cell>
          <cell r="D77" t="str">
            <v>F15</v>
          </cell>
          <cell r="E77">
            <v>10.09</v>
          </cell>
          <cell r="F77">
            <v>8.1</v>
          </cell>
          <cell r="G77" t="str">
            <v>Cotton</v>
          </cell>
          <cell r="H77">
            <v>8.1</v>
          </cell>
          <cell r="I77"/>
          <cell r="J77"/>
          <cell r="K77">
            <v>1</v>
          </cell>
          <cell r="L77">
            <v>8.1</v>
          </cell>
          <cell r="M77">
            <v>100</v>
          </cell>
          <cell r="N77">
            <v>45313</v>
          </cell>
          <cell r="O77">
            <v>45315</v>
          </cell>
          <cell r="P77" t="str">
            <v> </v>
          </cell>
          <cell r="Q77"/>
          <cell r="R77"/>
          <cell r="S77"/>
          <cell r="T77"/>
          <cell r="U77">
            <v>0</v>
          </cell>
          <cell r="V77" t="str">
            <v> </v>
          </cell>
          <cell r="W77" t="str">
            <v> </v>
          </cell>
          <cell r="X77"/>
          <cell r="Y77"/>
          <cell r="Z77"/>
          <cell r="AA77"/>
          <cell r="AB77"/>
          <cell r="AC77">
            <v>0</v>
          </cell>
          <cell r="AD77" t="str">
            <v> </v>
          </cell>
          <cell r="AE77" t="str">
            <v> </v>
          </cell>
        </row>
        <row r="78">
          <cell r="A78" t="str">
            <v>O-3-BB-F16</v>
          </cell>
          <cell r="B78" t="str">
            <v>Z 3</v>
          </cell>
          <cell r="C78" t="str">
            <v>Bobur</v>
          </cell>
          <cell r="D78" t="str">
            <v>F16</v>
          </cell>
          <cell r="E78">
            <v>16.600000000000001</v>
          </cell>
          <cell r="F78">
            <v>14.1</v>
          </cell>
          <cell r="G78" t="str">
            <v>Cotton</v>
          </cell>
          <cell r="H78">
            <v>14.1</v>
          </cell>
          <cell r="I78"/>
          <cell r="J78"/>
          <cell r="K78">
            <v>1</v>
          </cell>
          <cell r="L78">
            <v>14.1</v>
          </cell>
          <cell r="M78">
            <v>100</v>
          </cell>
          <cell r="N78">
            <v>45310</v>
          </cell>
          <cell r="O78">
            <v>45313</v>
          </cell>
          <cell r="P78" t="str">
            <v> </v>
          </cell>
          <cell r="Q78"/>
          <cell r="R78"/>
          <cell r="S78"/>
          <cell r="T78"/>
          <cell r="U78">
            <v>0</v>
          </cell>
          <cell r="V78" t="str">
            <v> </v>
          </cell>
          <cell r="W78" t="str">
            <v> </v>
          </cell>
          <cell r="X78"/>
          <cell r="Y78"/>
          <cell r="Z78"/>
          <cell r="AA78"/>
          <cell r="AB78"/>
          <cell r="AC78">
            <v>0</v>
          </cell>
          <cell r="AD78" t="str">
            <v> </v>
          </cell>
          <cell r="AE78" t="str">
            <v> </v>
          </cell>
        </row>
        <row r="79">
          <cell r="A79" t="str">
            <v>O-3-BB-F17</v>
          </cell>
          <cell r="B79" t="str">
            <v>Z 3</v>
          </cell>
          <cell r="C79" t="str">
            <v>Bobur</v>
          </cell>
          <cell r="D79" t="str">
            <v>F17</v>
          </cell>
          <cell r="E79">
            <v>67.13</v>
          </cell>
          <cell r="F79">
            <v>60.6</v>
          </cell>
          <cell r="G79" t="str">
            <v>Cotton</v>
          </cell>
          <cell r="H79">
            <v>60.6</v>
          </cell>
          <cell r="I79"/>
          <cell r="J79"/>
          <cell r="K79">
            <v>1</v>
          </cell>
          <cell r="L79">
            <v>60.6</v>
          </cell>
          <cell r="M79">
            <v>100</v>
          </cell>
          <cell r="N79">
            <v>45324</v>
          </cell>
          <cell r="O79">
            <v>45332</v>
          </cell>
          <cell r="P79" t="str">
            <v> </v>
          </cell>
          <cell r="Q79"/>
          <cell r="R79"/>
          <cell r="S79"/>
          <cell r="T79"/>
          <cell r="U79">
            <v>0</v>
          </cell>
          <cell r="V79" t="str">
            <v> </v>
          </cell>
          <cell r="W79" t="str">
            <v> </v>
          </cell>
          <cell r="X79"/>
          <cell r="Y79"/>
          <cell r="Z79"/>
          <cell r="AA79"/>
          <cell r="AB79"/>
          <cell r="AC79">
            <v>0</v>
          </cell>
          <cell r="AD79" t="str">
            <v> </v>
          </cell>
          <cell r="AE79" t="str">
            <v> </v>
          </cell>
        </row>
        <row r="80">
          <cell r="A80" t="str">
            <v>O-3-BB-F18</v>
          </cell>
          <cell r="B80" t="str">
            <v>Z 3</v>
          </cell>
          <cell r="C80" t="str">
            <v>Bobur</v>
          </cell>
          <cell r="D80" t="str">
            <v>F18</v>
          </cell>
          <cell r="E80">
            <v>69.52</v>
          </cell>
          <cell r="F80">
            <v>64.400000000000006</v>
          </cell>
          <cell r="G80" t="str">
            <v>Cotton</v>
          </cell>
          <cell r="H80">
            <v>64.400000000000006</v>
          </cell>
          <cell r="I80"/>
          <cell r="J80"/>
          <cell r="K80">
            <v>1</v>
          </cell>
          <cell r="L80">
            <v>64.400000000000006</v>
          </cell>
          <cell r="M80">
            <v>100</v>
          </cell>
          <cell r="N80">
            <v>45314</v>
          </cell>
          <cell r="O80">
            <v>45325</v>
          </cell>
          <cell r="P80" t="str">
            <v> </v>
          </cell>
          <cell r="Q80"/>
          <cell r="R80"/>
          <cell r="S80"/>
          <cell r="T80"/>
          <cell r="U80">
            <v>0</v>
          </cell>
          <cell r="V80" t="str">
            <v> </v>
          </cell>
          <cell r="W80" t="str">
            <v> </v>
          </cell>
          <cell r="X80"/>
          <cell r="Y80"/>
          <cell r="Z80"/>
          <cell r="AA80"/>
          <cell r="AB80"/>
          <cell r="AC80">
            <v>0</v>
          </cell>
          <cell r="AD80" t="str">
            <v> </v>
          </cell>
          <cell r="AE80" t="str">
            <v> </v>
          </cell>
        </row>
        <row r="81">
          <cell r="A81" t="str">
            <v>O-3-MM-175</v>
          </cell>
          <cell r="B81" t="str">
            <v>Z 3</v>
          </cell>
          <cell r="C81" t="str">
            <v>Musamuhammedov</v>
          </cell>
          <cell r="D81">
            <v>175</v>
          </cell>
          <cell r="E81">
            <v>3.1</v>
          </cell>
          <cell r="F81">
            <v>3.1</v>
          </cell>
          <cell r="G81" t="str">
            <v>Cotton</v>
          </cell>
          <cell r="H81">
            <v>3.1</v>
          </cell>
          <cell r="I81"/>
          <cell r="J81"/>
          <cell r="K81">
            <v>1</v>
          </cell>
          <cell r="L81">
            <v>3.1</v>
          </cell>
          <cell r="M81">
            <v>100</v>
          </cell>
          <cell r="N81">
            <v>45475</v>
          </cell>
          <cell r="O81">
            <v>45331</v>
          </cell>
          <cell r="P81" t="str">
            <v> </v>
          </cell>
          <cell r="Q81"/>
          <cell r="R81"/>
          <cell r="S81"/>
          <cell r="T81"/>
          <cell r="U81">
            <v>0</v>
          </cell>
          <cell r="V81" t="str">
            <v> </v>
          </cell>
          <cell r="W81" t="str">
            <v> </v>
          </cell>
          <cell r="X81"/>
          <cell r="Y81"/>
          <cell r="Z81"/>
          <cell r="AA81"/>
          <cell r="AB81"/>
          <cell r="AC81">
            <v>0</v>
          </cell>
          <cell r="AD81" t="str">
            <v> </v>
          </cell>
          <cell r="AE81" t="str">
            <v> </v>
          </cell>
        </row>
        <row r="82">
          <cell r="A82" t="str">
            <v>O-3-MM-176</v>
          </cell>
          <cell r="B82" t="str">
            <v>Z 3</v>
          </cell>
          <cell r="C82" t="str">
            <v>Musamuhammedov</v>
          </cell>
          <cell r="D82">
            <v>176</v>
          </cell>
          <cell r="E82">
            <v>29.9</v>
          </cell>
          <cell r="F82">
            <v>28.9</v>
          </cell>
          <cell r="G82" t="str">
            <v>Cotton</v>
          </cell>
          <cell r="H82">
            <v>28.9</v>
          </cell>
          <cell r="I82"/>
          <cell r="J82"/>
          <cell r="K82">
            <v>1</v>
          </cell>
          <cell r="L82">
            <v>28.9</v>
          </cell>
          <cell r="M82">
            <v>100</v>
          </cell>
          <cell r="N82">
            <v>45302</v>
          </cell>
          <cell r="O82">
            <v>45328</v>
          </cell>
          <cell r="P82" t="str">
            <v> </v>
          </cell>
          <cell r="Q82"/>
          <cell r="R82"/>
          <cell r="S82"/>
          <cell r="T82"/>
          <cell r="U82">
            <v>0</v>
          </cell>
          <cell r="V82" t="str">
            <v> </v>
          </cell>
          <cell r="W82" t="str">
            <v> </v>
          </cell>
          <cell r="X82"/>
          <cell r="Y82"/>
          <cell r="Z82"/>
          <cell r="AA82"/>
          <cell r="AB82"/>
          <cell r="AC82">
            <v>0</v>
          </cell>
          <cell r="AD82" t="str">
            <v> </v>
          </cell>
          <cell r="AE82" t="str">
            <v> </v>
          </cell>
        </row>
        <row r="83">
          <cell r="A83" t="str">
            <v>O-3-MM-188</v>
          </cell>
          <cell r="B83" t="str">
            <v>Z 3</v>
          </cell>
          <cell r="C83" t="str">
            <v>Musamuhammedov</v>
          </cell>
          <cell r="D83">
            <v>188</v>
          </cell>
          <cell r="E83">
            <v>31.6</v>
          </cell>
          <cell r="F83">
            <v>22.4</v>
          </cell>
          <cell r="G83" t="str">
            <v>Cotton</v>
          </cell>
          <cell r="H83">
            <v>22.4</v>
          </cell>
          <cell r="I83" t="str">
            <v> </v>
          </cell>
          <cell r="J83" t="str">
            <v> </v>
          </cell>
          <cell r="K83">
            <v>1</v>
          </cell>
          <cell r="L83">
            <v>22.4</v>
          </cell>
          <cell r="M83">
            <v>100</v>
          </cell>
          <cell r="N83">
            <v>45290</v>
          </cell>
          <cell r="O83">
            <v>45299</v>
          </cell>
          <cell r="P83" t="str">
            <v> </v>
          </cell>
          <cell r="Q83"/>
          <cell r="R83"/>
          <cell r="S83"/>
          <cell r="T83"/>
          <cell r="U83">
            <v>0</v>
          </cell>
          <cell r="V83" t="str">
            <v> </v>
          </cell>
          <cell r="W83" t="str">
            <v> </v>
          </cell>
          <cell r="X83"/>
          <cell r="Y83"/>
          <cell r="Z83"/>
          <cell r="AA83"/>
          <cell r="AB83"/>
          <cell r="AC83">
            <v>0</v>
          </cell>
          <cell r="AD83" t="str">
            <v> </v>
          </cell>
          <cell r="AE83" t="str">
            <v> </v>
          </cell>
        </row>
        <row r="84">
          <cell r="A84" t="str">
            <v>O-3-MM-193</v>
          </cell>
          <cell r="B84" t="str">
            <v>Z 3</v>
          </cell>
          <cell r="C84" t="str">
            <v>Musamuhammedov</v>
          </cell>
          <cell r="D84">
            <v>193</v>
          </cell>
          <cell r="E84">
            <v>21.4</v>
          </cell>
          <cell r="F84">
            <v>21.2</v>
          </cell>
          <cell r="G84" t="str">
            <v>Cotton</v>
          </cell>
          <cell r="H84">
            <v>21.2</v>
          </cell>
          <cell r="I84"/>
          <cell r="J84"/>
          <cell r="K84">
            <v>1</v>
          </cell>
          <cell r="L84">
            <v>21.2</v>
          </cell>
          <cell r="M84">
            <v>100</v>
          </cell>
          <cell r="N84">
            <v>45313</v>
          </cell>
          <cell r="O84">
            <v>45325</v>
          </cell>
          <cell r="P84" t="str">
            <v> </v>
          </cell>
          <cell r="Q84"/>
          <cell r="R84"/>
          <cell r="S84"/>
          <cell r="T84"/>
          <cell r="U84">
            <v>0</v>
          </cell>
          <cell r="V84" t="str">
            <v> </v>
          </cell>
          <cell r="W84" t="str">
            <v> </v>
          </cell>
          <cell r="X84"/>
          <cell r="Y84"/>
          <cell r="Z84"/>
          <cell r="AA84"/>
          <cell r="AB84"/>
          <cell r="AC84">
            <v>0</v>
          </cell>
          <cell r="AD84" t="str">
            <v> </v>
          </cell>
          <cell r="AE84" t="str">
            <v> </v>
          </cell>
        </row>
        <row r="85">
          <cell r="A85" t="str">
            <v>O-3-MM-195</v>
          </cell>
          <cell r="B85" t="str">
            <v>Z 3</v>
          </cell>
          <cell r="C85" t="str">
            <v>Musamuhammedov</v>
          </cell>
          <cell r="D85">
            <v>195</v>
          </cell>
          <cell r="E85">
            <v>21.5</v>
          </cell>
          <cell r="F85">
            <v>21.3</v>
          </cell>
          <cell r="G85" t="str">
            <v>Cotton</v>
          </cell>
          <cell r="H85">
            <v>21.3</v>
          </cell>
          <cell r="I85"/>
          <cell r="J85"/>
          <cell r="K85">
            <v>1</v>
          </cell>
          <cell r="L85">
            <v>21.3</v>
          </cell>
          <cell r="M85">
            <v>100</v>
          </cell>
          <cell r="N85">
            <v>45303</v>
          </cell>
          <cell r="O85">
            <v>45313</v>
          </cell>
          <cell r="P85" t="str">
            <v> </v>
          </cell>
          <cell r="Q85"/>
          <cell r="R85"/>
          <cell r="S85"/>
          <cell r="T85"/>
          <cell r="U85">
            <v>0</v>
          </cell>
          <cell r="V85" t="str">
            <v> </v>
          </cell>
          <cell r="W85" t="str">
            <v> </v>
          </cell>
          <cell r="X85"/>
          <cell r="Y85"/>
          <cell r="Z85"/>
          <cell r="AA85"/>
          <cell r="AB85"/>
          <cell r="AC85">
            <v>0</v>
          </cell>
          <cell r="AD85" t="str">
            <v> </v>
          </cell>
          <cell r="AE85" t="str">
            <v> </v>
          </cell>
        </row>
        <row r="86">
          <cell r="A86" t="str">
            <v>O-3-TO-404</v>
          </cell>
          <cell r="B86" t="str">
            <v>Z 3</v>
          </cell>
          <cell r="C86" t="str">
            <v>Toirov</v>
          </cell>
          <cell r="D86">
            <v>404</v>
          </cell>
          <cell r="E86">
            <v>7.2</v>
          </cell>
          <cell r="F86">
            <v>6.5</v>
          </cell>
          <cell r="G86" t="str">
            <v>Cotton</v>
          </cell>
          <cell r="H86">
            <v>6.5</v>
          </cell>
          <cell r="I86" t="str">
            <v> </v>
          </cell>
          <cell r="J86" t="str">
            <v> </v>
          </cell>
          <cell r="K86">
            <v>1</v>
          </cell>
          <cell r="L86">
            <v>6.5</v>
          </cell>
          <cell r="M86">
            <v>100</v>
          </cell>
          <cell r="N86">
            <v>45292</v>
          </cell>
          <cell r="O86">
            <v>45293</v>
          </cell>
          <cell r="P86" t="str">
            <v> </v>
          </cell>
          <cell r="Q86"/>
          <cell r="R86"/>
          <cell r="S86"/>
          <cell r="T86"/>
          <cell r="U86">
            <v>0</v>
          </cell>
          <cell r="V86" t="str">
            <v> </v>
          </cell>
          <cell r="W86" t="str">
            <v> </v>
          </cell>
          <cell r="X86"/>
          <cell r="Y86"/>
          <cell r="Z86"/>
          <cell r="AA86"/>
          <cell r="AB86"/>
          <cell r="AC86">
            <v>0</v>
          </cell>
          <cell r="AD86" t="str">
            <v> </v>
          </cell>
          <cell r="AE86" t="str">
            <v> </v>
          </cell>
        </row>
        <row r="87">
          <cell r="A87" t="str">
            <v>O-3-TO-405</v>
          </cell>
          <cell r="B87" t="str">
            <v>Z 3</v>
          </cell>
          <cell r="C87" t="str">
            <v>Toirov</v>
          </cell>
          <cell r="D87">
            <v>405</v>
          </cell>
          <cell r="E87">
            <v>9.3000000000000007</v>
          </cell>
          <cell r="F87">
            <v>8.1999999999999993</v>
          </cell>
          <cell r="G87" t="str">
            <v>Cotton</v>
          </cell>
          <cell r="H87">
            <v>8.1999999999999993</v>
          </cell>
          <cell r="I87" t="str">
            <v> </v>
          </cell>
          <cell r="J87" t="str">
            <v> </v>
          </cell>
          <cell r="K87">
            <v>1</v>
          </cell>
          <cell r="L87">
            <v>8.1999999999999993</v>
          </cell>
          <cell r="M87">
            <v>100</v>
          </cell>
          <cell r="N87">
            <v>45301</v>
          </cell>
          <cell r="O87">
            <v>45304</v>
          </cell>
          <cell r="P87" t="str">
            <v> </v>
          </cell>
          <cell r="Q87"/>
          <cell r="R87"/>
          <cell r="S87"/>
          <cell r="T87"/>
          <cell r="U87">
            <v>0</v>
          </cell>
          <cell r="V87" t="str">
            <v> </v>
          </cell>
          <cell r="W87" t="str">
            <v> </v>
          </cell>
          <cell r="X87"/>
          <cell r="Y87"/>
          <cell r="Z87"/>
          <cell r="AA87"/>
          <cell r="AB87"/>
          <cell r="AC87">
            <v>0</v>
          </cell>
          <cell r="AD87" t="str">
            <v> </v>
          </cell>
          <cell r="AE87" t="str">
            <v> </v>
          </cell>
        </row>
        <row r="88">
          <cell r="A88" t="str">
            <v>O-3-TO-406</v>
          </cell>
          <cell r="B88" t="str">
            <v>Z 3</v>
          </cell>
          <cell r="C88" t="str">
            <v>Toirov</v>
          </cell>
          <cell r="D88">
            <v>406</v>
          </cell>
          <cell r="E88">
            <v>4.4000000000000004</v>
          </cell>
          <cell r="F88">
            <v>4.4000000000000004</v>
          </cell>
          <cell r="G88" t="str">
            <v>Cotton</v>
          </cell>
          <cell r="H88">
            <v>4.4000000000000004</v>
          </cell>
          <cell r="I88" t="str">
            <v> </v>
          </cell>
          <cell r="J88" t="str">
            <v> </v>
          </cell>
          <cell r="K88">
            <v>1</v>
          </cell>
          <cell r="L88">
            <v>4.4000000000000004</v>
          </cell>
          <cell r="M88">
            <v>100</v>
          </cell>
          <cell r="N88">
            <v>45290</v>
          </cell>
          <cell r="O88">
            <v>45292</v>
          </cell>
          <cell r="P88" t="str">
            <v> </v>
          </cell>
          <cell r="Q88"/>
          <cell r="R88"/>
          <cell r="S88"/>
          <cell r="T88"/>
          <cell r="U88">
            <v>0</v>
          </cell>
          <cell r="V88" t="str">
            <v> </v>
          </cell>
          <cell r="W88" t="str">
            <v> </v>
          </cell>
          <cell r="X88"/>
          <cell r="Y88"/>
          <cell r="Z88"/>
          <cell r="AA88"/>
          <cell r="AB88"/>
          <cell r="AC88">
            <v>0</v>
          </cell>
          <cell r="AD88" t="str">
            <v> </v>
          </cell>
          <cell r="AE88" t="str">
            <v> </v>
          </cell>
        </row>
        <row r="89">
          <cell r="A89" t="str">
            <v>O-3-TO-523</v>
          </cell>
          <cell r="B89" t="str">
            <v>Z 3</v>
          </cell>
          <cell r="C89" t="str">
            <v>Toirov</v>
          </cell>
          <cell r="D89">
            <v>523</v>
          </cell>
          <cell r="E89">
            <v>24.7</v>
          </cell>
          <cell r="F89">
            <v>24.1</v>
          </cell>
          <cell r="G89" t="str">
            <v>Cotton</v>
          </cell>
          <cell r="H89">
            <v>24.1</v>
          </cell>
          <cell r="I89" t="str">
            <v> </v>
          </cell>
          <cell r="J89" t="str">
            <v> </v>
          </cell>
          <cell r="K89">
            <v>1</v>
          </cell>
          <cell r="L89">
            <v>24.1</v>
          </cell>
          <cell r="M89">
            <v>100</v>
          </cell>
          <cell r="N89">
            <v>45293</v>
          </cell>
          <cell r="O89">
            <v>45301</v>
          </cell>
          <cell r="P89" t="str">
            <v> </v>
          </cell>
          <cell r="Q89"/>
          <cell r="R89"/>
          <cell r="S89"/>
          <cell r="T89"/>
          <cell r="U89">
            <v>0</v>
          </cell>
          <cell r="V89" t="str">
            <v> </v>
          </cell>
          <cell r="W89" t="str">
            <v> </v>
          </cell>
          <cell r="X89"/>
          <cell r="Y89"/>
          <cell r="Z89"/>
          <cell r="AA89"/>
          <cell r="AB89"/>
          <cell r="AC89">
            <v>0</v>
          </cell>
          <cell r="AD89" t="str">
            <v> </v>
          </cell>
          <cell r="AE89" t="str">
            <v> </v>
          </cell>
        </row>
        <row r="90">
          <cell r="A90" t="str">
            <v>O-3-TO-535</v>
          </cell>
          <cell r="B90" t="str">
            <v>Z 3</v>
          </cell>
          <cell r="C90" t="str">
            <v>Toirov</v>
          </cell>
          <cell r="D90">
            <v>535</v>
          </cell>
          <cell r="E90">
            <v>40.799999999999997</v>
          </cell>
          <cell r="F90">
            <v>40</v>
          </cell>
          <cell r="G90" t="str">
            <v>Cotton</v>
          </cell>
          <cell r="H90">
            <v>40</v>
          </cell>
          <cell r="I90"/>
          <cell r="J90"/>
          <cell r="K90">
            <v>1</v>
          </cell>
          <cell r="L90">
            <v>40</v>
          </cell>
          <cell r="M90">
            <v>100</v>
          </cell>
          <cell r="N90">
            <v>45296</v>
          </cell>
          <cell r="O90">
            <v>45310</v>
          </cell>
          <cell r="P90" t="str">
            <v> </v>
          </cell>
          <cell r="Q90"/>
          <cell r="R90"/>
          <cell r="S90"/>
          <cell r="T90"/>
          <cell r="U90">
            <v>0</v>
          </cell>
          <cell r="V90" t="str">
            <v> </v>
          </cell>
          <cell r="W90" t="str">
            <v> </v>
          </cell>
          <cell r="X90"/>
          <cell r="Y90"/>
          <cell r="Z90"/>
          <cell r="AA90"/>
          <cell r="AB90"/>
          <cell r="AC90">
            <v>0</v>
          </cell>
          <cell r="AD90" t="str">
            <v> </v>
          </cell>
          <cell r="AE90" t="str">
            <v> </v>
          </cell>
        </row>
        <row r="91">
          <cell r="A91" t="str">
            <v>O-3-TO-536</v>
          </cell>
          <cell r="B91" t="str">
            <v>Z 3</v>
          </cell>
          <cell r="C91" t="str">
            <v>Toirov</v>
          </cell>
          <cell r="D91">
            <v>536</v>
          </cell>
          <cell r="E91">
            <v>10.199999999999999</v>
          </cell>
          <cell r="F91">
            <v>10.1</v>
          </cell>
          <cell r="G91" t="str">
            <v>Cotton</v>
          </cell>
          <cell r="H91">
            <v>10.1</v>
          </cell>
          <cell r="I91" t="str">
            <v> </v>
          </cell>
          <cell r="J91" t="str">
            <v> </v>
          </cell>
          <cell r="K91">
            <v>1</v>
          </cell>
          <cell r="L91">
            <v>10.1</v>
          </cell>
          <cell r="M91">
            <v>100</v>
          </cell>
          <cell r="N91">
            <v>45300</v>
          </cell>
          <cell r="O91">
            <v>45305</v>
          </cell>
          <cell r="P91" t="str">
            <v> </v>
          </cell>
          <cell r="Q91"/>
          <cell r="R91"/>
          <cell r="S91"/>
          <cell r="T91"/>
          <cell r="U91">
            <v>0</v>
          </cell>
          <cell r="V91" t="str">
            <v> </v>
          </cell>
          <cell r="W91" t="str">
            <v> </v>
          </cell>
          <cell r="X91"/>
          <cell r="Y91"/>
          <cell r="Z91"/>
          <cell r="AA91"/>
          <cell r="AB91"/>
          <cell r="AC91">
            <v>0</v>
          </cell>
          <cell r="AD91" t="str">
            <v> </v>
          </cell>
          <cell r="AE91" t="str">
            <v> </v>
          </cell>
        </row>
        <row r="92">
          <cell r="A92" t="str">
            <v>O-3-TO-538</v>
          </cell>
          <cell r="B92" t="str">
            <v>Z 3</v>
          </cell>
          <cell r="C92" t="str">
            <v>Toirov</v>
          </cell>
          <cell r="D92">
            <v>538</v>
          </cell>
          <cell r="E92">
            <v>9.6</v>
          </cell>
          <cell r="F92">
            <v>9.4</v>
          </cell>
          <cell r="G92" t="str">
            <v>Cotton</v>
          </cell>
          <cell r="H92">
            <v>9.4</v>
          </cell>
          <cell r="I92"/>
          <cell r="J92"/>
          <cell r="K92">
            <v>1</v>
          </cell>
          <cell r="L92">
            <v>9.4</v>
          </cell>
          <cell r="M92">
            <v>100</v>
          </cell>
          <cell r="N92">
            <v>45307</v>
          </cell>
          <cell r="O92">
            <v>45310</v>
          </cell>
          <cell r="P92" t="str">
            <v> </v>
          </cell>
          <cell r="Q92"/>
          <cell r="R92"/>
          <cell r="S92"/>
          <cell r="T92"/>
          <cell r="U92">
            <v>0</v>
          </cell>
          <cell r="V92" t="str">
            <v> </v>
          </cell>
          <cell r="W92" t="str">
            <v> </v>
          </cell>
          <cell r="X92"/>
          <cell r="Y92"/>
          <cell r="Z92"/>
          <cell r="AA92"/>
          <cell r="AB92"/>
          <cell r="AC92">
            <v>0</v>
          </cell>
          <cell r="AD92" t="str">
            <v> </v>
          </cell>
          <cell r="AE92" t="str">
            <v> </v>
          </cell>
        </row>
        <row r="93">
          <cell r="A93" t="str">
            <v>O-3-TO-539</v>
          </cell>
          <cell r="B93" t="str">
            <v>Z 3</v>
          </cell>
          <cell r="C93" t="str">
            <v>Toirov</v>
          </cell>
          <cell r="D93">
            <v>539</v>
          </cell>
          <cell r="E93">
            <v>7.5</v>
          </cell>
          <cell r="F93">
            <v>7</v>
          </cell>
          <cell r="G93" t="str">
            <v>Cotton</v>
          </cell>
          <cell r="H93">
            <v>7</v>
          </cell>
          <cell r="I93"/>
          <cell r="J93"/>
          <cell r="K93">
            <v>1</v>
          </cell>
          <cell r="L93">
            <v>7</v>
          </cell>
          <cell r="M93">
            <v>100</v>
          </cell>
          <cell r="N93">
            <v>45310</v>
          </cell>
          <cell r="O93">
            <v>45314</v>
          </cell>
          <cell r="P93" t="str">
            <v> </v>
          </cell>
          <cell r="Q93"/>
          <cell r="R93"/>
          <cell r="S93"/>
          <cell r="T93"/>
          <cell r="U93">
            <v>0</v>
          </cell>
          <cell r="V93" t="str">
            <v> </v>
          </cell>
          <cell r="W93" t="str">
            <v> </v>
          </cell>
          <cell r="X93"/>
          <cell r="Y93"/>
          <cell r="Z93"/>
          <cell r="AA93"/>
          <cell r="AB93"/>
          <cell r="AC93">
            <v>0</v>
          </cell>
          <cell r="AD93" t="str">
            <v> </v>
          </cell>
          <cell r="AE93" t="str">
            <v> </v>
          </cell>
        </row>
        <row r="94">
          <cell r="A94" t="str">
            <v>O-3-TO-555</v>
          </cell>
          <cell r="B94" t="str">
            <v>Z 3</v>
          </cell>
          <cell r="C94" t="str">
            <v>Toirov</v>
          </cell>
          <cell r="D94">
            <v>555</v>
          </cell>
          <cell r="E94">
            <v>16.100000000000001</v>
          </cell>
          <cell r="F94">
            <v>11</v>
          </cell>
          <cell r="G94" t="str">
            <v>Cotton</v>
          </cell>
          <cell r="H94">
            <v>11</v>
          </cell>
          <cell r="I94" t="str">
            <v> </v>
          </cell>
          <cell r="J94" t="str">
            <v> </v>
          </cell>
          <cell r="K94">
            <v>1</v>
          </cell>
          <cell r="L94">
            <v>11</v>
          </cell>
          <cell r="M94">
            <v>100</v>
          </cell>
          <cell r="N94">
            <v>45301</v>
          </cell>
          <cell r="O94">
            <v>45305</v>
          </cell>
          <cell r="P94" t="str">
            <v> </v>
          </cell>
          <cell r="Q94"/>
          <cell r="R94"/>
          <cell r="S94"/>
          <cell r="T94"/>
          <cell r="U94">
            <v>0</v>
          </cell>
          <cell r="V94" t="str">
            <v> </v>
          </cell>
          <cell r="W94" t="str">
            <v> </v>
          </cell>
          <cell r="X94"/>
          <cell r="Y94"/>
          <cell r="Z94"/>
          <cell r="AA94"/>
          <cell r="AB94"/>
          <cell r="AC94">
            <v>0</v>
          </cell>
          <cell r="AD94" t="str">
            <v> </v>
          </cell>
          <cell r="AE94" t="str">
            <v> </v>
          </cell>
        </row>
        <row r="95">
          <cell r="A95" t="str">
            <v>O-3-TO-556</v>
          </cell>
          <cell r="B95" t="str">
            <v>Z 3</v>
          </cell>
          <cell r="C95" t="str">
            <v>Toirov</v>
          </cell>
          <cell r="D95">
            <v>556</v>
          </cell>
          <cell r="E95">
            <v>21.2</v>
          </cell>
          <cell r="F95">
            <v>16</v>
          </cell>
          <cell r="G95" t="str">
            <v>Cotton</v>
          </cell>
          <cell r="H95">
            <v>16</v>
          </cell>
          <cell r="I95"/>
          <cell r="J95"/>
          <cell r="K95">
            <v>1</v>
          </cell>
          <cell r="L95">
            <v>16</v>
          </cell>
          <cell r="M95">
            <v>100</v>
          </cell>
          <cell r="N95">
            <v>45305</v>
          </cell>
          <cell r="O95">
            <v>45318</v>
          </cell>
          <cell r="P95" t="str">
            <v> </v>
          </cell>
          <cell r="Q95"/>
          <cell r="R95"/>
          <cell r="S95"/>
          <cell r="T95"/>
          <cell r="U95">
            <v>0</v>
          </cell>
          <cell r="V95" t="str">
            <v> </v>
          </cell>
          <cell r="W95" t="str">
            <v> </v>
          </cell>
          <cell r="X95"/>
          <cell r="Y95"/>
          <cell r="Z95"/>
          <cell r="AA95"/>
          <cell r="AB95"/>
          <cell r="AC95">
            <v>0</v>
          </cell>
          <cell r="AD95" t="str">
            <v> </v>
          </cell>
          <cell r="AE95" t="str">
            <v> </v>
          </cell>
        </row>
        <row r="96">
          <cell r="A96" t="str">
            <v>O-3-TO-559</v>
          </cell>
          <cell r="B96" t="str">
            <v>Z 3</v>
          </cell>
          <cell r="C96" t="str">
            <v>Toirov</v>
          </cell>
          <cell r="D96">
            <v>559</v>
          </cell>
          <cell r="E96">
            <v>6</v>
          </cell>
          <cell r="F96">
            <v>5.8</v>
          </cell>
          <cell r="G96" t="str">
            <v>Cotton</v>
          </cell>
          <cell r="H96">
            <v>5.8</v>
          </cell>
          <cell r="I96" t="str">
            <v> </v>
          </cell>
          <cell r="J96" t="str">
            <v> </v>
          </cell>
          <cell r="K96">
            <v>1</v>
          </cell>
          <cell r="L96">
            <v>5.8</v>
          </cell>
          <cell r="M96">
            <v>100</v>
          </cell>
          <cell r="N96">
            <v>45296</v>
          </cell>
          <cell r="O96">
            <v>45299</v>
          </cell>
          <cell r="P96" t="str">
            <v> </v>
          </cell>
          <cell r="Q96"/>
          <cell r="R96"/>
          <cell r="S96"/>
          <cell r="T96"/>
          <cell r="U96">
            <v>0</v>
          </cell>
          <cell r="V96" t="str">
            <v> </v>
          </cell>
          <cell r="W96" t="str">
            <v> </v>
          </cell>
          <cell r="X96"/>
          <cell r="Y96"/>
          <cell r="Z96"/>
          <cell r="AA96"/>
          <cell r="AB96"/>
          <cell r="AC96">
            <v>0</v>
          </cell>
          <cell r="AD96" t="str">
            <v> </v>
          </cell>
          <cell r="AE96" t="str">
            <v> </v>
          </cell>
        </row>
        <row r="97">
          <cell r="A97" t="str">
            <v>O-3-TO-560</v>
          </cell>
          <cell r="B97" t="str">
            <v>Z 3</v>
          </cell>
          <cell r="C97" t="str">
            <v>Toirov</v>
          </cell>
          <cell r="D97">
            <v>560</v>
          </cell>
          <cell r="E97">
            <v>4.3</v>
          </cell>
          <cell r="F97">
            <v>4.2</v>
          </cell>
          <cell r="G97" t="str">
            <v>Cotton</v>
          </cell>
          <cell r="H97">
            <v>4.2</v>
          </cell>
          <cell r="I97" t="str">
            <v> </v>
          </cell>
          <cell r="J97" t="str">
            <v> </v>
          </cell>
          <cell r="K97">
            <v>1</v>
          </cell>
          <cell r="L97">
            <v>4.2</v>
          </cell>
          <cell r="M97">
            <v>100</v>
          </cell>
          <cell r="N97">
            <v>45299</v>
          </cell>
          <cell r="O97">
            <v>45301</v>
          </cell>
          <cell r="P97" t="str">
            <v> </v>
          </cell>
          <cell r="Q97"/>
          <cell r="R97"/>
          <cell r="S97"/>
          <cell r="T97"/>
          <cell r="U97">
            <v>0</v>
          </cell>
          <cell r="V97" t="str">
            <v> </v>
          </cell>
          <cell r="W97" t="str">
            <v> </v>
          </cell>
          <cell r="X97"/>
          <cell r="Y97"/>
          <cell r="Z97"/>
          <cell r="AA97"/>
          <cell r="AB97"/>
          <cell r="AC97">
            <v>0</v>
          </cell>
          <cell r="AD97" t="str">
            <v> </v>
          </cell>
          <cell r="AE97" t="str">
            <v> </v>
          </cell>
        </row>
        <row r="98">
          <cell r="A98" t="str">
            <v>O-3-TO-561</v>
          </cell>
          <cell r="B98" t="str">
            <v>Z 3</v>
          </cell>
          <cell r="C98" t="str">
            <v>Toirov</v>
          </cell>
          <cell r="D98">
            <v>561</v>
          </cell>
          <cell r="E98">
            <v>10.3</v>
          </cell>
          <cell r="F98">
            <v>10.1</v>
          </cell>
          <cell r="G98" t="str">
            <v>Cotton</v>
          </cell>
          <cell r="H98">
            <v>10.1</v>
          </cell>
          <cell r="I98" t="str">
            <v> </v>
          </cell>
          <cell r="J98" t="str">
            <v> </v>
          </cell>
          <cell r="K98">
            <v>1</v>
          </cell>
          <cell r="L98">
            <v>10.1</v>
          </cell>
          <cell r="M98">
            <v>100</v>
          </cell>
          <cell r="N98">
            <v>45301</v>
          </cell>
          <cell r="O98">
            <v>45304</v>
          </cell>
          <cell r="P98" t="str">
            <v> </v>
          </cell>
          <cell r="Q98"/>
          <cell r="R98"/>
          <cell r="S98"/>
          <cell r="T98"/>
          <cell r="U98">
            <v>0</v>
          </cell>
          <cell r="V98" t="str">
            <v> </v>
          </cell>
          <cell r="W98" t="str">
            <v> </v>
          </cell>
          <cell r="X98"/>
          <cell r="Y98"/>
          <cell r="Z98"/>
          <cell r="AA98"/>
          <cell r="AB98"/>
          <cell r="AC98">
            <v>0</v>
          </cell>
          <cell r="AD98" t="str">
            <v> </v>
          </cell>
          <cell r="AE98" t="str">
            <v> </v>
          </cell>
        </row>
        <row r="99">
          <cell r="A99" t="str">
            <v>O-3-TO-562</v>
          </cell>
          <cell r="B99" t="str">
            <v>Z 3</v>
          </cell>
          <cell r="C99" t="str">
            <v>Toirov</v>
          </cell>
          <cell r="D99">
            <v>562</v>
          </cell>
          <cell r="E99">
            <v>4.5999999999999996</v>
          </cell>
          <cell r="F99">
            <v>4.4000000000000004</v>
          </cell>
          <cell r="G99" t="str">
            <v>Cotton</v>
          </cell>
          <cell r="H99">
            <v>4.4000000000000004</v>
          </cell>
          <cell r="I99" t="str">
            <v> </v>
          </cell>
          <cell r="J99" t="str">
            <v> </v>
          </cell>
          <cell r="K99">
            <v>1</v>
          </cell>
          <cell r="L99">
            <v>4.4000000000000004</v>
          </cell>
          <cell r="M99">
            <v>100</v>
          </cell>
          <cell r="N99">
            <v>45305</v>
          </cell>
          <cell r="O99">
            <v>45307</v>
          </cell>
          <cell r="P99" t="str">
            <v> </v>
          </cell>
          <cell r="Q99"/>
          <cell r="R99"/>
          <cell r="S99"/>
          <cell r="T99"/>
          <cell r="U99">
            <v>0</v>
          </cell>
          <cell r="V99" t="str">
            <v> </v>
          </cell>
          <cell r="W99" t="str">
            <v> </v>
          </cell>
          <cell r="X99"/>
          <cell r="Y99"/>
          <cell r="Z99"/>
          <cell r="AA99"/>
          <cell r="AB99"/>
          <cell r="AC99">
            <v>0</v>
          </cell>
          <cell r="AD99" t="str">
            <v> </v>
          </cell>
          <cell r="AE99" t="str">
            <v> </v>
          </cell>
        </row>
        <row r="100">
          <cell r="A100" t="str">
            <v>O-3-TO-574</v>
          </cell>
          <cell r="B100" t="str">
            <v>Z 3</v>
          </cell>
          <cell r="C100" t="str">
            <v>Toirov</v>
          </cell>
          <cell r="D100">
            <v>574</v>
          </cell>
          <cell r="E100">
            <v>7.7</v>
          </cell>
          <cell r="F100">
            <v>7.5</v>
          </cell>
          <cell r="G100" t="str">
            <v>Cotton</v>
          </cell>
          <cell r="H100">
            <v>7.5</v>
          </cell>
          <cell r="I100"/>
          <cell r="J100"/>
          <cell r="K100">
            <v>1</v>
          </cell>
          <cell r="L100">
            <v>7.5</v>
          </cell>
          <cell r="M100">
            <v>100</v>
          </cell>
          <cell r="N100">
            <v>45331</v>
          </cell>
          <cell r="O100">
            <v>45334</v>
          </cell>
          <cell r="P100" t="str">
            <v> </v>
          </cell>
          <cell r="Q100"/>
          <cell r="R100"/>
          <cell r="S100"/>
          <cell r="T100"/>
          <cell r="U100">
            <v>0</v>
          </cell>
          <cell r="V100" t="str">
            <v> </v>
          </cell>
          <cell r="W100" t="str">
            <v> </v>
          </cell>
          <cell r="X100"/>
          <cell r="Y100"/>
          <cell r="Z100"/>
          <cell r="AA100"/>
          <cell r="AB100"/>
          <cell r="AC100">
            <v>0</v>
          </cell>
          <cell r="AD100" t="str">
            <v> </v>
          </cell>
          <cell r="AE100" t="str">
            <v> </v>
          </cell>
        </row>
        <row r="101">
          <cell r="A101" t="str">
            <v>O-3-TO-575</v>
          </cell>
          <cell r="B101" t="str">
            <v>Z 3</v>
          </cell>
          <cell r="C101" t="str">
            <v>Toirov</v>
          </cell>
          <cell r="D101">
            <v>575</v>
          </cell>
          <cell r="E101">
            <v>5.2</v>
          </cell>
          <cell r="F101">
            <v>4.9000000000000004</v>
          </cell>
          <cell r="G101" t="str">
            <v>Cotton</v>
          </cell>
          <cell r="H101">
            <v>4.9000000000000004</v>
          </cell>
          <cell r="I101"/>
          <cell r="J101"/>
          <cell r="K101">
            <v>1</v>
          </cell>
          <cell r="L101">
            <v>4.9000000000000004</v>
          </cell>
          <cell r="M101">
            <v>100</v>
          </cell>
          <cell r="N101">
            <v>45333</v>
          </cell>
          <cell r="O101">
            <v>45336</v>
          </cell>
          <cell r="P101" t="str">
            <v> </v>
          </cell>
          <cell r="Q101"/>
          <cell r="R101"/>
          <cell r="S101"/>
          <cell r="T101"/>
          <cell r="U101">
            <v>0</v>
          </cell>
          <cell r="V101" t="str">
            <v> </v>
          </cell>
          <cell r="W101" t="str">
            <v> </v>
          </cell>
          <cell r="X101"/>
          <cell r="Y101"/>
          <cell r="Z101"/>
          <cell r="AA101"/>
          <cell r="AB101"/>
          <cell r="AC101">
            <v>0</v>
          </cell>
          <cell r="AD101" t="str">
            <v> </v>
          </cell>
          <cell r="AE101" t="str">
            <v> </v>
          </cell>
        </row>
        <row r="102">
          <cell r="A102" t="str">
            <v>O-3-TO-576</v>
          </cell>
          <cell r="B102" t="str">
            <v>Z 3</v>
          </cell>
          <cell r="C102" t="str">
            <v>Toirov</v>
          </cell>
          <cell r="D102">
            <v>576</v>
          </cell>
          <cell r="E102">
            <v>21.5</v>
          </cell>
          <cell r="F102">
            <v>20.5</v>
          </cell>
          <cell r="G102" t="str">
            <v>Cotton</v>
          </cell>
          <cell r="H102">
            <v>20.5</v>
          </cell>
          <cell r="I102"/>
          <cell r="J102"/>
          <cell r="K102">
            <v>1</v>
          </cell>
          <cell r="L102">
            <v>20.5</v>
          </cell>
          <cell r="M102">
            <v>100</v>
          </cell>
          <cell r="N102">
            <v>45316</v>
          </cell>
          <cell r="O102">
            <v>45293</v>
          </cell>
          <cell r="P102" t="str">
            <v> </v>
          </cell>
          <cell r="Q102"/>
          <cell r="R102"/>
          <cell r="S102"/>
          <cell r="T102"/>
          <cell r="U102">
            <v>0</v>
          </cell>
          <cell r="V102" t="str">
            <v> </v>
          </cell>
          <cell r="W102" t="str">
            <v> </v>
          </cell>
          <cell r="X102"/>
          <cell r="Y102"/>
          <cell r="Z102"/>
          <cell r="AA102"/>
          <cell r="AB102"/>
          <cell r="AC102">
            <v>0</v>
          </cell>
          <cell r="AD102" t="str">
            <v> </v>
          </cell>
          <cell r="AE102" t="str">
            <v> </v>
          </cell>
        </row>
        <row r="103">
          <cell r="A103" t="str">
            <v>O-3-TO-577</v>
          </cell>
          <cell r="B103" t="str">
            <v>Z 3</v>
          </cell>
          <cell r="C103" t="str">
            <v>Toirov</v>
          </cell>
          <cell r="D103">
            <v>577</v>
          </cell>
          <cell r="E103">
            <v>15.2</v>
          </cell>
          <cell r="F103">
            <v>14.5</v>
          </cell>
          <cell r="G103" t="str">
            <v>Cotton</v>
          </cell>
          <cell r="H103">
            <v>14.5</v>
          </cell>
          <cell r="I103"/>
          <cell r="J103"/>
          <cell r="K103">
            <v>1</v>
          </cell>
          <cell r="L103">
            <v>14.5</v>
          </cell>
          <cell r="M103">
            <v>100</v>
          </cell>
          <cell r="N103">
            <v>45309</v>
          </cell>
          <cell r="O103">
            <v>45314</v>
          </cell>
          <cell r="P103" t="str">
            <v> </v>
          </cell>
          <cell r="Q103"/>
          <cell r="R103"/>
          <cell r="S103"/>
          <cell r="T103"/>
          <cell r="U103">
            <v>0</v>
          </cell>
          <cell r="V103" t="str">
            <v> </v>
          </cell>
          <cell r="W103" t="str">
            <v> </v>
          </cell>
          <cell r="X103"/>
          <cell r="Y103"/>
          <cell r="Z103"/>
          <cell r="AA103"/>
          <cell r="AB103"/>
          <cell r="AC103">
            <v>0</v>
          </cell>
          <cell r="AD103" t="str">
            <v> </v>
          </cell>
          <cell r="AE103" t="str">
            <v> </v>
          </cell>
        </row>
        <row r="104">
          <cell r="A104" t="str">
            <v>O-3-TO-580</v>
          </cell>
          <cell r="B104" t="str">
            <v>Z 3</v>
          </cell>
          <cell r="C104" t="str">
            <v>Toirov</v>
          </cell>
          <cell r="D104">
            <v>580</v>
          </cell>
          <cell r="E104">
            <v>6.6</v>
          </cell>
          <cell r="F104">
            <v>6.4</v>
          </cell>
          <cell r="G104" t="str">
            <v>Cotton</v>
          </cell>
          <cell r="H104">
            <v>6.4</v>
          </cell>
          <cell r="I104"/>
          <cell r="J104"/>
          <cell r="K104">
            <v>1</v>
          </cell>
          <cell r="L104">
            <v>6.4</v>
          </cell>
          <cell r="M104">
            <v>100</v>
          </cell>
          <cell r="N104">
            <v>45314</v>
          </cell>
          <cell r="O104">
            <v>45316</v>
          </cell>
          <cell r="P104" t="str">
            <v> </v>
          </cell>
          <cell r="Q104"/>
          <cell r="R104"/>
          <cell r="S104"/>
          <cell r="T104"/>
          <cell r="U104">
            <v>0</v>
          </cell>
          <cell r="V104" t="str">
            <v> </v>
          </cell>
          <cell r="W104" t="str">
            <v> </v>
          </cell>
          <cell r="X104"/>
          <cell r="Y104"/>
          <cell r="Z104"/>
          <cell r="AA104"/>
          <cell r="AB104"/>
          <cell r="AC104">
            <v>0</v>
          </cell>
          <cell r="AD104" t="str">
            <v> </v>
          </cell>
          <cell r="AE104" t="str">
            <v> </v>
          </cell>
        </row>
        <row r="105">
          <cell r="A105" t="str">
            <v>O-3-TO-581</v>
          </cell>
          <cell r="B105" t="str">
            <v>Z 3</v>
          </cell>
          <cell r="C105" t="str">
            <v>Toirov</v>
          </cell>
          <cell r="D105">
            <v>581</v>
          </cell>
          <cell r="E105">
            <v>7.4</v>
          </cell>
          <cell r="F105">
            <v>7.2</v>
          </cell>
          <cell r="G105" t="str">
            <v>Cotton</v>
          </cell>
          <cell r="H105">
            <v>7.2</v>
          </cell>
          <cell r="I105" t="str">
            <v> </v>
          </cell>
          <cell r="J105" t="str">
            <v> </v>
          </cell>
          <cell r="K105">
            <v>1</v>
          </cell>
          <cell r="L105">
            <v>7.2</v>
          </cell>
          <cell r="M105">
            <v>100</v>
          </cell>
          <cell r="N105">
            <v>45293</v>
          </cell>
          <cell r="O105">
            <v>45308</v>
          </cell>
          <cell r="P105" t="str">
            <v> </v>
          </cell>
          <cell r="Q105"/>
          <cell r="R105"/>
          <cell r="S105"/>
          <cell r="T105"/>
          <cell r="U105">
            <v>0</v>
          </cell>
          <cell r="V105" t="str">
            <v> </v>
          </cell>
          <cell r="W105" t="str">
            <v> </v>
          </cell>
          <cell r="X105"/>
          <cell r="Y105"/>
          <cell r="Z105"/>
          <cell r="AA105"/>
          <cell r="AB105"/>
          <cell r="AC105">
            <v>0</v>
          </cell>
          <cell r="AD105" t="str">
            <v> </v>
          </cell>
          <cell r="AE105" t="str">
            <v> </v>
          </cell>
        </row>
        <row r="106">
          <cell r="A106" t="str">
            <v>O-3-TO-582</v>
          </cell>
          <cell r="B106" t="str">
            <v>Z 3</v>
          </cell>
          <cell r="C106" t="str">
            <v>Toirov</v>
          </cell>
          <cell r="D106">
            <v>582</v>
          </cell>
          <cell r="E106">
            <v>10.5</v>
          </cell>
          <cell r="F106">
            <v>10.199999999999999</v>
          </cell>
          <cell r="G106" t="str">
            <v>Cotton</v>
          </cell>
          <cell r="H106">
            <v>10.199999999999999</v>
          </cell>
          <cell r="I106" t="str">
            <v> </v>
          </cell>
          <cell r="J106" t="str">
            <v> </v>
          </cell>
          <cell r="K106">
            <v>1</v>
          </cell>
          <cell r="L106">
            <v>10.199999999999999</v>
          </cell>
          <cell r="M106">
            <v>100</v>
          </cell>
          <cell r="N106">
            <v>45289</v>
          </cell>
          <cell r="O106">
            <v>45293</v>
          </cell>
          <cell r="P106" t="str">
            <v> </v>
          </cell>
          <cell r="Q106"/>
          <cell r="R106"/>
          <cell r="S106"/>
          <cell r="T106"/>
          <cell r="U106">
            <v>0</v>
          </cell>
          <cell r="V106" t="str">
            <v> </v>
          </cell>
          <cell r="W106" t="str">
            <v> </v>
          </cell>
          <cell r="X106"/>
          <cell r="Y106"/>
          <cell r="Z106"/>
          <cell r="AA106"/>
          <cell r="AB106"/>
          <cell r="AC106">
            <v>0</v>
          </cell>
          <cell r="AD106" t="str">
            <v> </v>
          </cell>
          <cell r="AE106" t="str">
            <v> </v>
          </cell>
        </row>
        <row r="107">
          <cell r="A107" t="str">
            <v>O-3-TO-583</v>
          </cell>
          <cell r="B107" t="str">
            <v>Z 3</v>
          </cell>
          <cell r="C107" t="str">
            <v>Toirov</v>
          </cell>
          <cell r="D107">
            <v>583</v>
          </cell>
          <cell r="E107">
            <v>12.2</v>
          </cell>
          <cell r="F107">
            <v>11.8</v>
          </cell>
          <cell r="G107" t="str">
            <v>Cotton</v>
          </cell>
          <cell r="H107">
            <v>11.8</v>
          </cell>
          <cell r="I107" t="str">
            <v> </v>
          </cell>
          <cell r="J107" t="str">
            <v> </v>
          </cell>
          <cell r="K107">
            <v>1</v>
          </cell>
          <cell r="L107">
            <v>11.8</v>
          </cell>
          <cell r="M107">
            <v>100</v>
          </cell>
          <cell r="N107">
            <v>45285</v>
          </cell>
          <cell r="O107">
            <v>45288</v>
          </cell>
          <cell r="P107" t="str">
            <v> </v>
          </cell>
          <cell r="Q107"/>
          <cell r="R107"/>
          <cell r="S107"/>
          <cell r="T107"/>
          <cell r="U107">
            <v>0</v>
          </cell>
          <cell r="V107" t="str">
            <v> </v>
          </cell>
          <cell r="W107" t="str">
            <v> </v>
          </cell>
          <cell r="X107"/>
          <cell r="Y107"/>
          <cell r="Z107"/>
          <cell r="AA107"/>
          <cell r="AB107"/>
          <cell r="AC107">
            <v>0</v>
          </cell>
          <cell r="AD107" t="str">
            <v> </v>
          </cell>
          <cell r="AE107" t="str">
            <v> </v>
          </cell>
        </row>
        <row r="108">
          <cell r="A108" t="str">
            <v>O-3-TO-601</v>
          </cell>
          <cell r="B108" t="str">
            <v>Z 3</v>
          </cell>
          <cell r="C108" t="str">
            <v>Toirov</v>
          </cell>
          <cell r="D108">
            <v>601</v>
          </cell>
          <cell r="E108">
            <v>33.200000000000003</v>
          </cell>
          <cell r="F108">
            <v>32.299999999999997</v>
          </cell>
          <cell r="G108" t="str">
            <v>Cotton</v>
          </cell>
          <cell r="H108">
            <v>32.299999999999997</v>
          </cell>
          <cell r="I108" t="str">
            <v> </v>
          </cell>
          <cell r="J108" t="str">
            <v> </v>
          </cell>
          <cell r="K108">
            <v>1</v>
          </cell>
          <cell r="L108">
            <v>32.299999999999997</v>
          </cell>
          <cell r="M108">
            <v>100</v>
          </cell>
          <cell r="N108">
            <v>45283</v>
          </cell>
          <cell r="O108">
            <v>45301</v>
          </cell>
          <cell r="P108" t="str">
            <v> </v>
          </cell>
          <cell r="Q108"/>
          <cell r="R108"/>
          <cell r="S108"/>
          <cell r="T108"/>
          <cell r="U108">
            <v>0</v>
          </cell>
          <cell r="V108" t="str">
            <v> </v>
          </cell>
          <cell r="W108" t="str">
            <v> </v>
          </cell>
          <cell r="X108"/>
          <cell r="Y108"/>
          <cell r="Z108"/>
          <cell r="AA108"/>
          <cell r="AB108"/>
          <cell r="AC108">
            <v>0</v>
          </cell>
          <cell r="AD108" t="str">
            <v> </v>
          </cell>
          <cell r="AE108" t="str">
            <v> </v>
          </cell>
        </row>
        <row r="109">
          <cell r="A109" t="str">
            <v>O-3-TO-602</v>
          </cell>
          <cell r="B109" t="str">
            <v>Z 3</v>
          </cell>
          <cell r="C109" t="str">
            <v>Toirov</v>
          </cell>
          <cell r="D109">
            <v>602</v>
          </cell>
          <cell r="E109">
            <v>14.3</v>
          </cell>
          <cell r="F109">
            <v>13.5</v>
          </cell>
          <cell r="G109" t="str">
            <v>Cotton</v>
          </cell>
          <cell r="H109">
            <v>13.5</v>
          </cell>
          <cell r="I109"/>
          <cell r="J109"/>
          <cell r="K109">
            <v>1</v>
          </cell>
          <cell r="L109">
            <v>13.5</v>
          </cell>
          <cell r="M109">
            <v>100</v>
          </cell>
          <cell r="N109">
            <v>45293</v>
          </cell>
          <cell r="O109">
            <v>45328</v>
          </cell>
          <cell r="P109" t="str">
            <v> </v>
          </cell>
          <cell r="Q109"/>
          <cell r="R109"/>
          <cell r="S109"/>
          <cell r="T109"/>
          <cell r="U109">
            <v>0</v>
          </cell>
          <cell r="V109" t="str">
            <v> </v>
          </cell>
          <cell r="W109" t="str">
            <v> </v>
          </cell>
          <cell r="X109"/>
          <cell r="Y109"/>
          <cell r="Z109"/>
          <cell r="AA109"/>
          <cell r="AB109"/>
          <cell r="AC109">
            <v>0</v>
          </cell>
          <cell r="AD109" t="str">
            <v> </v>
          </cell>
          <cell r="AE109" t="str">
            <v> </v>
          </cell>
        </row>
        <row r="110">
          <cell r="A110" t="str">
            <v>O-3-TO-603</v>
          </cell>
          <cell r="B110" t="str">
            <v>Z 3</v>
          </cell>
          <cell r="C110" t="str">
            <v>Toirov</v>
          </cell>
          <cell r="D110">
            <v>603</v>
          </cell>
          <cell r="E110">
            <v>13.5</v>
          </cell>
          <cell r="F110">
            <v>13.2</v>
          </cell>
          <cell r="G110" t="str">
            <v>Cotton</v>
          </cell>
          <cell r="H110">
            <v>13.2</v>
          </cell>
          <cell r="I110"/>
          <cell r="J110"/>
          <cell r="K110">
            <v>1</v>
          </cell>
          <cell r="L110">
            <v>13.2</v>
          </cell>
          <cell r="M110">
            <v>100</v>
          </cell>
          <cell r="N110">
            <v>45327</v>
          </cell>
          <cell r="O110">
            <v>45332</v>
          </cell>
          <cell r="P110" t="str">
            <v> </v>
          </cell>
          <cell r="Q110"/>
          <cell r="R110"/>
          <cell r="S110"/>
          <cell r="T110"/>
          <cell r="U110">
            <v>0</v>
          </cell>
          <cell r="V110" t="str">
            <v> </v>
          </cell>
          <cell r="W110" t="str">
            <v> </v>
          </cell>
          <cell r="X110"/>
          <cell r="Y110"/>
          <cell r="Z110"/>
          <cell r="AA110"/>
          <cell r="AB110"/>
          <cell r="AC110">
            <v>0</v>
          </cell>
          <cell r="AD110" t="str">
            <v> </v>
          </cell>
          <cell r="AE110" t="str">
            <v> </v>
          </cell>
        </row>
        <row r="111">
          <cell r="A111" t="str">
            <v>O-3-TO-605</v>
          </cell>
          <cell r="B111" t="str">
            <v>Z 3</v>
          </cell>
          <cell r="C111" t="str">
            <v>Toirov</v>
          </cell>
          <cell r="D111">
            <v>605</v>
          </cell>
          <cell r="E111">
            <v>34.1</v>
          </cell>
          <cell r="F111">
            <v>27</v>
          </cell>
          <cell r="G111" t="str">
            <v>Cotton</v>
          </cell>
          <cell r="H111">
            <v>27</v>
          </cell>
          <cell r="I111"/>
          <cell r="J111"/>
          <cell r="K111">
            <v>1</v>
          </cell>
          <cell r="L111">
            <v>27</v>
          </cell>
          <cell r="M111">
            <v>100</v>
          </cell>
          <cell r="N111">
            <v>45301</v>
          </cell>
          <cell r="O111">
            <v>45310</v>
          </cell>
          <cell r="P111" t="str">
            <v> </v>
          </cell>
          <cell r="Q111"/>
          <cell r="R111"/>
          <cell r="S111"/>
          <cell r="T111"/>
          <cell r="U111">
            <v>0</v>
          </cell>
          <cell r="V111" t="str">
            <v> </v>
          </cell>
          <cell r="W111" t="str">
            <v> </v>
          </cell>
          <cell r="X111"/>
          <cell r="Y111"/>
          <cell r="Z111"/>
          <cell r="AA111"/>
          <cell r="AB111"/>
          <cell r="AC111">
            <v>0</v>
          </cell>
          <cell r="AD111" t="str">
            <v> </v>
          </cell>
          <cell r="AE111" t="str">
            <v> </v>
          </cell>
        </row>
        <row r="112">
          <cell r="A112" t="str">
            <v>O-3-TO-617</v>
          </cell>
          <cell r="B112" t="str">
            <v>Z 3</v>
          </cell>
          <cell r="C112" t="str">
            <v>Toirov</v>
          </cell>
          <cell r="D112">
            <v>617</v>
          </cell>
          <cell r="E112">
            <v>14.1</v>
          </cell>
          <cell r="F112">
            <v>14.1</v>
          </cell>
          <cell r="G112" t="str">
            <v>Cotton</v>
          </cell>
          <cell r="H112">
            <v>14.1</v>
          </cell>
          <cell r="I112"/>
          <cell r="J112"/>
          <cell r="K112">
            <v>1</v>
          </cell>
          <cell r="L112">
            <v>14.1</v>
          </cell>
          <cell r="M112">
            <v>100</v>
          </cell>
          <cell r="N112">
            <v>45316</v>
          </cell>
          <cell r="O112">
            <v>45322</v>
          </cell>
          <cell r="P112" t="str">
            <v> </v>
          </cell>
          <cell r="Q112"/>
          <cell r="R112"/>
          <cell r="S112"/>
          <cell r="T112"/>
          <cell r="U112">
            <v>0</v>
          </cell>
          <cell r="V112" t="str">
            <v> </v>
          </cell>
          <cell r="W112" t="str">
            <v> </v>
          </cell>
          <cell r="X112"/>
          <cell r="Y112"/>
          <cell r="Z112"/>
          <cell r="AA112"/>
          <cell r="AB112"/>
          <cell r="AC112">
            <v>0</v>
          </cell>
          <cell r="AD112" t="str">
            <v> </v>
          </cell>
          <cell r="AE112" t="str">
            <v> </v>
          </cell>
        </row>
        <row r="113">
          <cell r="A113" t="str">
            <v>O-3-TO-624</v>
          </cell>
          <cell r="B113" t="str">
            <v>Z 3</v>
          </cell>
          <cell r="C113" t="str">
            <v>Toirov</v>
          </cell>
          <cell r="D113">
            <v>624</v>
          </cell>
          <cell r="E113">
            <v>11.2</v>
          </cell>
          <cell r="F113">
            <v>11.2</v>
          </cell>
          <cell r="G113" t="str">
            <v>Cotton</v>
          </cell>
          <cell r="H113">
            <v>11.2</v>
          </cell>
          <cell r="I113" t="str">
            <v> </v>
          </cell>
          <cell r="J113" t="str">
            <v> </v>
          </cell>
          <cell r="K113">
            <v>1</v>
          </cell>
          <cell r="L113">
            <v>11.2</v>
          </cell>
          <cell r="M113">
            <v>100</v>
          </cell>
          <cell r="N113">
            <v>45289</v>
          </cell>
          <cell r="O113">
            <v>45293</v>
          </cell>
          <cell r="P113" t="str">
            <v> </v>
          </cell>
          <cell r="Q113"/>
          <cell r="R113"/>
          <cell r="S113"/>
          <cell r="T113"/>
          <cell r="U113">
            <v>0</v>
          </cell>
          <cell r="V113" t="str">
            <v> </v>
          </cell>
          <cell r="W113" t="str">
            <v> </v>
          </cell>
          <cell r="X113"/>
          <cell r="Y113"/>
          <cell r="Z113"/>
          <cell r="AA113"/>
          <cell r="AB113"/>
          <cell r="AC113">
            <v>0</v>
          </cell>
          <cell r="AD113" t="str">
            <v> </v>
          </cell>
          <cell r="AE113" t="str">
            <v> </v>
          </cell>
        </row>
        <row r="114">
          <cell r="A114" t="str">
            <v>O-3-TO-632</v>
          </cell>
          <cell r="B114" t="str">
            <v>Z 3</v>
          </cell>
          <cell r="C114" t="str">
            <v>Toirov</v>
          </cell>
          <cell r="D114">
            <v>632</v>
          </cell>
          <cell r="E114">
            <v>31</v>
          </cell>
          <cell r="F114">
            <v>30.9</v>
          </cell>
          <cell r="G114" t="str">
            <v>Cotton</v>
          </cell>
          <cell r="H114">
            <v>30.9</v>
          </cell>
          <cell r="I114" t="str">
            <v> </v>
          </cell>
          <cell r="J114" t="str">
            <v> </v>
          </cell>
          <cell r="K114">
            <v>1</v>
          </cell>
          <cell r="L114">
            <v>30.9</v>
          </cell>
          <cell r="M114">
            <v>100</v>
          </cell>
          <cell r="N114">
            <v>45287</v>
          </cell>
          <cell r="O114">
            <v>45300</v>
          </cell>
          <cell r="P114" t="str">
            <v> </v>
          </cell>
          <cell r="Q114"/>
          <cell r="R114"/>
          <cell r="S114"/>
          <cell r="T114"/>
          <cell r="U114">
            <v>0</v>
          </cell>
          <cell r="V114" t="str">
            <v> </v>
          </cell>
          <cell r="W114" t="str">
            <v> </v>
          </cell>
          <cell r="X114"/>
          <cell r="Y114"/>
          <cell r="Z114"/>
          <cell r="AA114"/>
          <cell r="AB114"/>
          <cell r="AC114">
            <v>0</v>
          </cell>
          <cell r="AD114" t="str">
            <v> </v>
          </cell>
          <cell r="AE114" t="str">
            <v> </v>
          </cell>
        </row>
        <row r="115">
          <cell r="A115" t="str">
            <v>O-4-SD-313</v>
          </cell>
          <cell r="B115" t="str">
            <v>Z 4</v>
          </cell>
          <cell r="C115" t="str">
            <v>Sardoba</v>
          </cell>
          <cell r="D115">
            <v>313</v>
          </cell>
          <cell r="E115">
            <v>45.3</v>
          </cell>
          <cell r="F115">
            <v>44</v>
          </cell>
          <cell r="G115" t="str">
            <v>Cotton</v>
          </cell>
          <cell r="H115">
            <v>44</v>
          </cell>
          <cell r="I115"/>
          <cell r="J115"/>
          <cell r="K115">
            <v>1</v>
          </cell>
          <cell r="L115">
            <v>44</v>
          </cell>
          <cell r="M115">
            <v>100</v>
          </cell>
          <cell r="N115">
            <v>45303</v>
          </cell>
          <cell r="O115">
            <v>45320</v>
          </cell>
          <cell r="P115">
            <v>44</v>
          </cell>
          <cell r="Q115"/>
          <cell r="R115"/>
          <cell r="S115">
            <v>1</v>
          </cell>
          <cell r="T115">
            <v>6</v>
          </cell>
          <cell r="U115">
            <v>13.636363636363635</v>
          </cell>
          <cell r="V115">
            <v>45345</v>
          </cell>
          <cell r="W115">
            <v>45347</v>
          </cell>
          <cell r="X115"/>
          <cell r="Y115"/>
          <cell r="Z115"/>
          <cell r="AA115"/>
          <cell r="AB115"/>
          <cell r="AC115">
            <v>0</v>
          </cell>
          <cell r="AD115"/>
          <cell r="AE115"/>
        </row>
        <row r="116">
          <cell r="A116" t="str">
            <v>O-4-SD-317</v>
          </cell>
          <cell r="B116" t="str">
            <v>Z 4</v>
          </cell>
          <cell r="C116" t="str">
            <v>Sardoba</v>
          </cell>
          <cell r="D116">
            <v>317</v>
          </cell>
          <cell r="E116">
            <v>29</v>
          </cell>
          <cell r="F116">
            <v>26.5</v>
          </cell>
          <cell r="G116" t="str">
            <v>Cotton</v>
          </cell>
          <cell r="H116">
            <v>26.5</v>
          </cell>
          <cell r="I116"/>
          <cell r="J116"/>
          <cell r="K116">
            <v>1</v>
          </cell>
          <cell r="L116">
            <v>26.5</v>
          </cell>
          <cell r="M116">
            <v>100</v>
          </cell>
          <cell r="N116">
            <v>45307</v>
          </cell>
          <cell r="O116">
            <v>45318</v>
          </cell>
          <cell r="P116" t="str">
            <v> </v>
          </cell>
          <cell r="Q116"/>
          <cell r="R116"/>
          <cell r="S116"/>
          <cell r="T116"/>
          <cell r="U116">
            <v>0</v>
          </cell>
          <cell r="V116" t="str">
            <v> </v>
          </cell>
          <cell r="W116" t="str">
            <v> </v>
          </cell>
          <cell r="X116"/>
          <cell r="Y116"/>
          <cell r="Z116"/>
          <cell r="AA116"/>
          <cell r="AB116"/>
          <cell r="AC116">
            <v>0</v>
          </cell>
          <cell r="AD116" t="str">
            <v> </v>
          </cell>
          <cell r="AE116" t="str">
            <v> </v>
          </cell>
        </row>
        <row r="117">
          <cell r="A117" t="str">
            <v>O-4-SD-318A</v>
          </cell>
          <cell r="B117" t="str">
            <v>Z 4</v>
          </cell>
          <cell r="C117" t="str">
            <v>Sardoba</v>
          </cell>
          <cell r="D117" t="str">
            <v>318A</v>
          </cell>
          <cell r="E117">
            <v>29.7</v>
          </cell>
          <cell r="F117">
            <v>28.9</v>
          </cell>
          <cell r="G117" t="str">
            <v>Cotton</v>
          </cell>
          <cell r="H117">
            <v>28.9</v>
          </cell>
          <cell r="I117"/>
          <cell r="J117"/>
          <cell r="K117">
            <v>1</v>
          </cell>
          <cell r="L117">
            <v>28.9</v>
          </cell>
          <cell r="M117">
            <v>100</v>
          </cell>
          <cell r="N117">
            <v>45318</v>
          </cell>
          <cell r="O117">
            <v>45322</v>
          </cell>
          <cell r="P117" t="str">
            <v> </v>
          </cell>
          <cell r="Q117"/>
          <cell r="R117"/>
          <cell r="S117"/>
          <cell r="T117"/>
          <cell r="U117">
            <v>0</v>
          </cell>
          <cell r="V117" t="str">
            <v> </v>
          </cell>
          <cell r="W117" t="str">
            <v> </v>
          </cell>
          <cell r="X117"/>
          <cell r="Y117"/>
          <cell r="Z117"/>
          <cell r="AA117"/>
          <cell r="AB117"/>
          <cell r="AC117">
            <v>0</v>
          </cell>
          <cell r="AD117" t="str">
            <v> </v>
          </cell>
          <cell r="AE117" t="str">
            <v> </v>
          </cell>
        </row>
        <row r="118">
          <cell r="A118" t="str">
            <v>O-4-SD-327A</v>
          </cell>
          <cell r="B118" t="str">
            <v>Z 4</v>
          </cell>
          <cell r="C118" t="str">
            <v>Sardoba</v>
          </cell>
          <cell r="D118" t="str">
            <v>327A</v>
          </cell>
          <cell r="E118">
            <v>24</v>
          </cell>
          <cell r="F118">
            <v>23</v>
          </cell>
          <cell r="G118" t="str">
            <v>Cotton</v>
          </cell>
          <cell r="H118">
            <v>23</v>
          </cell>
          <cell r="I118"/>
          <cell r="J118"/>
          <cell r="K118">
            <v>1</v>
          </cell>
          <cell r="L118">
            <v>23</v>
          </cell>
          <cell r="M118">
            <v>100</v>
          </cell>
          <cell r="N118">
            <v>45303</v>
          </cell>
          <cell r="O118">
            <v>45312</v>
          </cell>
          <cell r="P118" t="str">
            <v> </v>
          </cell>
          <cell r="Q118"/>
          <cell r="R118"/>
          <cell r="S118"/>
          <cell r="T118"/>
          <cell r="U118">
            <v>0</v>
          </cell>
          <cell r="V118" t="str">
            <v> </v>
          </cell>
          <cell r="W118" t="str">
            <v> </v>
          </cell>
          <cell r="X118"/>
          <cell r="Y118"/>
          <cell r="Z118"/>
          <cell r="AA118"/>
          <cell r="AB118"/>
          <cell r="AC118">
            <v>0</v>
          </cell>
          <cell r="AD118" t="str">
            <v> </v>
          </cell>
          <cell r="AE118" t="str">
            <v> </v>
          </cell>
        </row>
        <row r="119">
          <cell r="A119" t="str">
            <v>O-4-UK-F1</v>
          </cell>
          <cell r="B119" t="str">
            <v>Z 4</v>
          </cell>
          <cell r="C119" t="str">
            <v>Ukubayev</v>
          </cell>
          <cell r="D119" t="str">
            <v>F1</v>
          </cell>
          <cell r="E119">
            <v>34.57</v>
          </cell>
          <cell r="F119">
            <v>32.4</v>
          </cell>
          <cell r="G119" t="str">
            <v>Cotton</v>
          </cell>
          <cell r="H119">
            <v>32.4</v>
          </cell>
          <cell r="I119" t="str">
            <v> </v>
          </cell>
          <cell r="J119" t="str">
            <v> </v>
          </cell>
          <cell r="K119">
            <v>1</v>
          </cell>
          <cell r="L119">
            <v>32.4</v>
          </cell>
          <cell r="M119">
            <v>100</v>
          </cell>
          <cell r="N119">
            <v>45277</v>
          </cell>
          <cell r="O119">
            <v>45282</v>
          </cell>
          <cell r="P119" t="str">
            <v> </v>
          </cell>
          <cell r="Q119"/>
          <cell r="R119"/>
          <cell r="S119"/>
          <cell r="T119"/>
          <cell r="U119">
            <v>0</v>
          </cell>
          <cell r="V119" t="str">
            <v> </v>
          </cell>
          <cell r="W119" t="str">
            <v> </v>
          </cell>
          <cell r="X119"/>
          <cell r="Y119"/>
          <cell r="Z119"/>
          <cell r="AA119"/>
          <cell r="AB119"/>
          <cell r="AC119">
            <v>0</v>
          </cell>
          <cell r="AD119" t="str">
            <v> </v>
          </cell>
          <cell r="AE119" t="str">
            <v> </v>
          </cell>
        </row>
        <row r="120">
          <cell r="A120" t="str">
            <v>O-4-UK-F2</v>
          </cell>
          <cell r="B120" t="str">
            <v>Z 4</v>
          </cell>
          <cell r="C120" t="str">
            <v>Ukubayev</v>
          </cell>
          <cell r="D120" t="str">
            <v>F2</v>
          </cell>
          <cell r="E120">
            <v>47.05</v>
          </cell>
          <cell r="F120">
            <v>42.9</v>
          </cell>
          <cell r="G120" t="str">
            <v>Cotton</v>
          </cell>
          <cell r="H120">
            <v>42.9</v>
          </cell>
          <cell r="I120" t="str">
            <v> </v>
          </cell>
          <cell r="J120" t="str">
            <v> </v>
          </cell>
          <cell r="K120">
            <v>1</v>
          </cell>
          <cell r="L120">
            <v>42.9</v>
          </cell>
          <cell r="M120">
            <v>100</v>
          </cell>
          <cell r="N120">
            <v>45279</v>
          </cell>
          <cell r="O120">
            <v>45283</v>
          </cell>
          <cell r="P120" t="str">
            <v> </v>
          </cell>
          <cell r="Q120"/>
          <cell r="R120"/>
          <cell r="S120"/>
          <cell r="T120"/>
          <cell r="U120">
            <v>0</v>
          </cell>
          <cell r="V120" t="str">
            <v> </v>
          </cell>
          <cell r="W120" t="str">
            <v> </v>
          </cell>
          <cell r="X120"/>
          <cell r="Y120"/>
          <cell r="Z120"/>
          <cell r="AA120"/>
          <cell r="AB120"/>
          <cell r="AC120">
            <v>0</v>
          </cell>
          <cell r="AD120" t="str">
            <v> </v>
          </cell>
          <cell r="AE120" t="str">
            <v> </v>
          </cell>
        </row>
        <row r="121">
          <cell r="A121" t="str">
            <v>O-4-UK-F3</v>
          </cell>
          <cell r="B121" t="str">
            <v>Z 4</v>
          </cell>
          <cell r="C121" t="str">
            <v>Ukubayev</v>
          </cell>
          <cell r="D121" t="str">
            <v>F3</v>
          </cell>
          <cell r="E121">
            <v>45.21</v>
          </cell>
          <cell r="F121">
            <v>43.3</v>
          </cell>
          <cell r="G121" t="str">
            <v>Cotton</v>
          </cell>
          <cell r="H121">
            <v>43.3</v>
          </cell>
          <cell r="I121" t="str">
            <v> </v>
          </cell>
          <cell r="J121" t="str">
            <v> </v>
          </cell>
          <cell r="K121">
            <v>1</v>
          </cell>
          <cell r="L121">
            <v>43.3</v>
          </cell>
          <cell r="M121">
            <v>100</v>
          </cell>
          <cell r="N121">
            <v>45304</v>
          </cell>
          <cell r="O121">
            <v>45308</v>
          </cell>
          <cell r="P121" t="str">
            <v> </v>
          </cell>
          <cell r="Q121"/>
          <cell r="R121"/>
          <cell r="S121"/>
          <cell r="T121"/>
          <cell r="U121">
            <v>0</v>
          </cell>
          <cell r="V121" t="str">
            <v> </v>
          </cell>
          <cell r="W121" t="str">
            <v> </v>
          </cell>
          <cell r="X121"/>
          <cell r="Y121"/>
          <cell r="Z121"/>
          <cell r="AA121"/>
          <cell r="AB121"/>
          <cell r="AC121">
            <v>0</v>
          </cell>
          <cell r="AD121" t="str">
            <v> </v>
          </cell>
          <cell r="AE121" t="str">
            <v> </v>
          </cell>
        </row>
        <row r="122">
          <cell r="A122" t="str">
            <v>O-4-UK-F4</v>
          </cell>
          <cell r="B122" t="str">
            <v>Z 4</v>
          </cell>
          <cell r="C122" t="str">
            <v>Ukubayev</v>
          </cell>
          <cell r="D122" t="str">
            <v>F4</v>
          </cell>
          <cell r="E122">
            <v>45.23</v>
          </cell>
          <cell r="F122">
            <v>42.6</v>
          </cell>
          <cell r="G122" t="str">
            <v>Cotton</v>
          </cell>
          <cell r="H122">
            <v>42.6</v>
          </cell>
          <cell r="I122" t="str">
            <v> </v>
          </cell>
          <cell r="J122" t="str">
            <v> </v>
          </cell>
          <cell r="K122">
            <v>1</v>
          </cell>
          <cell r="L122">
            <v>42.6</v>
          </cell>
          <cell r="M122">
            <v>100</v>
          </cell>
          <cell r="N122">
            <v>45302</v>
          </cell>
          <cell r="O122">
            <v>45305</v>
          </cell>
          <cell r="P122" t="str">
            <v> </v>
          </cell>
          <cell r="Q122"/>
          <cell r="R122"/>
          <cell r="S122"/>
          <cell r="T122"/>
          <cell r="U122">
            <v>0</v>
          </cell>
          <cell r="V122" t="str">
            <v> </v>
          </cell>
          <cell r="W122" t="str">
            <v> </v>
          </cell>
          <cell r="X122">
            <v>42.6</v>
          </cell>
          <cell r="Y122"/>
          <cell r="Z122"/>
          <cell r="AA122">
            <v>1</v>
          </cell>
          <cell r="AB122">
            <v>42.6</v>
          </cell>
          <cell r="AC122">
            <v>100</v>
          </cell>
          <cell r="AD122">
            <v>45418</v>
          </cell>
          <cell r="AE122">
            <v>45426</v>
          </cell>
        </row>
        <row r="123">
          <cell r="A123" t="str">
            <v>O-4-UK-F5A</v>
          </cell>
          <cell r="B123" t="str">
            <v>Z 4</v>
          </cell>
          <cell r="C123" t="str">
            <v>Ukubayev</v>
          </cell>
          <cell r="D123" t="str">
            <v>F5A</v>
          </cell>
          <cell r="E123">
            <v>18.82</v>
          </cell>
          <cell r="F123">
            <v>16.899999999999999</v>
          </cell>
          <cell r="G123" t="str">
            <v>Cotton</v>
          </cell>
          <cell r="H123">
            <v>16.899999999999999</v>
          </cell>
          <cell r="I123" t="str">
            <v> </v>
          </cell>
          <cell r="J123" t="str">
            <v> </v>
          </cell>
          <cell r="K123">
            <v>1</v>
          </cell>
          <cell r="L123">
            <v>16.899999999999999</v>
          </cell>
          <cell r="M123">
            <v>100</v>
          </cell>
          <cell r="N123">
            <v>45287</v>
          </cell>
          <cell r="O123">
            <v>45290</v>
          </cell>
          <cell r="P123" t="str">
            <v> </v>
          </cell>
          <cell r="Q123"/>
          <cell r="R123"/>
          <cell r="S123"/>
          <cell r="T123"/>
          <cell r="U123">
            <v>0</v>
          </cell>
          <cell r="V123" t="str">
            <v> </v>
          </cell>
          <cell r="W123" t="str">
            <v> </v>
          </cell>
          <cell r="X123"/>
          <cell r="Y123"/>
          <cell r="Z123"/>
          <cell r="AA123"/>
          <cell r="AB123"/>
          <cell r="AC123">
            <v>0</v>
          </cell>
          <cell r="AD123" t="str">
            <v> </v>
          </cell>
          <cell r="AE123" t="str">
            <v> </v>
          </cell>
        </row>
        <row r="124">
          <cell r="A124" t="str">
            <v>O-4-UK-F5B</v>
          </cell>
          <cell r="B124" t="str">
            <v>Z 4</v>
          </cell>
          <cell r="C124" t="str">
            <v>Ukubayev</v>
          </cell>
          <cell r="D124" t="str">
            <v>F5B</v>
          </cell>
          <cell r="E124">
            <v>35.31</v>
          </cell>
          <cell r="F124">
            <v>32.799999999999997</v>
          </cell>
          <cell r="G124" t="str">
            <v>Cotton</v>
          </cell>
          <cell r="H124">
            <v>32.799999999999997</v>
          </cell>
          <cell r="I124" t="str">
            <v> </v>
          </cell>
          <cell r="J124" t="str">
            <v> </v>
          </cell>
          <cell r="K124">
            <v>1</v>
          </cell>
          <cell r="L124">
            <v>32.799999999999997</v>
          </cell>
          <cell r="M124">
            <v>100</v>
          </cell>
          <cell r="N124">
            <v>45289</v>
          </cell>
          <cell r="O124">
            <v>45293</v>
          </cell>
          <cell r="P124" t="str">
            <v> </v>
          </cell>
          <cell r="Q124"/>
          <cell r="R124"/>
          <cell r="S124"/>
          <cell r="T124"/>
          <cell r="U124">
            <v>0</v>
          </cell>
          <cell r="V124" t="str">
            <v> </v>
          </cell>
          <cell r="W124" t="str">
            <v> </v>
          </cell>
          <cell r="X124"/>
          <cell r="Y124"/>
          <cell r="Z124"/>
          <cell r="AA124"/>
          <cell r="AB124"/>
          <cell r="AC124">
            <v>0</v>
          </cell>
          <cell r="AD124" t="str">
            <v> </v>
          </cell>
          <cell r="AE124" t="str">
            <v> </v>
          </cell>
        </row>
        <row r="125">
          <cell r="A125" t="str">
            <v>O-4-UK-F6</v>
          </cell>
          <cell r="B125" t="str">
            <v>Z 4</v>
          </cell>
          <cell r="C125" t="str">
            <v>Ukubayev</v>
          </cell>
          <cell r="D125" t="str">
            <v>F6</v>
          </cell>
          <cell r="E125">
            <v>33.11</v>
          </cell>
          <cell r="F125">
            <v>29.2</v>
          </cell>
          <cell r="G125" t="str">
            <v>Cotton</v>
          </cell>
          <cell r="H125">
            <v>29.2</v>
          </cell>
          <cell r="I125" t="str">
            <v> </v>
          </cell>
          <cell r="J125" t="str">
            <v> </v>
          </cell>
          <cell r="K125">
            <v>1</v>
          </cell>
          <cell r="L125">
            <v>29.2</v>
          </cell>
          <cell r="M125">
            <v>100</v>
          </cell>
          <cell r="N125">
            <v>44927</v>
          </cell>
          <cell r="O125">
            <v>45295</v>
          </cell>
          <cell r="P125" t="str">
            <v> </v>
          </cell>
          <cell r="Q125"/>
          <cell r="R125"/>
          <cell r="S125"/>
          <cell r="T125"/>
          <cell r="U125">
            <v>0</v>
          </cell>
          <cell r="V125" t="str">
            <v> </v>
          </cell>
          <cell r="W125" t="str">
            <v> </v>
          </cell>
          <cell r="X125"/>
          <cell r="Y125"/>
          <cell r="Z125"/>
          <cell r="AA125"/>
          <cell r="AB125"/>
          <cell r="AC125">
            <v>0</v>
          </cell>
          <cell r="AD125" t="str">
            <v> </v>
          </cell>
          <cell r="AE125" t="str">
            <v> </v>
          </cell>
        </row>
        <row r="126">
          <cell r="A126" t="str">
            <v>O-4-UK-F7</v>
          </cell>
          <cell r="B126" t="str">
            <v>Z 4</v>
          </cell>
          <cell r="C126" t="str">
            <v>Ukubayev</v>
          </cell>
          <cell r="D126" t="str">
            <v>F7</v>
          </cell>
          <cell r="E126">
            <v>54.57</v>
          </cell>
          <cell r="F126">
            <v>51.8</v>
          </cell>
          <cell r="G126" t="str">
            <v>Cotton</v>
          </cell>
          <cell r="H126">
            <v>51.8</v>
          </cell>
          <cell r="I126" t="str">
            <v> </v>
          </cell>
          <cell r="J126" t="str">
            <v> </v>
          </cell>
          <cell r="K126">
            <v>1</v>
          </cell>
          <cell r="L126">
            <v>51.8</v>
          </cell>
          <cell r="M126">
            <v>100</v>
          </cell>
          <cell r="N126">
            <v>45300</v>
          </cell>
          <cell r="O126">
            <v>45303</v>
          </cell>
          <cell r="P126" t="str">
            <v> </v>
          </cell>
          <cell r="Q126"/>
          <cell r="R126"/>
          <cell r="S126"/>
          <cell r="T126"/>
          <cell r="U126">
            <v>0</v>
          </cell>
          <cell r="V126" t="str">
            <v> </v>
          </cell>
          <cell r="W126" t="str">
            <v> </v>
          </cell>
          <cell r="X126"/>
          <cell r="Y126"/>
          <cell r="Z126"/>
          <cell r="AA126"/>
          <cell r="AB126"/>
          <cell r="AC126">
            <v>0</v>
          </cell>
          <cell r="AD126" t="str">
            <v> </v>
          </cell>
          <cell r="AE126" t="str">
            <v> </v>
          </cell>
        </row>
        <row r="127">
          <cell r="A127" t="str">
            <v>O-4-UK-F8</v>
          </cell>
          <cell r="B127" t="str">
            <v>Z 4</v>
          </cell>
          <cell r="C127" t="str">
            <v>Ukubayev</v>
          </cell>
          <cell r="D127" t="str">
            <v>F8</v>
          </cell>
          <cell r="E127">
            <v>45.53</v>
          </cell>
          <cell r="F127">
            <v>42.6</v>
          </cell>
          <cell r="G127" t="str">
            <v>Cotton</v>
          </cell>
          <cell r="H127">
            <v>42.6</v>
          </cell>
          <cell r="I127" t="str">
            <v> </v>
          </cell>
          <cell r="J127" t="str">
            <v> </v>
          </cell>
          <cell r="K127">
            <v>1</v>
          </cell>
          <cell r="L127">
            <v>42.6</v>
          </cell>
          <cell r="M127">
            <v>100</v>
          </cell>
          <cell r="N127">
            <v>45297</v>
          </cell>
          <cell r="O127">
            <v>45300</v>
          </cell>
          <cell r="P127" t="str">
            <v> </v>
          </cell>
          <cell r="Q127"/>
          <cell r="R127"/>
          <cell r="S127"/>
          <cell r="T127"/>
          <cell r="U127">
            <v>0</v>
          </cell>
          <cell r="V127" t="str">
            <v> </v>
          </cell>
          <cell r="W127" t="str">
            <v> </v>
          </cell>
          <cell r="X127"/>
          <cell r="Y127"/>
          <cell r="Z127"/>
          <cell r="AA127"/>
          <cell r="AB127"/>
          <cell r="AC127">
            <v>0</v>
          </cell>
          <cell r="AD127" t="str">
            <v> </v>
          </cell>
          <cell r="AE127" t="str">
            <v> </v>
          </cell>
        </row>
        <row r="128">
          <cell r="A128" t="str">
            <v>O-4-UK-F9</v>
          </cell>
          <cell r="B128" t="str">
            <v>Z 4</v>
          </cell>
          <cell r="C128" t="str">
            <v>Ukubayev</v>
          </cell>
          <cell r="D128" t="str">
            <v>F9</v>
          </cell>
          <cell r="E128">
            <v>42.92</v>
          </cell>
          <cell r="F128">
            <v>39.299999999999997</v>
          </cell>
          <cell r="G128" t="str">
            <v>Cotton</v>
          </cell>
          <cell r="H128">
            <v>39.299999999999997</v>
          </cell>
          <cell r="I128" t="str">
            <v> </v>
          </cell>
          <cell r="J128" t="str">
            <v> </v>
          </cell>
          <cell r="K128">
            <v>1</v>
          </cell>
          <cell r="L128">
            <v>39.299999999999997</v>
          </cell>
          <cell r="M128">
            <v>100</v>
          </cell>
          <cell r="N128">
            <v>45294</v>
          </cell>
          <cell r="O128">
            <v>45298</v>
          </cell>
          <cell r="P128" t="str">
            <v> </v>
          </cell>
          <cell r="Q128"/>
          <cell r="R128"/>
          <cell r="S128"/>
          <cell r="T128"/>
          <cell r="U128">
            <v>0</v>
          </cell>
          <cell r="V128" t="str">
            <v> </v>
          </cell>
          <cell r="W128" t="str">
            <v> </v>
          </cell>
          <cell r="X128"/>
          <cell r="Y128"/>
          <cell r="Z128"/>
          <cell r="AA128"/>
          <cell r="AB128"/>
          <cell r="AC128">
            <v>0</v>
          </cell>
          <cell r="AD128" t="str">
            <v> </v>
          </cell>
          <cell r="AE128" t="str">
            <v> </v>
          </cell>
        </row>
        <row r="129">
          <cell r="A129" t="str">
            <v>O-4-UK-F10</v>
          </cell>
          <cell r="B129" t="str">
            <v>Z 4</v>
          </cell>
          <cell r="C129" t="str">
            <v>Ukubayev</v>
          </cell>
          <cell r="D129" t="str">
            <v>F10</v>
          </cell>
          <cell r="E129">
            <v>42.32</v>
          </cell>
          <cell r="F129">
            <v>39.700000000000003</v>
          </cell>
          <cell r="G129" t="str">
            <v>Cotton</v>
          </cell>
          <cell r="H129">
            <v>39.700000000000003</v>
          </cell>
          <cell r="I129"/>
          <cell r="J129"/>
          <cell r="K129">
            <v>1</v>
          </cell>
          <cell r="L129">
            <v>39.700000000000003</v>
          </cell>
          <cell r="M129">
            <v>100</v>
          </cell>
          <cell r="N129">
            <v>45307</v>
          </cell>
          <cell r="O129">
            <v>45311</v>
          </cell>
          <cell r="P129" t="str">
            <v> </v>
          </cell>
          <cell r="Q129"/>
          <cell r="R129"/>
          <cell r="S129"/>
          <cell r="T129"/>
          <cell r="U129">
            <v>0</v>
          </cell>
          <cell r="V129" t="str">
            <v> </v>
          </cell>
          <cell r="W129" t="str">
            <v> </v>
          </cell>
          <cell r="X129"/>
          <cell r="Y129"/>
          <cell r="Z129"/>
          <cell r="AA129"/>
          <cell r="AB129"/>
          <cell r="AC129">
            <v>0</v>
          </cell>
          <cell r="AD129" t="str">
            <v> </v>
          </cell>
          <cell r="AE129" t="str">
            <v> </v>
          </cell>
        </row>
        <row r="130">
          <cell r="A130" t="str">
            <v>O-4-UK-F11</v>
          </cell>
          <cell r="B130" t="str">
            <v>Z 4</v>
          </cell>
          <cell r="C130" t="str">
            <v>Ukubayev</v>
          </cell>
          <cell r="D130" t="str">
            <v>F11</v>
          </cell>
          <cell r="E130">
            <v>40.6</v>
          </cell>
          <cell r="F130">
            <v>38</v>
          </cell>
          <cell r="G130" t="str">
            <v>Cotton</v>
          </cell>
          <cell r="H130">
            <v>38</v>
          </cell>
          <cell r="I130"/>
          <cell r="J130"/>
          <cell r="K130">
            <v>1</v>
          </cell>
          <cell r="L130">
            <v>38</v>
          </cell>
          <cell r="M130">
            <v>100</v>
          </cell>
          <cell r="N130">
            <v>45309</v>
          </cell>
          <cell r="O130">
            <v>45313</v>
          </cell>
          <cell r="P130" t="str">
            <v> </v>
          </cell>
          <cell r="Q130"/>
          <cell r="R130"/>
          <cell r="S130"/>
          <cell r="T130"/>
          <cell r="U130">
            <v>0</v>
          </cell>
          <cell r="V130" t="str">
            <v> </v>
          </cell>
          <cell r="W130" t="str">
            <v> </v>
          </cell>
          <cell r="X130"/>
          <cell r="Y130"/>
          <cell r="Z130"/>
          <cell r="AA130"/>
          <cell r="AB130"/>
          <cell r="AC130">
            <v>0</v>
          </cell>
          <cell r="AD130" t="str">
            <v> </v>
          </cell>
          <cell r="AE130" t="str">
            <v> </v>
          </cell>
        </row>
        <row r="131">
          <cell r="A131" t="str">
            <v>O-4-UK-F12</v>
          </cell>
          <cell r="B131" t="str">
            <v>Z 4</v>
          </cell>
          <cell r="C131" t="str">
            <v>Ukubayev</v>
          </cell>
          <cell r="D131" t="str">
            <v>F12</v>
          </cell>
          <cell r="E131">
            <v>41.25</v>
          </cell>
          <cell r="F131">
            <v>37.5</v>
          </cell>
          <cell r="G131" t="str">
            <v>Cotton</v>
          </cell>
          <cell r="H131">
            <v>37.5</v>
          </cell>
          <cell r="I131" t="str">
            <v> </v>
          </cell>
          <cell r="J131" t="str">
            <v> </v>
          </cell>
          <cell r="K131">
            <v>1</v>
          </cell>
          <cell r="L131">
            <v>37.5</v>
          </cell>
          <cell r="M131">
            <v>100</v>
          </cell>
          <cell r="N131">
            <v>45303</v>
          </cell>
          <cell r="O131">
            <v>45307</v>
          </cell>
          <cell r="P131" t="str">
            <v> </v>
          </cell>
          <cell r="Q131"/>
          <cell r="R131"/>
          <cell r="S131"/>
          <cell r="T131"/>
          <cell r="U131">
            <v>0</v>
          </cell>
          <cell r="V131" t="str">
            <v> </v>
          </cell>
          <cell r="W131" t="str">
            <v> </v>
          </cell>
          <cell r="X131"/>
          <cell r="Y131"/>
          <cell r="Z131"/>
          <cell r="AA131"/>
          <cell r="AB131"/>
          <cell r="AC131">
            <v>0</v>
          </cell>
          <cell r="AD131" t="str">
            <v> </v>
          </cell>
          <cell r="AE131" t="str">
            <v> </v>
          </cell>
        </row>
        <row r="132">
          <cell r="A132" t="str">
            <v>O-4-UK-F13</v>
          </cell>
          <cell r="B132" t="str">
            <v>Z 4</v>
          </cell>
          <cell r="C132" t="str">
            <v>Ukubayev</v>
          </cell>
          <cell r="D132" t="str">
            <v>F13</v>
          </cell>
          <cell r="E132">
            <v>62.41</v>
          </cell>
          <cell r="F132">
            <v>60.4</v>
          </cell>
          <cell r="G132" t="str">
            <v>Cotton</v>
          </cell>
          <cell r="H132">
            <v>60.4</v>
          </cell>
          <cell r="I132"/>
          <cell r="J132"/>
          <cell r="K132">
            <v>1</v>
          </cell>
          <cell r="L132">
            <v>60.4</v>
          </cell>
          <cell r="M132">
            <v>100</v>
          </cell>
          <cell r="N132">
            <v>45315</v>
          </cell>
          <cell r="O132">
            <v>45320</v>
          </cell>
          <cell r="P132" t="str">
            <v> </v>
          </cell>
          <cell r="Q132"/>
          <cell r="R132"/>
          <cell r="S132"/>
          <cell r="T132"/>
          <cell r="U132">
            <v>0</v>
          </cell>
          <cell r="V132" t="str">
            <v> </v>
          </cell>
          <cell r="W132" t="str">
            <v> </v>
          </cell>
          <cell r="X132"/>
          <cell r="Y132"/>
          <cell r="Z132"/>
          <cell r="AA132"/>
          <cell r="AB132"/>
          <cell r="AC132">
            <v>0</v>
          </cell>
          <cell r="AD132" t="str">
            <v> </v>
          </cell>
          <cell r="AE132" t="str">
            <v> </v>
          </cell>
        </row>
        <row r="133">
          <cell r="A133" t="str">
            <v>O-4-UK-153</v>
          </cell>
          <cell r="B133" t="str">
            <v>Z 4</v>
          </cell>
          <cell r="C133" t="str">
            <v>Ukubayev</v>
          </cell>
          <cell r="D133">
            <v>153</v>
          </cell>
          <cell r="E133">
            <v>32</v>
          </cell>
          <cell r="F133">
            <v>31.8</v>
          </cell>
          <cell r="G133" t="str">
            <v>Cotton</v>
          </cell>
          <cell r="H133">
            <v>31.8</v>
          </cell>
          <cell r="I133"/>
          <cell r="J133"/>
          <cell r="K133">
            <v>1</v>
          </cell>
          <cell r="L133">
            <v>31.8</v>
          </cell>
          <cell r="M133">
            <v>100</v>
          </cell>
          <cell r="N133">
            <v>45298</v>
          </cell>
          <cell r="O133">
            <v>45313</v>
          </cell>
          <cell r="P133" t="str">
            <v> </v>
          </cell>
          <cell r="Q133"/>
          <cell r="R133"/>
          <cell r="S133"/>
          <cell r="T133"/>
          <cell r="U133">
            <v>0</v>
          </cell>
          <cell r="V133" t="str">
            <v> </v>
          </cell>
          <cell r="W133" t="str">
            <v> </v>
          </cell>
          <cell r="X133"/>
          <cell r="Y133"/>
          <cell r="Z133"/>
          <cell r="AA133"/>
          <cell r="AB133"/>
          <cell r="AC133">
            <v>0</v>
          </cell>
          <cell r="AD133" t="str">
            <v> </v>
          </cell>
          <cell r="AE133" t="str">
            <v> </v>
          </cell>
        </row>
        <row r="134">
          <cell r="A134" t="str">
            <v>O-4-UK-190</v>
          </cell>
          <cell r="B134" t="str">
            <v>Z 4</v>
          </cell>
          <cell r="C134" t="str">
            <v>Ukubayev</v>
          </cell>
          <cell r="D134">
            <v>190</v>
          </cell>
          <cell r="E134">
            <v>34</v>
          </cell>
          <cell r="F134">
            <v>34</v>
          </cell>
          <cell r="G134" t="str">
            <v>Cotton</v>
          </cell>
          <cell r="H134">
            <v>34</v>
          </cell>
          <cell r="I134"/>
          <cell r="J134"/>
          <cell r="K134">
            <v>1</v>
          </cell>
          <cell r="L134">
            <v>34</v>
          </cell>
          <cell r="M134">
            <v>100</v>
          </cell>
          <cell r="N134">
            <v>45301</v>
          </cell>
          <cell r="O134">
            <v>45313</v>
          </cell>
          <cell r="P134" t="str">
            <v> </v>
          </cell>
          <cell r="Q134"/>
          <cell r="R134"/>
          <cell r="S134"/>
          <cell r="T134"/>
          <cell r="U134">
            <v>0</v>
          </cell>
          <cell r="V134" t="str">
            <v> </v>
          </cell>
          <cell r="W134" t="str">
            <v> </v>
          </cell>
          <cell r="X134"/>
          <cell r="Y134"/>
          <cell r="Z134"/>
          <cell r="AA134"/>
          <cell r="AB134"/>
          <cell r="AC134">
            <v>0</v>
          </cell>
          <cell r="AD134" t="str">
            <v> </v>
          </cell>
          <cell r="AE134" t="str">
            <v> </v>
          </cell>
        </row>
        <row r="135">
          <cell r="A135" t="str">
            <v>O-4-UK-192</v>
          </cell>
          <cell r="B135" t="str">
            <v>Z 4</v>
          </cell>
          <cell r="C135" t="str">
            <v>Ukubayev</v>
          </cell>
          <cell r="D135">
            <v>192</v>
          </cell>
          <cell r="E135">
            <v>10.3</v>
          </cell>
          <cell r="F135">
            <v>10</v>
          </cell>
          <cell r="G135" t="str">
            <v>Cotton</v>
          </cell>
          <cell r="H135">
            <v>10</v>
          </cell>
          <cell r="I135" t="str">
            <v> </v>
          </cell>
          <cell r="J135" t="str">
            <v> </v>
          </cell>
          <cell r="K135">
            <v>1</v>
          </cell>
          <cell r="L135">
            <v>10</v>
          </cell>
          <cell r="M135">
            <v>100</v>
          </cell>
          <cell r="N135">
            <v>45297</v>
          </cell>
          <cell r="O135">
            <v>45302</v>
          </cell>
          <cell r="P135" t="str">
            <v> </v>
          </cell>
          <cell r="Q135"/>
          <cell r="R135"/>
          <cell r="S135"/>
          <cell r="T135"/>
          <cell r="U135">
            <v>0</v>
          </cell>
          <cell r="V135" t="str">
            <v> </v>
          </cell>
          <cell r="W135" t="str">
            <v> </v>
          </cell>
          <cell r="X135"/>
          <cell r="Y135"/>
          <cell r="Z135"/>
          <cell r="AA135"/>
          <cell r="AB135"/>
          <cell r="AC135">
            <v>0</v>
          </cell>
          <cell r="AD135" t="str">
            <v> </v>
          </cell>
          <cell r="AE135" t="str">
            <v> </v>
          </cell>
        </row>
        <row r="136">
          <cell r="A136" t="str">
            <v>O-4-UK-193</v>
          </cell>
          <cell r="B136" t="str">
            <v>Z 4</v>
          </cell>
          <cell r="C136" t="str">
            <v>Ukubayev</v>
          </cell>
          <cell r="D136">
            <v>193</v>
          </cell>
          <cell r="E136">
            <v>29.5</v>
          </cell>
          <cell r="F136">
            <v>28.9</v>
          </cell>
          <cell r="G136" t="str">
            <v>Cotton</v>
          </cell>
          <cell r="H136">
            <v>28.9</v>
          </cell>
          <cell r="I136"/>
          <cell r="J136"/>
          <cell r="K136">
            <v>1</v>
          </cell>
          <cell r="L136">
            <v>28.9</v>
          </cell>
          <cell r="M136">
            <v>100</v>
          </cell>
          <cell r="N136">
            <v>45306</v>
          </cell>
          <cell r="O136">
            <v>45317</v>
          </cell>
          <cell r="P136" t="str">
            <v> </v>
          </cell>
          <cell r="Q136"/>
          <cell r="R136"/>
          <cell r="S136"/>
          <cell r="T136"/>
          <cell r="U136">
            <v>0</v>
          </cell>
          <cell r="V136" t="str">
            <v> </v>
          </cell>
          <cell r="W136" t="str">
            <v> </v>
          </cell>
          <cell r="X136"/>
          <cell r="Y136"/>
          <cell r="Z136"/>
          <cell r="AA136"/>
          <cell r="AB136"/>
          <cell r="AC136">
            <v>0</v>
          </cell>
          <cell r="AD136" t="str">
            <v> </v>
          </cell>
          <cell r="AE136" t="str">
            <v> </v>
          </cell>
        </row>
        <row r="137">
          <cell r="A137" t="str">
            <v>O-5-BB-F19</v>
          </cell>
          <cell r="B137" t="str">
            <v>Z 5</v>
          </cell>
          <cell r="C137" t="str">
            <v>Bobur</v>
          </cell>
          <cell r="D137" t="str">
            <v>F19</v>
          </cell>
          <cell r="E137">
            <v>29.45</v>
          </cell>
          <cell r="F137">
            <v>27.3</v>
          </cell>
          <cell r="G137" t="str">
            <v>Cotton</v>
          </cell>
          <cell r="H137">
            <v>27.3</v>
          </cell>
          <cell r="I137" t="str">
            <v> </v>
          </cell>
          <cell r="J137" t="str">
            <v> </v>
          </cell>
          <cell r="K137">
            <v>1</v>
          </cell>
          <cell r="L137">
            <v>27.3</v>
          </cell>
          <cell r="M137">
            <v>100</v>
          </cell>
          <cell r="N137">
            <v>45294</v>
          </cell>
          <cell r="O137">
            <v>45299</v>
          </cell>
          <cell r="P137" t="str">
            <v> </v>
          </cell>
          <cell r="Q137"/>
          <cell r="R137"/>
          <cell r="S137"/>
          <cell r="T137"/>
          <cell r="U137">
            <v>0</v>
          </cell>
          <cell r="V137" t="str">
            <v> </v>
          </cell>
          <cell r="W137" t="str">
            <v> </v>
          </cell>
          <cell r="X137"/>
          <cell r="Y137"/>
          <cell r="Z137"/>
          <cell r="AA137"/>
          <cell r="AB137"/>
          <cell r="AC137">
            <v>0</v>
          </cell>
          <cell r="AD137" t="str">
            <v> </v>
          </cell>
          <cell r="AE137" t="str">
            <v> </v>
          </cell>
        </row>
        <row r="138">
          <cell r="A138" t="str">
            <v>O-5-BB-F25</v>
          </cell>
          <cell r="B138" t="str">
            <v>Z 5</v>
          </cell>
          <cell r="C138" t="str">
            <v>Bobur</v>
          </cell>
          <cell r="D138" t="str">
            <v>F25</v>
          </cell>
          <cell r="E138">
            <v>18.75</v>
          </cell>
          <cell r="F138">
            <v>17</v>
          </cell>
          <cell r="G138" t="str">
            <v>Cotton</v>
          </cell>
          <cell r="H138">
            <v>17</v>
          </cell>
          <cell r="I138"/>
          <cell r="J138"/>
          <cell r="K138">
            <v>1</v>
          </cell>
          <cell r="L138">
            <v>17</v>
          </cell>
          <cell r="M138">
            <v>100</v>
          </cell>
          <cell r="N138">
            <v>45304</v>
          </cell>
          <cell r="O138">
            <v>45309</v>
          </cell>
          <cell r="P138" t="str">
            <v> </v>
          </cell>
          <cell r="Q138"/>
          <cell r="R138"/>
          <cell r="S138"/>
          <cell r="T138"/>
          <cell r="U138">
            <v>0</v>
          </cell>
          <cell r="V138" t="str">
            <v> </v>
          </cell>
          <cell r="W138" t="str">
            <v> </v>
          </cell>
          <cell r="X138"/>
          <cell r="Y138"/>
          <cell r="Z138"/>
          <cell r="AA138"/>
          <cell r="AB138"/>
          <cell r="AC138">
            <v>0</v>
          </cell>
          <cell r="AD138" t="str">
            <v> </v>
          </cell>
          <cell r="AE138" t="str">
            <v> </v>
          </cell>
        </row>
        <row r="139">
          <cell r="A139" t="str">
            <v>O-5-BB-F27</v>
          </cell>
          <cell r="B139" t="str">
            <v>Z 5</v>
          </cell>
          <cell r="C139" t="str">
            <v>Bobur</v>
          </cell>
          <cell r="D139" t="str">
            <v>F27</v>
          </cell>
          <cell r="E139">
            <v>17.53</v>
          </cell>
          <cell r="F139">
            <v>16.600000000000001</v>
          </cell>
          <cell r="G139" t="str">
            <v>Cotton</v>
          </cell>
          <cell r="H139">
            <v>16.600000000000001</v>
          </cell>
          <cell r="I139" t="str">
            <v> </v>
          </cell>
          <cell r="J139" t="str">
            <v> </v>
          </cell>
          <cell r="K139">
            <v>1</v>
          </cell>
          <cell r="L139">
            <v>16.600000000000001</v>
          </cell>
          <cell r="M139">
            <v>100</v>
          </cell>
          <cell r="N139">
            <v>45302</v>
          </cell>
          <cell r="O139">
            <v>45306</v>
          </cell>
          <cell r="P139" t="str">
            <v> </v>
          </cell>
          <cell r="Q139"/>
          <cell r="R139"/>
          <cell r="S139"/>
          <cell r="T139"/>
          <cell r="U139">
            <v>0</v>
          </cell>
          <cell r="V139" t="str">
            <v> </v>
          </cell>
          <cell r="W139" t="str">
            <v> </v>
          </cell>
          <cell r="X139"/>
          <cell r="Y139"/>
          <cell r="Z139"/>
          <cell r="AA139"/>
          <cell r="AB139"/>
          <cell r="AC139">
            <v>0</v>
          </cell>
          <cell r="AD139" t="str">
            <v> </v>
          </cell>
          <cell r="AE139" t="str">
            <v> </v>
          </cell>
        </row>
        <row r="140">
          <cell r="A140" t="str">
            <v>O-5-BB-F29</v>
          </cell>
          <cell r="B140" t="str">
            <v>Z 5</v>
          </cell>
          <cell r="C140" t="str">
            <v>Bobur</v>
          </cell>
          <cell r="D140" t="str">
            <v>F29</v>
          </cell>
          <cell r="E140">
            <v>19.78</v>
          </cell>
          <cell r="F140">
            <v>17.100000000000001</v>
          </cell>
          <cell r="G140" t="str">
            <v>Cotton</v>
          </cell>
          <cell r="H140">
            <v>17.100000000000001</v>
          </cell>
          <cell r="I140" t="str">
            <v> </v>
          </cell>
          <cell r="J140" t="str">
            <v> </v>
          </cell>
          <cell r="K140">
            <v>1</v>
          </cell>
          <cell r="L140">
            <v>17.100000000000001</v>
          </cell>
          <cell r="M140">
            <v>100</v>
          </cell>
          <cell r="N140">
            <v>45295</v>
          </cell>
          <cell r="O140">
            <v>45299</v>
          </cell>
          <cell r="P140" t="str">
            <v> </v>
          </cell>
          <cell r="Q140"/>
          <cell r="R140"/>
          <cell r="S140"/>
          <cell r="T140"/>
          <cell r="U140">
            <v>0</v>
          </cell>
          <cell r="V140" t="str">
            <v> </v>
          </cell>
          <cell r="W140" t="str">
            <v> </v>
          </cell>
          <cell r="X140"/>
          <cell r="Y140"/>
          <cell r="Z140"/>
          <cell r="AA140"/>
          <cell r="AB140"/>
          <cell r="AC140">
            <v>0</v>
          </cell>
          <cell r="AD140" t="str">
            <v> </v>
          </cell>
          <cell r="AE140" t="str">
            <v> </v>
          </cell>
        </row>
        <row r="141">
          <cell r="A141" t="str">
            <v>O-5-BB-F32</v>
          </cell>
          <cell r="B141" t="str">
            <v>Z 5</v>
          </cell>
          <cell r="C141" t="str">
            <v>Bobur</v>
          </cell>
          <cell r="D141" t="str">
            <v>F32</v>
          </cell>
          <cell r="E141">
            <v>31.76</v>
          </cell>
          <cell r="F141">
            <v>28.6</v>
          </cell>
          <cell r="G141" t="str">
            <v>Cotton</v>
          </cell>
          <cell r="H141">
            <v>28.6</v>
          </cell>
          <cell r="I141"/>
          <cell r="J141"/>
          <cell r="K141">
            <v>1</v>
          </cell>
          <cell r="L141">
            <v>28.6</v>
          </cell>
          <cell r="M141">
            <v>100</v>
          </cell>
          <cell r="N141">
            <v>45327</v>
          </cell>
          <cell r="O141">
            <v>45329</v>
          </cell>
          <cell r="P141" t="str">
            <v> </v>
          </cell>
          <cell r="Q141"/>
          <cell r="R141"/>
          <cell r="S141"/>
          <cell r="T141"/>
          <cell r="U141">
            <v>0</v>
          </cell>
          <cell r="V141" t="str">
            <v> </v>
          </cell>
          <cell r="W141" t="str">
            <v> </v>
          </cell>
          <cell r="X141"/>
          <cell r="Y141"/>
          <cell r="Z141"/>
          <cell r="AA141"/>
          <cell r="AB141"/>
          <cell r="AC141">
            <v>0</v>
          </cell>
          <cell r="AD141" t="str">
            <v> </v>
          </cell>
          <cell r="AE141" t="str">
            <v> </v>
          </cell>
        </row>
        <row r="142">
          <cell r="A142" t="str">
            <v>O-5-BB-F34A</v>
          </cell>
          <cell r="B142" t="str">
            <v>Z 5</v>
          </cell>
          <cell r="C142" t="str">
            <v>Bobur</v>
          </cell>
          <cell r="D142" t="str">
            <v>F34A</v>
          </cell>
          <cell r="E142">
            <v>33.29</v>
          </cell>
          <cell r="F142">
            <v>31</v>
          </cell>
          <cell r="G142" t="str">
            <v>Cotton</v>
          </cell>
          <cell r="H142">
            <v>31</v>
          </cell>
          <cell r="I142"/>
          <cell r="J142"/>
          <cell r="K142">
            <v>1</v>
          </cell>
          <cell r="L142">
            <v>31</v>
          </cell>
          <cell r="M142">
            <v>100</v>
          </cell>
          <cell r="N142">
            <v>45304</v>
          </cell>
          <cell r="O142">
            <v>45311</v>
          </cell>
          <cell r="P142" t="str">
            <v> </v>
          </cell>
          <cell r="Q142"/>
          <cell r="R142"/>
          <cell r="S142"/>
          <cell r="T142"/>
          <cell r="U142">
            <v>0</v>
          </cell>
          <cell r="V142" t="str">
            <v> </v>
          </cell>
          <cell r="W142" t="str">
            <v> </v>
          </cell>
          <cell r="X142"/>
          <cell r="Y142"/>
          <cell r="Z142"/>
          <cell r="AA142"/>
          <cell r="AB142"/>
          <cell r="AC142">
            <v>0</v>
          </cell>
          <cell r="AD142" t="str">
            <v> </v>
          </cell>
          <cell r="AE142" t="str">
            <v> </v>
          </cell>
        </row>
        <row r="143">
          <cell r="A143" t="str">
            <v>O-5-BB-F34B</v>
          </cell>
          <cell r="B143" t="str">
            <v>Z 5</v>
          </cell>
          <cell r="C143" t="str">
            <v>Bobur</v>
          </cell>
          <cell r="D143" t="str">
            <v>F34B</v>
          </cell>
          <cell r="E143">
            <v>31</v>
          </cell>
          <cell r="F143">
            <v>29</v>
          </cell>
          <cell r="G143" t="str">
            <v>Cotton</v>
          </cell>
          <cell r="H143">
            <v>29</v>
          </cell>
          <cell r="I143"/>
          <cell r="J143"/>
          <cell r="K143">
            <v>1</v>
          </cell>
          <cell r="L143">
            <v>29</v>
          </cell>
          <cell r="M143">
            <v>100</v>
          </cell>
          <cell r="N143">
            <v>45304</v>
          </cell>
          <cell r="O143">
            <v>45311</v>
          </cell>
          <cell r="P143" t="str">
            <v> </v>
          </cell>
          <cell r="Q143"/>
          <cell r="R143"/>
          <cell r="S143"/>
          <cell r="T143"/>
          <cell r="U143">
            <v>0</v>
          </cell>
          <cell r="V143" t="str">
            <v> </v>
          </cell>
          <cell r="W143" t="str">
            <v> </v>
          </cell>
          <cell r="X143"/>
          <cell r="Y143"/>
          <cell r="Z143"/>
          <cell r="AA143"/>
          <cell r="AB143"/>
          <cell r="AC143">
            <v>0</v>
          </cell>
          <cell r="AD143" t="str">
            <v> </v>
          </cell>
          <cell r="AE143" t="str">
            <v> </v>
          </cell>
        </row>
        <row r="144">
          <cell r="A144" t="str">
            <v>O-5-BB-F37B</v>
          </cell>
          <cell r="B144" t="str">
            <v>Z 5</v>
          </cell>
          <cell r="C144" t="str">
            <v>Bobur</v>
          </cell>
          <cell r="D144" t="str">
            <v>F37B</v>
          </cell>
          <cell r="E144">
            <v>36.46</v>
          </cell>
          <cell r="F144">
            <v>34.9</v>
          </cell>
          <cell r="G144" t="str">
            <v>Cotton</v>
          </cell>
          <cell r="H144">
            <v>34.9</v>
          </cell>
          <cell r="I144" t="str">
            <v> </v>
          </cell>
          <cell r="J144" t="str">
            <v> </v>
          </cell>
          <cell r="K144">
            <v>1</v>
          </cell>
          <cell r="L144">
            <v>34.909999999999997</v>
          </cell>
          <cell r="M144">
            <v>100.02865329512893</v>
          </cell>
          <cell r="N144">
            <v>45294</v>
          </cell>
          <cell r="O144">
            <v>45298</v>
          </cell>
          <cell r="P144" t="str">
            <v> </v>
          </cell>
          <cell r="Q144"/>
          <cell r="R144"/>
          <cell r="S144"/>
          <cell r="T144"/>
          <cell r="U144">
            <v>0</v>
          </cell>
          <cell r="V144" t="str">
            <v> </v>
          </cell>
          <cell r="W144" t="str">
            <v> </v>
          </cell>
          <cell r="X144"/>
          <cell r="Y144"/>
          <cell r="Z144"/>
          <cell r="AA144"/>
          <cell r="AB144"/>
          <cell r="AC144">
            <v>0</v>
          </cell>
          <cell r="AD144" t="str">
            <v> </v>
          </cell>
          <cell r="AE144" t="str">
            <v> </v>
          </cell>
        </row>
        <row r="145">
          <cell r="A145" t="str">
            <v>O-5-BB-F39</v>
          </cell>
          <cell r="B145" t="str">
            <v>Z 5</v>
          </cell>
          <cell r="C145" t="str">
            <v>Bobur</v>
          </cell>
          <cell r="D145" t="str">
            <v>F39</v>
          </cell>
          <cell r="E145">
            <v>49.78</v>
          </cell>
          <cell r="F145">
            <v>46.3</v>
          </cell>
          <cell r="G145" t="str">
            <v>Cotton</v>
          </cell>
          <cell r="H145">
            <v>46.3</v>
          </cell>
          <cell r="I145"/>
          <cell r="J145"/>
          <cell r="K145">
            <v>1</v>
          </cell>
          <cell r="L145">
            <v>46.3</v>
          </cell>
          <cell r="M145">
            <v>100</v>
          </cell>
          <cell r="N145">
            <v>45333</v>
          </cell>
          <cell r="O145">
            <v>45341</v>
          </cell>
          <cell r="P145" t="str">
            <v> </v>
          </cell>
          <cell r="Q145"/>
          <cell r="R145"/>
          <cell r="S145"/>
          <cell r="T145"/>
          <cell r="U145">
            <v>0</v>
          </cell>
          <cell r="V145" t="str">
            <v> </v>
          </cell>
          <cell r="W145" t="str">
            <v> </v>
          </cell>
          <cell r="X145"/>
          <cell r="Y145"/>
          <cell r="Z145"/>
          <cell r="AA145"/>
          <cell r="AB145"/>
          <cell r="AC145">
            <v>0</v>
          </cell>
          <cell r="AD145" t="str">
            <v> </v>
          </cell>
          <cell r="AE145" t="str">
            <v> </v>
          </cell>
        </row>
        <row r="146">
          <cell r="A146" t="str">
            <v>O-5-BB-F42A</v>
          </cell>
          <cell r="B146" t="str">
            <v>Z 5</v>
          </cell>
          <cell r="C146" t="str">
            <v>Bobur</v>
          </cell>
          <cell r="D146" t="str">
            <v>F42A</v>
          </cell>
          <cell r="E146">
            <v>31.42</v>
          </cell>
          <cell r="F146">
            <v>28.8</v>
          </cell>
          <cell r="G146" t="str">
            <v>Cotton</v>
          </cell>
          <cell r="H146">
            <v>28.8</v>
          </cell>
          <cell r="I146"/>
          <cell r="J146"/>
          <cell r="K146">
            <v>1</v>
          </cell>
          <cell r="L146">
            <v>28.8</v>
          </cell>
          <cell r="M146">
            <v>100</v>
          </cell>
          <cell r="N146">
            <v>45352</v>
          </cell>
          <cell r="O146">
            <v>45356</v>
          </cell>
          <cell r="P146" t="str">
            <v> </v>
          </cell>
          <cell r="Q146"/>
          <cell r="R146"/>
          <cell r="S146"/>
          <cell r="T146"/>
          <cell r="U146">
            <v>0</v>
          </cell>
          <cell r="V146" t="str">
            <v> </v>
          </cell>
          <cell r="W146" t="str">
            <v> </v>
          </cell>
          <cell r="X146"/>
          <cell r="Y146"/>
          <cell r="Z146"/>
          <cell r="AA146"/>
          <cell r="AB146"/>
          <cell r="AC146">
            <v>0</v>
          </cell>
          <cell r="AD146" t="str">
            <v> </v>
          </cell>
          <cell r="AE146" t="str">
            <v> </v>
          </cell>
        </row>
        <row r="147">
          <cell r="A147" t="str">
            <v>O-5-BB-F42B</v>
          </cell>
          <cell r="B147" t="str">
            <v>Z 5</v>
          </cell>
          <cell r="C147" t="str">
            <v>Bobur</v>
          </cell>
          <cell r="D147" t="str">
            <v>F42B</v>
          </cell>
          <cell r="E147">
            <v>32.020000000000003</v>
          </cell>
          <cell r="F147">
            <v>29.1</v>
          </cell>
          <cell r="G147" t="str">
            <v>Cotton</v>
          </cell>
          <cell r="H147">
            <v>29.1</v>
          </cell>
          <cell r="I147"/>
          <cell r="J147"/>
          <cell r="K147">
            <v>1</v>
          </cell>
          <cell r="L147">
            <v>29.1</v>
          </cell>
          <cell r="M147">
            <v>100</v>
          </cell>
          <cell r="N147">
            <v>45344</v>
          </cell>
          <cell r="O147">
            <v>45352</v>
          </cell>
          <cell r="P147" t="str">
            <v> </v>
          </cell>
          <cell r="Q147"/>
          <cell r="R147"/>
          <cell r="S147"/>
          <cell r="T147"/>
          <cell r="U147">
            <v>0</v>
          </cell>
          <cell r="V147" t="str">
            <v> </v>
          </cell>
          <cell r="W147" t="str">
            <v> </v>
          </cell>
          <cell r="X147"/>
          <cell r="Y147"/>
          <cell r="Z147"/>
          <cell r="AA147"/>
          <cell r="AB147"/>
          <cell r="AC147">
            <v>0</v>
          </cell>
          <cell r="AD147" t="str">
            <v> </v>
          </cell>
          <cell r="AE147" t="str">
            <v> </v>
          </cell>
        </row>
        <row r="148">
          <cell r="A148" t="str">
            <v>O-5-BB-F46</v>
          </cell>
          <cell r="B148" t="str">
            <v>Z 5</v>
          </cell>
          <cell r="C148" t="str">
            <v>Bobur</v>
          </cell>
          <cell r="D148" t="str">
            <v>F46</v>
          </cell>
          <cell r="E148">
            <v>57.54</v>
          </cell>
          <cell r="F148">
            <v>52.2</v>
          </cell>
          <cell r="G148" t="str">
            <v>Cotton</v>
          </cell>
          <cell r="H148">
            <v>52.2</v>
          </cell>
          <cell r="I148"/>
          <cell r="J148"/>
          <cell r="K148">
            <v>1</v>
          </cell>
          <cell r="L148">
            <v>52.2</v>
          </cell>
          <cell r="M148">
            <v>100</v>
          </cell>
          <cell r="N148">
            <v>45306</v>
          </cell>
          <cell r="O148">
            <v>45312</v>
          </cell>
          <cell r="P148" t="str">
            <v> </v>
          </cell>
          <cell r="Q148"/>
          <cell r="R148"/>
          <cell r="S148"/>
          <cell r="T148"/>
          <cell r="U148">
            <v>0</v>
          </cell>
          <cell r="V148" t="str">
            <v> </v>
          </cell>
          <cell r="W148" t="str">
            <v> </v>
          </cell>
          <cell r="X148">
            <v>52.2</v>
          </cell>
          <cell r="Y148"/>
          <cell r="Z148"/>
          <cell r="AA148">
            <v>1</v>
          </cell>
          <cell r="AB148">
            <v>52.2</v>
          </cell>
          <cell r="AC148">
            <v>100</v>
          </cell>
          <cell r="AD148">
            <v>45414</v>
          </cell>
          <cell r="AE148">
            <v>45417</v>
          </cell>
        </row>
        <row r="149">
          <cell r="A149" t="str">
            <v>O-5-BB-F49</v>
          </cell>
          <cell r="B149" t="str">
            <v>Z 5</v>
          </cell>
          <cell r="C149" t="str">
            <v>Bobur</v>
          </cell>
          <cell r="D149" t="str">
            <v>F49</v>
          </cell>
          <cell r="E149">
            <v>7.54</v>
          </cell>
          <cell r="F149">
            <v>6.2</v>
          </cell>
          <cell r="G149" t="str">
            <v>Cotton</v>
          </cell>
          <cell r="H149">
            <v>6.2</v>
          </cell>
          <cell r="I149"/>
          <cell r="J149"/>
          <cell r="K149">
            <v>1</v>
          </cell>
          <cell r="L149">
            <v>6.2</v>
          </cell>
          <cell r="M149">
            <v>100</v>
          </cell>
          <cell r="N149">
            <v>45311</v>
          </cell>
          <cell r="O149">
            <v>45313</v>
          </cell>
          <cell r="P149" t="str">
            <v> </v>
          </cell>
          <cell r="Q149"/>
          <cell r="R149"/>
          <cell r="S149"/>
          <cell r="T149"/>
          <cell r="U149">
            <v>0</v>
          </cell>
          <cell r="V149" t="str">
            <v> </v>
          </cell>
          <cell r="W149" t="str">
            <v> </v>
          </cell>
          <cell r="X149"/>
          <cell r="Y149"/>
          <cell r="Z149"/>
          <cell r="AA149"/>
          <cell r="AB149"/>
          <cell r="AC149">
            <v>0</v>
          </cell>
          <cell r="AD149" t="str">
            <v> </v>
          </cell>
          <cell r="AE149" t="str">
            <v> </v>
          </cell>
        </row>
        <row r="150">
          <cell r="A150" t="str">
            <v>O-5-BB-F50</v>
          </cell>
          <cell r="B150" t="str">
            <v>Z 5</v>
          </cell>
          <cell r="C150" t="str">
            <v>Bobur</v>
          </cell>
          <cell r="D150" t="str">
            <v>F50</v>
          </cell>
          <cell r="E150">
            <v>21.05</v>
          </cell>
          <cell r="F150">
            <v>19.600000000000001</v>
          </cell>
          <cell r="G150" t="str">
            <v>Cotton</v>
          </cell>
          <cell r="H150">
            <v>19.600000000000001</v>
          </cell>
          <cell r="I150"/>
          <cell r="J150"/>
          <cell r="K150">
            <v>1</v>
          </cell>
          <cell r="L150">
            <v>19.600000000000001</v>
          </cell>
          <cell r="M150">
            <v>100</v>
          </cell>
          <cell r="N150">
            <v>45312</v>
          </cell>
          <cell r="O150">
            <v>45315</v>
          </cell>
          <cell r="P150" t="str">
            <v> </v>
          </cell>
          <cell r="Q150"/>
          <cell r="R150"/>
          <cell r="S150"/>
          <cell r="T150"/>
          <cell r="U150">
            <v>0</v>
          </cell>
          <cell r="V150" t="str">
            <v> </v>
          </cell>
          <cell r="W150" t="str">
            <v> </v>
          </cell>
          <cell r="X150"/>
          <cell r="Y150"/>
          <cell r="Z150"/>
          <cell r="AA150"/>
          <cell r="AB150"/>
          <cell r="AC150">
            <v>0</v>
          </cell>
          <cell r="AD150" t="str">
            <v> </v>
          </cell>
          <cell r="AE150" t="str">
            <v> </v>
          </cell>
        </row>
        <row r="151">
          <cell r="A151" t="str">
            <v>O-5-BB-F51</v>
          </cell>
          <cell r="B151" t="str">
            <v>Z 5</v>
          </cell>
          <cell r="C151" t="str">
            <v>Bobur</v>
          </cell>
          <cell r="D151" t="str">
            <v>F51</v>
          </cell>
          <cell r="E151">
            <v>11.24</v>
          </cell>
          <cell r="F151">
            <v>10.3</v>
          </cell>
          <cell r="G151" t="str">
            <v>Cotton</v>
          </cell>
          <cell r="H151">
            <v>10.3</v>
          </cell>
          <cell r="I151" t="str">
            <v> </v>
          </cell>
          <cell r="J151" t="str">
            <v> </v>
          </cell>
          <cell r="K151">
            <v>1</v>
          </cell>
          <cell r="L151">
            <v>10.3</v>
          </cell>
          <cell r="M151">
            <v>100</v>
          </cell>
          <cell r="N151">
            <v>45304</v>
          </cell>
          <cell r="O151">
            <v>45306</v>
          </cell>
          <cell r="P151" t="str">
            <v> </v>
          </cell>
          <cell r="Q151"/>
          <cell r="R151"/>
          <cell r="S151"/>
          <cell r="T151"/>
          <cell r="U151">
            <v>0</v>
          </cell>
          <cell r="V151" t="str">
            <v> </v>
          </cell>
          <cell r="W151" t="str">
            <v> </v>
          </cell>
          <cell r="X151"/>
          <cell r="Y151"/>
          <cell r="Z151"/>
          <cell r="AA151"/>
          <cell r="AB151"/>
          <cell r="AC151">
            <v>0</v>
          </cell>
          <cell r="AD151" t="str">
            <v> </v>
          </cell>
          <cell r="AE151" t="str">
            <v> </v>
          </cell>
        </row>
        <row r="152">
          <cell r="A152" t="str">
            <v>O-5-BB-F52</v>
          </cell>
          <cell r="B152" t="str">
            <v>Z 5</v>
          </cell>
          <cell r="C152" t="str">
            <v>Bobur</v>
          </cell>
          <cell r="D152" t="str">
            <v>F52</v>
          </cell>
          <cell r="E152">
            <v>32.61</v>
          </cell>
          <cell r="F152">
            <v>30.2</v>
          </cell>
          <cell r="G152" t="str">
            <v>Cotton</v>
          </cell>
          <cell r="H152">
            <v>30.2</v>
          </cell>
          <cell r="I152"/>
          <cell r="J152"/>
          <cell r="K152">
            <v>1</v>
          </cell>
          <cell r="L152">
            <v>30.2</v>
          </cell>
          <cell r="M152">
            <v>100</v>
          </cell>
          <cell r="N152">
            <v>45304</v>
          </cell>
          <cell r="O152">
            <v>45321</v>
          </cell>
          <cell r="P152" t="str">
            <v> </v>
          </cell>
          <cell r="Q152"/>
          <cell r="R152"/>
          <cell r="S152"/>
          <cell r="T152"/>
          <cell r="U152">
            <v>0</v>
          </cell>
          <cell r="V152" t="str">
            <v> </v>
          </cell>
          <cell r="W152" t="str">
            <v> </v>
          </cell>
          <cell r="X152"/>
          <cell r="Y152"/>
          <cell r="Z152"/>
          <cell r="AA152"/>
          <cell r="AB152"/>
          <cell r="AC152">
            <v>0</v>
          </cell>
          <cell r="AD152" t="str">
            <v> </v>
          </cell>
          <cell r="AE152" t="str">
            <v> </v>
          </cell>
        </row>
        <row r="153">
          <cell r="A153" t="str">
            <v>O-5-BB-F53</v>
          </cell>
          <cell r="B153" t="str">
            <v>Z 5</v>
          </cell>
          <cell r="C153" t="str">
            <v>Bobur</v>
          </cell>
          <cell r="D153" t="str">
            <v>F53</v>
          </cell>
          <cell r="E153">
            <v>20</v>
          </cell>
          <cell r="F153">
            <v>18.399999999999999</v>
          </cell>
          <cell r="G153" t="str">
            <v>Cotton</v>
          </cell>
          <cell r="H153">
            <v>18.399999999999999</v>
          </cell>
          <cell r="I153"/>
          <cell r="J153"/>
          <cell r="K153">
            <v>1</v>
          </cell>
          <cell r="L153">
            <v>18.399999999999999</v>
          </cell>
          <cell r="M153">
            <v>100</v>
          </cell>
          <cell r="N153">
            <v>45333</v>
          </cell>
          <cell r="O153">
            <v>45336</v>
          </cell>
          <cell r="P153" t="str">
            <v> </v>
          </cell>
          <cell r="Q153"/>
          <cell r="R153"/>
          <cell r="S153"/>
          <cell r="T153"/>
          <cell r="U153">
            <v>0</v>
          </cell>
          <cell r="V153" t="str">
            <v> </v>
          </cell>
          <cell r="W153" t="str">
            <v> </v>
          </cell>
          <cell r="X153">
            <v>18.399999999999999</v>
          </cell>
          <cell r="Y153"/>
          <cell r="Z153"/>
          <cell r="AA153">
            <v>1</v>
          </cell>
          <cell r="AB153">
            <v>18.399999999999999</v>
          </cell>
          <cell r="AC153">
            <v>100</v>
          </cell>
          <cell r="AD153">
            <v>45428</v>
          </cell>
          <cell r="AE153">
            <v>45429</v>
          </cell>
        </row>
        <row r="154">
          <cell r="A154" t="str">
            <v>O-5-BB-F54</v>
          </cell>
          <cell r="B154" t="str">
            <v>Z 5</v>
          </cell>
          <cell r="C154" t="str">
            <v>Bobur</v>
          </cell>
          <cell r="D154" t="str">
            <v>F54</v>
          </cell>
          <cell r="E154">
            <v>19.48</v>
          </cell>
          <cell r="F154">
            <v>17.72</v>
          </cell>
          <cell r="G154" t="str">
            <v>Cotton</v>
          </cell>
          <cell r="H154">
            <v>17.7</v>
          </cell>
          <cell r="I154" t="str">
            <v> </v>
          </cell>
          <cell r="J154" t="str">
            <v> </v>
          </cell>
          <cell r="K154">
            <v>1</v>
          </cell>
          <cell r="L154">
            <v>17.72</v>
          </cell>
          <cell r="M154">
            <v>100</v>
          </cell>
          <cell r="N154">
            <v>45294</v>
          </cell>
          <cell r="O154">
            <v>45296</v>
          </cell>
          <cell r="P154" t="str">
            <v> </v>
          </cell>
          <cell r="Q154"/>
          <cell r="R154"/>
          <cell r="S154"/>
          <cell r="T154"/>
          <cell r="U154">
            <v>0</v>
          </cell>
          <cell r="V154" t="str">
            <v> </v>
          </cell>
          <cell r="W154" t="str">
            <v> </v>
          </cell>
          <cell r="X154"/>
          <cell r="Y154"/>
          <cell r="Z154"/>
          <cell r="AA154"/>
          <cell r="AB154"/>
          <cell r="AC154">
            <v>0</v>
          </cell>
          <cell r="AD154" t="str">
            <v> </v>
          </cell>
          <cell r="AE154" t="str">
            <v> </v>
          </cell>
        </row>
        <row r="155">
          <cell r="A155" t="str">
            <v>O-5-BB-F55</v>
          </cell>
          <cell r="B155" t="str">
            <v>Z 5</v>
          </cell>
          <cell r="C155" t="str">
            <v>Bobur</v>
          </cell>
          <cell r="D155" t="str">
            <v>F55</v>
          </cell>
          <cell r="E155">
            <v>18.48</v>
          </cell>
          <cell r="F155">
            <v>16.309999999999999</v>
          </cell>
          <cell r="G155" t="str">
            <v>Cotton</v>
          </cell>
          <cell r="H155">
            <v>16.3</v>
          </cell>
          <cell r="I155" t="str">
            <v> </v>
          </cell>
          <cell r="J155" t="str">
            <v> </v>
          </cell>
          <cell r="K155">
            <v>1</v>
          </cell>
          <cell r="L155">
            <v>16.309999999999999</v>
          </cell>
          <cell r="M155">
            <v>100</v>
          </cell>
          <cell r="N155">
            <v>45296</v>
          </cell>
          <cell r="O155">
            <v>45300</v>
          </cell>
          <cell r="P155" t="str">
            <v> </v>
          </cell>
          <cell r="Q155"/>
          <cell r="R155"/>
          <cell r="S155"/>
          <cell r="T155"/>
          <cell r="U155">
            <v>0</v>
          </cell>
          <cell r="V155" t="str">
            <v> </v>
          </cell>
          <cell r="W155" t="str">
            <v> </v>
          </cell>
          <cell r="X155"/>
          <cell r="Y155"/>
          <cell r="Z155"/>
          <cell r="AA155"/>
          <cell r="AB155"/>
          <cell r="AC155">
            <v>0</v>
          </cell>
          <cell r="AD155" t="str">
            <v> </v>
          </cell>
          <cell r="AE155" t="str">
            <v> </v>
          </cell>
        </row>
        <row r="156">
          <cell r="A156" t="str">
            <v>O-5-BB-F56</v>
          </cell>
          <cell r="B156" t="str">
            <v>Z 5</v>
          </cell>
          <cell r="C156" t="str">
            <v>Bobur</v>
          </cell>
          <cell r="D156" t="str">
            <v>F56</v>
          </cell>
          <cell r="E156">
            <v>19.63</v>
          </cell>
          <cell r="F156">
            <v>18</v>
          </cell>
          <cell r="G156" t="str">
            <v>Cotton</v>
          </cell>
          <cell r="H156">
            <v>18</v>
          </cell>
          <cell r="I156"/>
          <cell r="J156"/>
          <cell r="K156">
            <v>1</v>
          </cell>
          <cell r="L156">
            <v>18</v>
          </cell>
          <cell r="M156">
            <v>100</v>
          </cell>
          <cell r="N156">
            <v>45333</v>
          </cell>
          <cell r="O156">
            <v>45337</v>
          </cell>
          <cell r="P156" t="str">
            <v> </v>
          </cell>
          <cell r="Q156"/>
          <cell r="R156"/>
          <cell r="S156"/>
          <cell r="T156"/>
          <cell r="U156">
            <v>0</v>
          </cell>
          <cell r="V156" t="str">
            <v> </v>
          </cell>
          <cell r="W156" t="str">
            <v> </v>
          </cell>
          <cell r="X156"/>
          <cell r="Y156"/>
          <cell r="Z156"/>
          <cell r="AA156"/>
          <cell r="AB156"/>
          <cell r="AC156">
            <v>0</v>
          </cell>
          <cell r="AD156" t="str">
            <v> </v>
          </cell>
          <cell r="AE156" t="str">
            <v> 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425.516168055554" createdVersion="8" refreshedVersion="8" minRefreshableVersion="3" recordCount="150" xr:uid="{1175A507-2BF4-4DE3-8DE4-066F2D83DA93}">
  <cacheSource type="worksheet">
    <worksheetSource ref="A3:AN153" sheet="Master sheet"/>
  </cacheSource>
  <cacheFields count="33">
    <cacheField name="Field #" numFmtId="0">
      <sharedItems containsNonDate="0"/>
    </cacheField>
    <cacheField name="Zone" numFmtId="0">
      <sharedItems containsNonDate="0" count="5">
        <s v="Z 1"/>
        <s v="Z 2"/>
        <s v="Z 3"/>
        <s v="Z 4"/>
        <s v="Z 5"/>
      </sharedItems>
    </cacheField>
    <cacheField name="Sub-Dist" numFmtId="0">
      <sharedItems containsNonDate="0"/>
    </cacheField>
    <cacheField name="Counter #" numFmtId="0">
      <sharedItems containsMixedTypes="1" containsNumber="1" containsInteger="1" minValue="2" maxValue="632"/>
    </cacheField>
    <cacheField name="Cn Area [ha]" numFmtId="0">
      <sharedItems containsSemiMixedTypes="0" containsString="0" containsNumber="1" minValue="3.1" maxValue="114.75"/>
    </cacheField>
    <cacheField name="Green Area (ha)" numFmtId="0">
      <sharedItems containsSemiMixedTypes="0" containsString="0" containsNumber="1" minValue="2.7" maxValue="110.2"/>
    </cacheField>
    <cacheField name="Redevoped area" numFmtId="0">
      <sharedItems containsMixedTypes="1" containsNumber="1" minValue="7.54" maxValue="113.7"/>
    </cacheField>
    <cacheField name="Unplanted contour area [ha]" numFmtId="0">
      <sharedItems containsMixedTypes="1" containsNumber="1" minValue="0.1" maxValue="9.1999999999999993"/>
    </cacheField>
    <cacheField name="Crop  2022-2023" numFmtId="0">
      <sharedItems containsNonDate="0"/>
    </cacheField>
    <cacheField name="Crop 2023-2024" numFmtId="0">
      <sharedItems containsNonDate="0"/>
    </cacheField>
    <cacheField name="Development status" numFmtId="0">
      <sharedItems containsNonDate="0"/>
    </cacheField>
    <cacheField name="Field Category" numFmtId="0">
      <sharedItems containsNonDate="0"/>
    </cacheField>
    <cacheField name="Crop Rotation" numFmtId="0">
      <sharedItems containsNonDate="0"/>
    </cacheField>
    <cacheField name="Water Type" numFmtId="0">
      <sharedItems containsNonDate="0"/>
    </cacheField>
    <cacheField name="Fallow herbicide" numFmtId="0">
      <sharedItems containsMixedTypes="1" containsNumber="1" minValue="4.3" maxValue="48.2"/>
    </cacheField>
    <cacheField name="Ploughing" numFmtId="0">
      <sharedItems containsMixedTypes="1" containsNumber="1" minValue="2.7" maxValue="51.8"/>
    </cacheField>
    <cacheField name="Disc-1" numFmtId="0">
      <sharedItems containsMixedTypes="1" containsNumber="1" minValue="2.2000000000000002" maxValue="52.22"/>
    </cacheField>
    <cacheField name="TTQ-1" numFmtId="0">
      <sharedItems containsMixedTypes="1" containsNumber="1" minValue="2" maxValue="51.8"/>
    </cacheField>
    <cacheField name="TTQ-2" numFmtId="0">
      <sharedItems containsMixedTypes="1" containsNumber="1" minValue="16.350000000000001" maxValue="16.350000000000001"/>
    </cacheField>
    <cacheField name="Center Bursting" numFmtId="0">
      <sharedItems containsMixedTypes="1" containsNumber="1" minValue="6.21" maxValue="62"/>
    </cacheField>
    <cacheField name="Hill up (Redevelop)" numFmtId="0">
      <sharedItems containsMixedTypes="1" containsNumber="1" minValue="6.21" maxValue="110.2"/>
    </cacheField>
    <cacheField name="Levelling" numFmtId="0">
      <sharedItems containsMixedTypes="1" containsNumber="1" minValue="2.7" maxValue="51.8"/>
    </cacheField>
    <cacheField name="Furrow opener (Undevelop)" numFmtId="0">
      <sharedItems containsMixedTypes="1" containsNumber="1" minValue="2.7" maxValue="51.8"/>
    </cacheField>
    <cacheField name="Ditch opener-1" numFmtId="0">
      <sharedItems containsMixedTypes="1" containsNumber="1" minValue="2.7" maxValue="51.8"/>
    </cacheField>
    <cacheField name="Ditch closer-1" numFmtId="0">
      <sharedItems containsMixedTypes="1" containsNumber="1" minValue="2.7" maxValue="50"/>
    </cacheField>
    <cacheField name="Barana-1" numFmtId="0">
      <sharedItems containsMixedTypes="1" containsNumber="1" minValue="1.7" maxValue="58"/>
    </cacheField>
    <cacheField name="Barana-2" numFmtId="43">
      <sharedItems containsMixedTypes="1" containsNumber="1" minValue="2" maxValue="52"/>
    </cacheField>
    <cacheField name="Fertilizer (Basal)" numFmtId="164">
      <sharedItems containsMixedTypes="1" containsNumber="1" minValue="0" maxValue="65.98"/>
    </cacheField>
    <cacheField name="Rolling Cultivator" numFmtId="0">
      <sharedItems containsMixedTypes="1" containsNumber="1" minValue="0" maxValue="64.39"/>
    </cacheField>
    <cacheField name="Herbicide-1" numFmtId="43">
      <sharedItems containsSemiMixedTypes="0" containsString="0" containsNumber="1" minValue="0" maxValue="117.5"/>
    </cacheField>
    <cacheField name="Head ditch-1" numFmtId="43">
      <sharedItems containsSemiMixedTypes="0" containsString="0" containsNumber="1" minValue="0" maxValue="31.77"/>
    </cacheField>
    <cacheField name="Planting" numFmtId="0">
      <sharedItems containsSemiMixedTypes="0" containsString="0" containsNumber="1" minValue="2.7" maxValue="110.2"/>
    </cacheField>
    <cacheField name="Cultivation-1" numFmtId="0">
      <sharedItems containsNonDate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425.5161681713" createdVersion="8" refreshedVersion="8" minRefreshableVersion="3" recordCount="150" xr:uid="{8D83845A-AAD3-44AD-9CE9-55A45FB5E534}">
  <cacheSource type="worksheet">
    <worksheetSource ref="A3:AM153" sheet="Master sheet"/>
  </cacheSource>
  <cacheFields count="32">
    <cacheField name="Field #" numFmtId="0">
      <sharedItems containsNonDate="0"/>
    </cacheField>
    <cacheField name="Zone" numFmtId="0">
      <sharedItems containsNonDate="0" count="5">
        <s v="Z 1"/>
        <s v="Z 2"/>
        <s v="Z 3"/>
        <s v="Z 4"/>
        <s v="Z 5"/>
      </sharedItems>
    </cacheField>
    <cacheField name="Sub-Dist" numFmtId="0">
      <sharedItems containsNonDate="0"/>
    </cacheField>
    <cacheField name="Counter #" numFmtId="0">
      <sharedItems containsMixedTypes="1" containsNumber="1" containsInteger="1" minValue="2" maxValue="632"/>
    </cacheField>
    <cacheField name="Cn Area [ha]" numFmtId="0">
      <sharedItems containsSemiMixedTypes="0" containsString="0" containsNumber="1" minValue="3.1" maxValue="114.75"/>
    </cacheField>
    <cacheField name="Green Area (ha)" numFmtId="0">
      <sharedItems containsSemiMixedTypes="0" containsString="0" containsNumber="1" minValue="2.7" maxValue="110.2"/>
    </cacheField>
    <cacheField name="Redevoped area" numFmtId="0">
      <sharedItems containsMixedTypes="1" containsNumber="1" minValue="7.54" maxValue="113.7"/>
    </cacheField>
    <cacheField name="Unplanted contour area [ha]" numFmtId="0">
      <sharedItems containsMixedTypes="1" containsNumber="1" minValue="0.1" maxValue="9.1999999999999993"/>
    </cacheField>
    <cacheField name="Crop  2022-2023" numFmtId="0">
      <sharedItems containsNonDate="0"/>
    </cacheField>
    <cacheField name="Crop 2023-2024" numFmtId="0">
      <sharedItems containsNonDate="0"/>
    </cacheField>
    <cacheField name="Development status" numFmtId="0">
      <sharedItems containsNonDate="0"/>
    </cacheField>
    <cacheField name="Field Category" numFmtId="0">
      <sharedItems containsNonDate="0"/>
    </cacheField>
    <cacheField name="Crop Rotation" numFmtId="0">
      <sharedItems containsNonDate="0"/>
    </cacheField>
    <cacheField name="Water Type" numFmtId="0">
      <sharedItems containsNonDate="0"/>
    </cacheField>
    <cacheField name="Fallow herbicide" numFmtId="0">
      <sharedItems containsMixedTypes="1" containsNumber="1" minValue="4.3" maxValue="48.2"/>
    </cacheField>
    <cacheField name="Ploughing" numFmtId="0">
      <sharedItems containsMixedTypes="1" containsNumber="1" minValue="2.7" maxValue="51.8"/>
    </cacheField>
    <cacheField name="Disc-1" numFmtId="0">
      <sharedItems containsMixedTypes="1" containsNumber="1" minValue="2.2000000000000002" maxValue="52.22"/>
    </cacheField>
    <cacheField name="TTQ-1" numFmtId="0">
      <sharedItems containsMixedTypes="1" containsNumber="1" minValue="2" maxValue="51.8"/>
    </cacheField>
    <cacheField name="TTQ-2" numFmtId="0">
      <sharedItems containsMixedTypes="1" containsNumber="1" minValue="16.350000000000001" maxValue="16.350000000000001"/>
    </cacheField>
    <cacheField name="Center Bursting" numFmtId="0">
      <sharedItems containsMixedTypes="1" containsNumber="1" minValue="6.21" maxValue="62"/>
    </cacheField>
    <cacheField name="Hill up (Redevelop)" numFmtId="0">
      <sharedItems containsMixedTypes="1" containsNumber="1" minValue="6.21" maxValue="110.2"/>
    </cacheField>
    <cacheField name="Levelling" numFmtId="0">
      <sharedItems containsMixedTypes="1" containsNumber="1" minValue="2.7" maxValue="51.8"/>
    </cacheField>
    <cacheField name="Furrow opener (Undevelop)" numFmtId="0">
      <sharedItems containsMixedTypes="1" containsNumber="1" minValue="2.7" maxValue="51.8"/>
    </cacheField>
    <cacheField name="Ditch opener-1" numFmtId="0">
      <sharedItems containsMixedTypes="1" containsNumber="1" minValue="2.7" maxValue="51.8"/>
    </cacheField>
    <cacheField name="Ditch closer-1" numFmtId="0">
      <sharedItems containsMixedTypes="1" containsNumber="1" minValue="2.7" maxValue="50"/>
    </cacheField>
    <cacheField name="Barana-1" numFmtId="0">
      <sharedItems containsMixedTypes="1" containsNumber="1" minValue="1.7" maxValue="58"/>
    </cacheField>
    <cacheField name="Barana-2" numFmtId="43">
      <sharedItems containsMixedTypes="1" containsNumber="1" minValue="2" maxValue="52"/>
    </cacheField>
    <cacheField name="Fertilizer (Basal)" numFmtId="164">
      <sharedItems containsMixedTypes="1" containsNumber="1" minValue="0" maxValue="65.98"/>
    </cacheField>
    <cacheField name="Rolling Cultivator" numFmtId="0">
      <sharedItems containsMixedTypes="1" containsNumber="1" minValue="0" maxValue="64.39"/>
    </cacheField>
    <cacheField name="Herbicide-1" numFmtId="43">
      <sharedItems containsSemiMixedTypes="0" containsString="0" containsNumber="1" minValue="0" maxValue="117.5"/>
    </cacheField>
    <cacheField name="Head ditch-1" numFmtId="43">
      <sharedItems containsSemiMixedTypes="0" containsString="0" containsNumber="1" minValue="0" maxValue="31.77"/>
    </cacheField>
    <cacheField name="Planting" numFmtId="0">
      <sharedItems containsSemiMixedTypes="0" containsString="0" containsNumber="1" minValue="2.7" maxValue="110.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425.5161681713" createdVersion="8" refreshedVersion="8" minRefreshableVersion="3" recordCount="150" xr:uid="{D37CC7F6-1750-4FAC-93CC-3A1F4D219DF1}">
  <cacheSource type="worksheet">
    <worksheetSource ref="A3:Z153" sheet="Master sheet"/>
  </cacheSource>
  <cacheFields count="26">
    <cacheField name="Field #" numFmtId="0">
      <sharedItems containsNonDate="0"/>
    </cacheField>
    <cacheField name="Zone" numFmtId="0">
      <sharedItems containsNonDate="0" count="5">
        <s v="Z 1"/>
        <s v="Z 2"/>
        <s v="Z 3"/>
        <s v="Z 4"/>
        <s v="Z 5"/>
      </sharedItems>
    </cacheField>
    <cacheField name="Sub-Dist" numFmtId="0">
      <sharedItems containsNonDate="0"/>
    </cacheField>
    <cacheField name="Counter #" numFmtId="0">
      <sharedItems containsMixedTypes="1" containsNumber="1" containsInteger="1" minValue="2" maxValue="632"/>
    </cacheField>
    <cacheField name="Cn Area [ha]" numFmtId="0">
      <sharedItems containsSemiMixedTypes="0" containsString="0" containsNumber="1" minValue="3.1" maxValue="114.75"/>
    </cacheField>
    <cacheField name="Green Area (ha)" numFmtId="0">
      <sharedItems containsSemiMixedTypes="0" containsString="0" containsNumber="1" minValue="2.7" maxValue="110.2"/>
    </cacheField>
    <cacheField name="Redevoped area" numFmtId="0">
      <sharedItems containsMixedTypes="1" containsNumber="1" minValue="7.54" maxValue="113.7"/>
    </cacheField>
    <cacheField name="Unplanted contour area [ha]" numFmtId="0">
      <sharedItems containsMixedTypes="1" containsNumber="1" minValue="0.1" maxValue="9.1999999999999993"/>
    </cacheField>
    <cacheField name="Crop  2022-2023" numFmtId="0">
      <sharedItems containsNonDate="0"/>
    </cacheField>
    <cacheField name="Crop 2023-2024" numFmtId="0">
      <sharedItems containsNonDate="0"/>
    </cacheField>
    <cacheField name="Development status" numFmtId="0">
      <sharedItems containsNonDate="0"/>
    </cacheField>
    <cacheField name="Field Category" numFmtId="0">
      <sharedItems containsNonDate="0" count="4">
        <s v="UZ method"/>
        <s v="Permanent bed"/>
        <s v="Drip irrigation" u="1"/>
        <s v="Undeveloped" u="1"/>
      </sharedItems>
    </cacheField>
    <cacheField name="Crop Rotation" numFmtId="0">
      <sharedItems containsNonDate="0"/>
    </cacheField>
    <cacheField name="Water Type" numFmtId="0">
      <sharedItems containsNonDate="0"/>
    </cacheField>
    <cacheField name="Fallow herbicide" numFmtId="0">
      <sharedItems containsMixedTypes="1" containsNumber="1" minValue="4.3" maxValue="48.2"/>
    </cacheField>
    <cacheField name="Ploughing" numFmtId="0">
      <sharedItems containsMixedTypes="1" containsNumber="1" minValue="2.7" maxValue="51.8"/>
    </cacheField>
    <cacheField name="Disc-1" numFmtId="0">
      <sharedItems containsMixedTypes="1" containsNumber="1" minValue="2.2000000000000002" maxValue="52.22"/>
    </cacheField>
    <cacheField name="TTQ-1" numFmtId="0">
      <sharedItems containsMixedTypes="1" containsNumber="1" minValue="2" maxValue="51.8"/>
    </cacheField>
    <cacheField name="TTQ-2" numFmtId="0">
      <sharedItems containsMixedTypes="1" containsNumber="1" minValue="16.350000000000001" maxValue="16.350000000000001"/>
    </cacheField>
    <cacheField name="Center Bursting" numFmtId="0">
      <sharedItems containsMixedTypes="1" containsNumber="1" minValue="6.21" maxValue="62"/>
    </cacheField>
    <cacheField name="Hill up (Redevelop)" numFmtId="0">
      <sharedItems containsMixedTypes="1" containsNumber="1" minValue="6.21" maxValue="110.2"/>
    </cacheField>
    <cacheField name="Levelling" numFmtId="0">
      <sharedItems containsMixedTypes="1" containsNumber="1" minValue="2.7" maxValue="51.8"/>
    </cacheField>
    <cacheField name="Furrow opener (Undevelop)" numFmtId="0">
      <sharedItems containsMixedTypes="1" containsNumber="1" minValue="2.7" maxValue="51.8"/>
    </cacheField>
    <cacheField name="Ditch opener-1" numFmtId="0">
      <sharedItems containsMixedTypes="1" containsNumber="1" minValue="2.7" maxValue="51.8"/>
    </cacheField>
    <cacheField name="Ditch closer-1" numFmtId="0">
      <sharedItems containsMixedTypes="1" containsNumber="1" minValue="2.7" maxValue="50"/>
    </cacheField>
    <cacheField name="Barana-1" numFmtId="0">
      <sharedItems containsMixedTypes="1" containsNumber="1" minValue="1.7" maxValue="5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425.5161681713" createdVersion="6" refreshedVersion="8" minRefreshableVersion="3" recordCount="150" xr:uid="{00000000-000A-0000-FFFF-FFFF06000000}">
  <cacheSource type="worksheet">
    <worksheetSource ref="A3:P153" sheet="Master sheet"/>
  </cacheSource>
  <cacheFields count="16">
    <cacheField name="Field #" numFmtId="0">
      <sharedItems containsNonDate="0"/>
    </cacheField>
    <cacheField name="Zone" numFmtId="0">
      <sharedItems containsNonDate="0" count="5">
        <s v="Z 1"/>
        <s v="Z 2"/>
        <s v="Z 3"/>
        <s v="Z 4"/>
        <s v="Z 5"/>
      </sharedItems>
    </cacheField>
    <cacheField name="Sub-Dist" numFmtId="0">
      <sharedItems containsNonDate="0"/>
    </cacheField>
    <cacheField name="Counter #" numFmtId="0">
      <sharedItems containsMixedTypes="1" containsNumber="1" containsInteger="1" minValue="2" maxValue="632"/>
    </cacheField>
    <cacheField name="Cn Area [ha]" numFmtId="0">
      <sharedItems containsSemiMixedTypes="0" containsString="0" containsNumber="1" minValue="3.1" maxValue="114.75"/>
    </cacheField>
    <cacheField name="Green Area (ha)" numFmtId="0">
      <sharedItems containsSemiMixedTypes="0" containsString="0" containsNumber="1" minValue="2.7" maxValue="110.2"/>
    </cacheField>
    <cacheField name="Redevoped area" numFmtId="0">
      <sharedItems containsMixedTypes="1" containsNumber="1" minValue="7.54" maxValue="113.7"/>
    </cacheField>
    <cacheField name="Unplanted contour area [ha]" numFmtId="0">
      <sharedItems containsMixedTypes="1" containsNumber="1" minValue="0.1" maxValue="9.1999999999999993"/>
    </cacheField>
    <cacheField name="Crop  2022-2023" numFmtId="0">
      <sharedItems containsNonDate="0"/>
    </cacheField>
    <cacheField name="Crop 2023-2024" numFmtId="0">
      <sharedItems containsNonDate="0"/>
    </cacheField>
    <cacheField name="Development status" numFmtId="0">
      <sharedItems containsNonDate="0"/>
    </cacheField>
    <cacheField name="Field Category" numFmtId="0">
      <sharedItems containsNonDate="0"/>
    </cacheField>
    <cacheField name="Crop Rotation" numFmtId="0">
      <sharedItems containsNonDate="0" count="4">
        <s v="Cotton to Cotton"/>
        <s v="Cereals to Cotton"/>
        <s v="Redevelopment to Cotton"/>
        <s v="Cover crop to Cotton"/>
      </sharedItems>
    </cacheField>
    <cacheField name="Water Type" numFmtId="0">
      <sharedItems containsNonDate="0"/>
    </cacheField>
    <cacheField name="Fallow herbicide" numFmtId="0">
      <sharedItems containsMixedTypes="1" containsNumber="1" minValue="4.3" maxValue="48.2"/>
    </cacheField>
    <cacheField name="Ploughing" numFmtId="0">
      <sharedItems containsMixedTypes="1" containsNumber="1" minValue="2.7" maxValue="51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">
  <r>
    <s v="O-1-SD-27"/>
    <x v="0"/>
    <s v="Sardoba"/>
    <n v="27"/>
    <n v="38.9"/>
    <n v="36.700000000000003"/>
    <s v=" "/>
    <n v="2.2000000000000002"/>
    <s v="Cotton"/>
    <s v="Cotton"/>
    <s v="Undeveloped"/>
    <s v="UZ method"/>
    <s v="Cotton to Cotton"/>
    <s v="Collector"/>
    <s v="               -  "/>
    <n v="36.700000000000003"/>
    <n v="36.700000000000003"/>
    <s v=" "/>
    <s v=" "/>
    <s v=" "/>
    <s v=" "/>
    <n v="36.700000000000003"/>
    <n v="36.700000000000003"/>
    <n v="36.700000000000003"/>
    <n v="36"/>
    <n v="35"/>
    <n v="37"/>
    <n v="37.6"/>
    <s v=" "/>
    <n v="34.01"/>
    <n v="0"/>
    <n v="36.700000000000003"/>
    <m/>
  </r>
  <r>
    <s v="O-1-SD-28"/>
    <x v="0"/>
    <s v="Sardoba"/>
    <n v="28"/>
    <n v="17.100000000000001"/>
    <n v="16.5"/>
    <s v=" "/>
    <n v="0.6"/>
    <s v="Cotton"/>
    <s v="Cotton"/>
    <s v="Undeveloped"/>
    <s v="UZ method"/>
    <s v="Cotton to Cotton"/>
    <s v="Collector"/>
    <s v="               -  "/>
    <n v="16.5"/>
    <s v=" "/>
    <n v="16.5"/>
    <s v=" "/>
    <s v=" "/>
    <s v=" "/>
    <n v="16.5"/>
    <n v="16.5"/>
    <n v="16.5"/>
    <n v="10"/>
    <n v="18"/>
    <n v="16.5"/>
    <n v="18"/>
    <s v=" "/>
    <n v="17.100000000000001"/>
    <n v="0"/>
    <n v="16.5"/>
    <s v=" "/>
  </r>
  <r>
    <s v="O-1-SD-29"/>
    <x v="0"/>
    <s v="Sardoba"/>
    <n v="29"/>
    <n v="21.3"/>
    <n v="20.7"/>
    <s v=" "/>
    <n v="0.6"/>
    <s v="Cotton"/>
    <s v="Cotton"/>
    <s v="Undeveloped"/>
    <s v="UZ method"/>
    <s v="Cotton to Cotton"/>
    <s v="Collector"/>
    <s v="               -  "/>
    <n v="20.7"/>
    <s v=" "/>
    <n v="20.7"/>
    <s v=" "/>
    <s v=" "/>
    <s v=" "/>
    <n v="20.7"/>
    <n v="20.7"/>
    <n v="20.7"/>
    <n v="20.7"/>
    <n v="22.6"/>
    <n v="23"/>
    <n v="21"/>
    <s v=" "/>
    <n v="21"/>
    <n v="0"/>
    <n v="20.7"/>
    <s v=" "/>
  </r>
  <r>
    <s v="O-1-SD-33"/>
    <x v="0"/>
    <s v="Sardoba"/>
    <n v="33"/>
    <n v="10.8"/>
    <n v="10.6"/>
    <s v=" "/>
    <n v="0.2"/>
    <s v="Cotton"/>
    <s v="Cotton"/>
    <s v="Undeveloped"/>
    <s v="UZ method"/>
    <s v="Cotton to Cotton"/>
    <s v="Canal"/>
    <s v="               -  "/>
    <n v="10.6"/>
    <s v=" "/>
    <n v="10.6"/>
    <s v=" "/>
    <s v=" "/>
    <s v=" "/>
    <n v="10.6"/>
    <n v="10.6"/>
    <n v="10.6"/>
    <n v="10.6"/>
    <n v="13"/>
    <n v="10.6"/>
    <n v="10.06"/>
    <s v=" "/>
    <n v="10"/>
    <n v="0"/>
    <n v="10.6"/>
    <s v=" "/>
  </r>
  <r>
    <s v="O-1-SD-34"/>
    <x v="0"/>
    <s v="Sardoba"/>
    <n v="34"/>
    <n v="22.8"/>
    <n v="22.3"/>
    <s v=" "/>
    <n v="0.5"/>
    <s v="Wheat"/>
    <s v="Cotton"/>
    <s v="Undeveloped"/>
    <s v="UZ method"/>
    <s v="Cereals to Cotton"/>
    <s v="Collector"/>
    <s v="               -  "/>
    <n v="22.3"/>
    <s v=" "/>
    <n v="22.3"/>
    <s v=" "/>
    <s v=" "/>
    <s v=" "/>
    <n v="22.3"/>
    <n v="22.3"/>
    <n v="22.3"/>
    <n v="22.3"/>
    <n v="25.1"/>
    <n v="23"/>
    <n v="23.63"/>
    <s v=" "/>
    <n v="22.4"/>
    <n v="0"/>
    <n v="22.3"/>
    <s v=" "/>
  </r>
  <r>
    <s v="O-1-SD-35"/>
    <x v="0"/>
    <s v="Sardoba"/>
    <n v="35"/>
    <n v="26.5"/>
    <n v="25.9"/>
    <s v=" "/>
    <n v="0.6"/>
    <s v="Wheat"/>
    <s v="Cotton"/>
    <s v="Undeveloped"/>
    <s v="UZ method"/>
    <s v="Cereals to Cotton"/>
    <s v="Collector"/>
    <s v="               -  "/>
    <n v="25.9"/>
    <s v=" "/>
    <n v="25.9"/>
    <s v=" "/>
    <s v=" "/>
    <s v=" "/>
    <n v="25.9"/>
    <n v="25.9"/>
    <n v="25.9"/>
    <n v="28"/>
    <n v="29"/>
    <n v="28"/>
    <n v="22.6"/>
    <s v=" "/>
    <n v="26.95"/>
    <n v="0"/>
    <n v="25.9"/>
    <s v=" "/>
  </r>
  <r>
    <s v="O-1-SD-36"/>
    <x v="0"/>
    <s v="Sardoba"/>
    <n v="36"/>
    <n v="46.7"/>
    <n v="46"/>
    <s v=" "/>
    <n v="0.7"/>
    <s v="Cotton"/>
    <s v="Cotton"/>
    <s v="Undeveloped"/>
    <s v="UZ method"/>
    <s v="Cotton to Cotton"/>
    <s v="Canal"/>
    <s v="               -  "/>
    <n v="46"/>
    <s v=" "/>
    <n v="46"/>
    <s v=" "/>
    <s v=" "/>
    <s v=" "/>
    <n v="46"/>
    <n v="46"/>
    <n v="46"/>
    <n v="40"/>
    <n v="52"/>
    <n v="46"/>
    <n v="38.65"/>
    <s v=" "/>
    <n v="40"/>
    <n v="0"/>
    <n v="46"/>
    <m/>
  </r>
  <r>
    <s v="O-1-SD-39"/>
    <x v="0"/>
    <s v="Sardoba"/>
    <n v="39"/>
    <n v="47.4"/>
    <n v="45.7"/>
    <s v=" "/>
    <n v="1.7"/>
    <s v="Cotton"/>
    <s v="Cotton"/>
    <s v="Undeveloped"/>
    <s v="UZ method"/>
    <s v="Redevelopment to Cotton"/>
    <s v="Canal"/>
    <s v="               -  "/>
    <n v="45.7"/>
    <n v="45.7"/>
    <n v="45.7"/>
    <s v=" "/>
    <s v=" "/>
    <s v=" "/>
    <n v="45.7"/>
    <n v="45.7"/>
    <n v="45.7"/>
    <n v="45"/>
    <n v="56"/>
    <n v="50"/>
    <n v="46.120000000000005"/>
    <s v=" "/>
    <n v="45.7"/>
    <n v="0"/>
    <n v="45.7"/>
    <m/>
  </r>
  <r>
    <s v="O-1-SD-40"/>
    <x v="0"/>
    <s v="Sardoba"/>
    <n v="40"/>
    <n v="47.3"/>
    <n v="46.4"/>
    <s v=" "/>
    <n v="0.9"/>
    <s v="Wheat"/>
    <s v="Cotton"/>
    <s v="Undeveloped"/>
    <s v="UZ method"/>
    <s v="Redevelopment to Cotton"/>
    <s v="Canal"/>
    <n v="18.2"/>
    <n v="46.4"/>
    <s v=" "/>
    <n v="46.4"/>
    <s v=" "/>
    <s v=" "/>
    <s v=" "/>
    <n v="46.4"/>
    <n v="46.4"/>
    <n v="46.4"/>
    <n v="32"/>
    <n v="46"/>
    <n v="46"/>
    <n v="48.2"/>
    <s v=" "/>
    <n v="46"/>
    <n v="0"/>
    <n v="46.4"/>
    <m/>
  </r>
  <r>
    <s v="O-1-SD-42"/>
    <x v="0"/>
    <s v="Sardoba"/>
    <n v="42"/>
    <n v="53.7"/>
    <n v="51.8"/>
    <s v=" "/>
    <n v="1.9"/>
    <s v="Wheat"/>
    <s v="Cotton"/>
    <s v="Undeveloped"/>
    <s v="UZ method"/>
    <s v="Redevelopment to Cotton"/>
    <s v="Canal"/>
    <n v="15.6"/>
    <n v="51.8"/>
    <s v=" "/>
    <n v="51.8"/>
    <s v=" "/>
    <s v=" "/>
    <s v=" "/>
    <n v="51.8"/>
    <n v="51.8"/>
    <n v="51.8"/>
    <n v="50"/>
    <n v="50"/>
    <n v="52"/>
    <n v="52"/>
    <s v=" "/>
    <n v="51.3"/>
    <n v="0"/>
    <n v="51.8"/>
    <m/>
  </r>
  <r>
    <s v="O-1-SD-44"/>
    <x v="0"/>
    <s v="Sardoba"/>
    <n v="44"/>
    <n v="51.8"/>
    <n v="50.6"/>
    <s v=" "/>
    <n v="1.2"/>
    <s v="Wheat"/>
    <s v="Cotton"/>
    <s v="Undeveloped"/>
    <s v="UZ method"/>
    <s v="Redevelopment to Cotton"/>
    <s v="Canal"/>
    <n v="21"/>
    <n v="50.6"/>
    <s v=" "/>
    <n v="45"/>
    <s v=" "/>
    <s v=" "/>
    <s v=" "/>
    <n v="50.6"/>
    <n v="50.6"/>
    <n v="50.6"/>
    <n v="48"/>
    <n v="58"/>
    <n v="51"/>
    <n v="50.6"/>
    <s v=" "/>
    <n v="46.6"/>
    <n v="0"/>
    <n v="50.6"/>
    <m/>
  </r>
  <r>
    <s v="O-1-SD-95"/>
    <x v="0"/>
    <s v="Sardoba"/>
    <n v="95"/>
    <n v="16"/>
    <n v="15.4"/>
    <s v=" "/>
    <n v="0.6"/>
    <s v="Cotton"/>
    <s v="Cotton"/>
    <s v="Undeveloped"/>
    <s v="UZ method"/>
    <s v="Cotton to Cotton"/>
    <s v="Canal"/>
    <s v="               -  "/>
    <n v="15.4"/>
    <s v=" "/>
    <n v="13"/>
    <s v=" "/>
    <s v=" "/>
    <s v=" "/>
    <n v="15.4"/>
    <n v="15.4"/>
    <n v="15.4"/>
    <n v="15.4"/>
    <n v="15.6"/>
    <n v="16"/>
    <n v="15.4"/>
    <s v=" "/>
    <n v="15.65"/>
    <n v="0"/>
    <n v="15.4"/>
    <m/>
  </r>
  <r>
    <s v="O-1-SD-96"/>
    <x v="0"/>
    <s v="Sardoba"/>
    <n v="96"/>
    <n v="22.5"/>
    <n v="22.2"/>
    <s v=" "/>
    <n v="0.3"/>
    <s v="Cotton"/>
    <s v="Cotton"/>
    <s v="Undeveloped"/>
    <s v="UZ method"/>
    <s v="Cotton to Cotton"/>
    <s v="Canal"/>
    <s v="               -  "/>
    <n v="22.2"/>
    <s v=" "/>
    <n v="15"/>
    <s v=" "/>
    <s v=" "/>
    <s v=" "/>
    <n v="22.2"/>
    <n v="22.2"/>
    <n v="22.2"/>
    <n v="22.2"/>
    <n v="26"/>
    <n v="22"/>
    <n v="22.2"/>
    <s v=" "/>
    <n v="21.5"/>
    <n v="0"/>
    <n v="22.2"/>
    <m/>
  </r>
  <r>
    <s v="O-1-SD-104"/>
    <x v="0"/>
    <s v="Sardoba"/>
    <n v="104"/>
    <n v="21.5"/>
    <n v="20.8"/>
    <s v=" "/>
    <n v="0.7"/>
    <s v="Cotton"/>
    <s v="Cotton"/>
    <s v="Undeveloped"/>
    <s v="UZ method"/>
    <s v="Cotton to Cotton"/>
    <s v="Canal"/>
    <s v="               -  "/>
    <n v="20.8"/>
    <n v="20.8"/>
    <s v=" "/>
    <s v=" "/>
    <s v=" "/>
    <s v=" "/>
    <n v="20.8"/>
    <n v="20.8"/>
    <n v="20.8"/>
    <n v="20.8"/>
    <n v="21"/>
    <n v="21"/>
    <n v="21.3"/>
    <s v=" "/>
    <n v="21.46"/>
    <n v="0"/>
    <n v="20.8"/>
    <m/>
  </r>
  <r>
    <s v="O-1-SD-105"/>
    <x v="0"/>
    <s v="Sardoba"/>
    <n v="105"/>
    <n v="19.5"/>
    <n v="19.100000000000001"/>
    <s v=" "/>
    <n v="0.4"/>
    <s v="Cotton"/>
    <s v="Cotton"/>
    <s v="Undeveloped"/>
    <s v="UZ method"/>
    <s v="Cotton to Cotton"/>
    <s v="Canal"/>
    <s v="               -  "/>
    <n v="19.100000000000001"/>
    <n v="19.100000000000001"/>
    <s v=" "/>
    <s v=" "/>
    <s v=" "/>
    <s v=" "/>
    <n v="19.100000000000001"/>
    <n v="19.100000000000001"/>
    <n v="19.100000000000001"/>
    <n v="19.100000000000001"/>
    <n v="9.6999999999999993"/>
    <n v="20"/>
    <n v="19.510000000000002"/>
    <s v=" "/>
    <n v="19.05"/>
    <n v="0"/>
    <n v="19.100000000000001"/>
    <s v=" "/>
  </r>
  <r>
    <s v="O-1-SD-107"/>
    <x v="0"/>
    <s v="Sardoba"/>
    <n v="107"/>
    <n v="39.4"/>
    <n v="35.5"/>
    <s v=" "/>
    <n v="3.9"/>
    <s v="Cotton"/>
    <s v="Cotton"/>
    <s v="Undeveloped"/>
    <s v="UZ method"/>
    <s v="Cotton to Cotton"/>
    <s v="Canal"/>
    <s v="               -  "/>
    <n v="35.5"/>
    <s v=" "/>
    <n v="20.7"/>
    <s v=" "/>
    <s v=" "/>
    <s v=" "/>
    <n v="35.5"/>
    <n v="35.5"/>
    <n v="35.5"/>
    <n v="35.5"/>
    <n v="26.1"/>
    <n v="26.1"/>
    <n v="35.9"/>
    <s v=" "/>
    <n v="35.68"/>
    <n v="0"/>
    <n v="35.5"/>
    <s v=" "/>
  </r>
  <r>
    <s v="O-1-SD-110"/>
    <x v="0"/>
    <s v="Sardoba"/>
    <n v="110"/>
    <n v="18.5"/>
    <n v="18"/>
    <s v=" "/>
    <n v="0.5"/>
    <s v="Cotton"/>
    <s v="Cotton"/>
    <s v="Undeveloped"/>
    <s v="UZ method"/>
    <s v="Cotton to Cotton"/>
    <s v="Canal"/>
    <s v="               -  "/>
    <n v="18"/>
    <n v="18"/>
    <n v="18"/>
    <s v=" "/>
    <s v=" "/>
    <s v=" "/>
    <n v="18"/>
    <n v="18"/>
    <n v="18"/>
    <n v="19"/>
    <n v="25"/>
    <n v="18"/>
    <n v="18"/>
    <s v=" "/>
    <n v="19.27"/>
    <n v="0"/>
    <n v="18"/>
    <s v=" "/>
  </r>
  <r>
    <s v="O-1-SD-112"/>
    <x v="0"/>
    <s v="Sardoba"/>
    <n v="112"/>
    <n v="16.5"/>
    <n v="15.9"/>
    <s v=" "/>
    <n v="0.6"/>
    <s v="Cotton"/>
    <s v="Cotton"/>
    <s v="Undeveloped"/>
    <s v="UZ method"/>
    <s v="Cotton to Cotton"/>
    <s v="Canal"/>
    <s v="               -  "/>
    <n v="15.9"/>
    <n v="15.9"/>
    <n v="11"/>
    <s v=" "/>
    <s v=" "/>
    <s v=" "/>
    <n v="15.9"/>
    <n v="15.9"/>
    <n v="15.9"/>
    <n v="16"/>
    <n v="18"/>
    <n v="16"/>
    <n v="15.9"/>
    <s v=" "/>
    <n v="16.440000000000001"/>
    <n v="0"/>
    <n v="15.9"/>
    <s v=" "/>
  </r>
  <r>
    <s v="O-1-SD-129"/>
    <x v="0"/>
    <s v="Sardoba"/>
    <n v="129"/>
    <n v="14.1"/>
    <n v="13.6"/>
    <s v=" "/>
    <n v="0.5"/>
    <s v="Barley"/>
    <s v="Cotton"/>
    <s v="Undeveloped"/>
    <s v="UZ method"/>
    <s v="Cereals to Cotton"/>
    <s v="Canal"/>
    <s v="               -  "/>
    <n v="13.6"/>
    <s v=" "/>
    <s v=" "/>
    <s v=" "/>
    <s v=" "/>
    <s v=" "/>
    <n v="13.6"/>
    <n v="13.6"/>
    <n v="13.6"/>
    <n v="11"/>
    <n v="7"/>
    <n v="14"/>
    <n v="13"/>
    <s v=" "/>
    <n v="13.8"/>
    <n v="0"/>
    <n v="13.6"/>
    <s v=" "/>
  </r>
  <r>
    <s v="O-1-SD-130"/>
    <x v="0"/>
    <s v="Sardoba"/>
    <n v="130"/>
    <n v="3.9"/>
    <n v="3.8"/>
    <s v=" "/>
    <n v="0.1"/>
    <s v="Barley"/>
    <s v="Cotton"/>
    <s v="Undeveloped"/>
    <s v="UZ method"/>
    <s v="Cereals to Cotton"/>
    <s v="Canal"/>
    <s v="               -  "/>
    <n v="3.8"/>
    <s v=" "/>
    <s v=" "/>
    <s v=" "/>
    <s v=" "/>
    <s v=" "/>
    <n v="3.8"/>
    <n v="3.8"/>
    <n v="3.8"/>
    <n v="3.8"/>
    <n v="4"/>
    <n v="4"/>
    <n v="3.2"/>
    <s v=" "/>
    <n v="3.9"/>
    <n v="0"/>
    <n v="3.8"/>
    <s v=" "/>
  </r>
  <r>
    <s v="O-1-SD-132"/>
    <x v="0"/>
    <s v="Sardoba"/>
    <n v="132"/>
    <n v="13.5"/>
    <n v="13.2"/>
    <s v=" "/>
    <n v="0.3"/>
    <s v="Wheat"/>
    <s v="Cotton"/>
    <s v="Undeveloped"/>
    <s v="UZ method"/>
    <s v="Cereals to Cotton"/>
    <s v="Canal"/>
    <s v="               -  "/>
    <n v="13.2"/>
    <s v=" "/>
    <s v=" "/>
    <s v=" "/>
    <s v=" "/>
    <s v=" "/>
    <n v="13.2"/>
    <n v="13.2"/>
    <n v="13.2"/>
    <n v="14"/>
    <n v="13.2"/>
    <n v="15"/>
    <n v="13.5"/>
    <s v=" "/>
    <n v="14.2"/>
    <n v="0"/>
    <n v="13.2"/>
    <m/>
  </r>
  <r>
    <s v="O-1-SD-134"/>
    <x v="0"/>
    <s v="Sardoba"/>
    <n v="134"/>
    <n v="11.8"/>
    <n v="11.4"/>
    <s v=" "/>
    <n v="0.4"/>
    <s v="Wheat"/>
    <s v="Cotton"/>
    <s v="Undeveloped"/>
    <s v="UZ method"/>
    <s v="Cereals to Cotton"/>
    <s v="Canal"/>
    <s v="               -  "/>
    <n v="11.4"/>
    <s v=" "/>
    <s v=" "/>
    <s v=" "/>
    <s v=" "/>
    <s v=" "/>
    <n v="11.8"/>
    <n v="11.8"/>
    <n v="11.8"/>
    <n v="11.8"/>
    <n v="11"/>
    <n v="12"/>
    <n v="11.6"/>
    <s v=" "/>
    <n v="13.4"/>
    <n v="0"/>
    <n v="11.4"/>
    <m/>
  </r>
  <r>
    <s v="O-1-SD-135"/>
    <x v="0"/>
    <s v="Sardoba"/>
    <n v="135"/>
    <n v="16.2"/>
    <n v="15.7"/>
    <s v=" "/>
    <n v="0.5"/>
    <s v="Wheat"/>
    <s v="Cotton"/>
    <s v="Undeveloped"/>
    <s v="UZ method"/>
    <s v="Cereals to Cotton"/>
    <s v="Canal"/>
    <s v="               -  "/>
    <n v="15.7"/>
    <s v=" "/>
    <s v=" "/>
    <s v=" "/>
    <s v=" "/>
    <s v=" "/>
    <n v="15.7"/>
    <n v="15.7"/>
    <n v="15.7"/>
    <n v="17"/>
    <n v="18"/>
    <n v="16.5"/>
    <n v="15.3"/>
    <s v=" "/>
    <n v="18.3"/>
    <n v="0"/>
    <n v="15.7"/>
    <m/>
  </r>
  <r>
    <s v="O-1-SD-197"/>
    <x v="0"/>
    <s v="Sardoba"/>
    <n v="197"/>
    <n v="10.9"/>
    <n v="10.8"/>
    <s v=" "/>
    <n v="0.1"/>
    <s v="Wheat"/>
    <s v="Cotton"/>
    <s v="Undeveloped"/>
    <s v="UZ method"/>
    <s v="Cereals to Cotton"/>
    <s v="Canal/Collector"/>
    <s v="               -  "/>
    <n v="10.8"/>
    <s v=" "/>
    <s v=" "/>
    <s v=" "/>
    <s v=" "/>
    <s v=" "/>
    <n v="10.8"/>
    <n v="10.8"/>
    <n v="10.8"/>
    <n v="10.8"/>
    <n v="12.3"/>
    <n v="12"/>
    <n v="10.8"/>
    <s v=" "/>
    <n v="10.81"/>
    <n v="0"/>
    <n v="10.8"/>
    <m/>
  </r>
  <r>
    <s v="O-1-SD-199"/>
    <x v="0"/>
    <s v="Sardoba"/>
    <n v="199"/>
    <n v="9.4"/>
    <n v="9.1999999999999993"/>
    <s v=" "/>
    <n v="0.2"/>
    <s v="Wheat"/>
    <s v="Cotton"/>
    <s v="Undeveloped"/>
    <s v="UZ method"/>
    <s v="Cereals to Cotton"/>
    <s v="Canal/Collector"/>
    <n v="6.7"/>
    <n v="9.1999999999999993"/>
    <s v=" "/>
    <s v=" "/>
    <s v=" "/>
    <s v=" "/>
    <s v=" "/>
    <n v="9.1999999999999993"/>
    <n v="9.1999999999999993"/>
    <n v="9.1999999999999993"/>
    <n v="6"/>
    <n v="4.3"/>
    <n v="9"/>
    <n v="9.3000000000000007"/>
    <s v=" "/>
    <n v="11"/>
    <n v="0"/>
    <n v="9.1999999999999993"/>
    <m/>
  </r>
  <r>
    <s v="O-1-UK-2"/>
    <x v="0"/>
    <s v="Ukubayev"/>
    <n v="2"/>
    <n v="16.5"/>
    <n v="16.100000000000001"/>
    <s v=" "/>
    <n v="0.43"/>
    <s v="Cotton"/>
    <s v="Cotton"/>
    <s v="Undeveloped"/>
    <s v="UZ method"/>
    <s v="Cotton to Cotton"/>
    <s v="Canal/Collector"/>
    <s v="               -  "/>
    <n v="16.100000000000001"/>
    <s v=" "/>
    <n v="16.100000000000001"/>
    <s v=" "/>
    <s v=" "/>
    <s v=" "/>
    <n v="16.100000000000001"/>
    <n v="16.100000000000001"/>
    <n v="16.100000000000001"/>
    <n v="16.100000000000001"/>
    <n v="16.100000000000001"/>
    <n v="16.100000000000001"/>
    <n v="16"/>
    <s v=" "/>
    <n v="9"/>
    <n v="0"/>
    <n v="16.100000000000001"/>
    <m/>
  </r>
  <r>
    <s v="O-1-UK-4"/>
    <x v="0"/>
    <s v="Ukubayev"/>
    <n v="4"/>
    <n v="21.3"/>
    <n v="21"/>
    <s v=" "/>
    <n v="0.3"/>
    <s v="Cotton"/>
    <s v="Cotton"/>
    <s v="Undeveloped"/>
    <s v="UZ method"/>
    <s v="Cotton to Cotton"/>
    <s v="Canal/Collector"/>
    <s v="               -  "/>
    <n v="21"/>
    <s v=" "/>
    <n v="21"/>
    <s v=" "/>
    <s v=" "/>
    <s v=" "/>
    <n v="21"/>
    <n v="21"/>
    <n v="21"/>
    <n v="21"/>
    <n v="24"/>
    <n v="24"/>
    <n v="20.9"/>
    <s v=" "/>
    <n v="9.7100000000000009"/>
    <n v="0"/>
    <n v="21"/>
    <m/>
  </r>
  <r>
    <s v="O-1-UK-5"/>
    <x v="0"/>
    <s v="Ukubayev"/>
    <n v="5"/>
    <n v="31.9"/>
    <n v="30.9"/>
    <s v=" "/>
    <n v="1"/>
    <s v="Cotton"/>
    <s v="Cotton"/>
    <s v="Undeveloped"/>
    <s v="UZ method"/>
    <s v="Cotton to Cotton"/>
    <s v="Canal/Collector"/>
    <s v="               -  "/>
    <n v="30.9"/>
    <s v=" "/>
    <n v="30.9"/>
    <s v=" "/>
    <s v=" "/>
    <s v=" "/>
    <n v="30.9"/>
    <n v="30.9"/>
    <n v="30.9"/>
    <n v="30.9"/>
    <n v="30"/>
    <n v="30"/>
    <n v="28.04"/>
    <s v=" "/>
    <n v="0"/>
    <n v="0"/>
    <n v="30.9"/>
    <m/>
  </r>
  <r>
    <s v="O-1-UK-25"/>
    <x v="0"/>
    <s v="Ukubayev"/>
    <n v="25"/>
    <n v="36.5"/>
    <n v="36"/>
    <s v=" "/>
    <n v="0.5"/>
    <s v="Cotton"/>
    <s v="Cotton"/>
    <s v="Undeveloped"/>
    <s v="UZ method"/>
    <s v="Cotton to Cotton"/>
    <s v="Canal/Collector"/>
    <s v="               -  "/>
    <n v="36"/>
    <s v=" "/>
    <n v="36"/>
    <s v=" "/>
    <s v=" "/>
    <s v=" "/>
    <n v="36"/>
    <n v="36"/>
    <n v="36"/>
    <n v="36"/>
    <n v="36"/>
    <n v="41"/>
    <n v="33.9"/>
    <s v=" "/>
    <n v="39"/>
    <n v="0"/>
    <n v="36"/>
    <s v=" "/>
  </r>
  <r>
    <s v="O-1-UK-F51"/>
    <x v="0"/>
    <s v="Ukubayev"/>
    <s v="F51"/>
    <n v="61.1"/>
    <n v="59.1"/>
    <n v="62.4"/>
    <n v="1.99"/>
    <s v="Wheat"/>
    <s v="Cotton"/>
    <s v="Redeveloped"/>
    <s v="Permanent bed"/>
    <s v="Cover crop to Cotton"/>
    <s v="Canal/Collector"/>
    <n v="26.1"/>
    <s v=" "/>
    <s v=" "/>
    <s v=" "/>
    <s v=" "/>
    <s v=" "/>
    <n v="59.1"/>
    <s v=" "/>
    <s v=" "/>
    <s v=" "/>
    <s v=" "/>
    <s v=" "/>
    <s v=" "/>
    <n v="42.8"/>
    <s v=" "/>
    <n v="68.819999999999993"/>
    <n v="0"/>
    <n v="59.1"/>
    <s v=" "/>
  </r>
  <r>
    <s v="O-1-UK-F52"/>
    <x v="0"/>
    <s v="Ukubayev"/>
    <s v="F52"/>
    <n v="46.46"/>
    <n v="44.7"/>
    <n v="46.2"/>
    <n v="1.73"/>
    <s v="Wheat"/>
    <s v="Cotton"/>
    <s v="Redeveloped"/>
    <s v="Permanent bed"/>
    <s v="Cover crop to Cotton"/>
    <s v="Canal/Collector"/>
    <n v="20.3"/>
    <s v=" "/>
    <s v=" "/>
    <s v=" "/>
    <s v=" "/>
    <s v=" "/>
    <n v="44.7"/>
    <s v=" "/>
    <s v=" "/>
    <s v=" "/>
    <s v=" "/>
    <s v=" "/>
    <s v=" "/>
    <s v=" "/>
    <s v=" "/>
    <n v="47.680000000000007"/>
    <n v="0"/>
    <n v="44.7"/>
    <s v=" "/>
  </r>
  <r>
    <s v="O-1-UK-F53"/>
    <x v="0"/>
    <s v="Ukubayev"/>
    <s v="F53"/>
    <n v="114.75"/>
    <n v="110.2"/>
    <n v="113.7"/>
    <n v="4.54"/>
    <s v="Wheat"/>
    <s v="Cotton"/>
    <s v="Redeveloped"/>
    <s v="Permanent bed"/>
    <s v="Cover crop to Cotton"/>
    <s v="Canal/Collector"/>
    <n v="35.6"/>
    <s v=" "/>
    <s v=" "/>
    <s v=" "/>
    <s v=" "/>
    <s v=" "/>
    <n v="110.2"/>
    <s v=" "/>
    <s v=" "/>
    <s v=" "/>
    <s v=" "/>
    <s v=" "/>
    <s v=" "/>
    <s v=" "/>
    <s v=" "/>
    <n v="117.5"/>
    <n v="0"/>
    <n v="110.2"/>
    <s v=" "/>
  </r>
  <r>
    <s v="O-1-UK-F54"/>
    <x v="0"/>
    <s v="Ukubayev"/>
    <s v="F54"/>
    <n v="40.74"/>
    <n v="38.700000000000003"/>
    <n v="40.799999999999997"/>
    <n v="2.09"/>
    <s v="Wheat"/>
    <s v="Cotton"/>
    <s v="Redeveloped"/>
    <s v="Permanent bed"/>
    <s v="Cover crop to Cotton"/>
    <s v="Canal/Collector"/>
    <n v="25.1"/>
    <s v=" "/>
    <s v=" "/>
    <s v=" "/>
    <s v=" "/>
    <s v=" "/>
    <n v="38.700000000000003"/>
    <s v=" "/>
    <s v=" "/>
    <s v=" "/>
    <s v=" "/>
    <s v=" "/>
    <s v=" "/>
    <n v="39.4"/>
    <s v=" "/>
    <n v="43.05"/>
    <n v="0"/>
    <n v="38.700000000000003"/>
    <s v=" "/>
  </r>
  <r>
    <s v="O-1-UK-F55"/>
    <x v="0"/>
    <s v="Ukubayev"/>
    <s v="F55"/>
    <n v="18.45"/>
    <n v="17.5"/>
    <n v="53.1"/>
    <n v="0.95"/>
    <s v="Wheat"/>
    <s v="Cotton"/>
    <s v="Redeveloped"/>
    <s v="Permanent bed"/>
    <s v="Cover crop to Cotton"/>
    <s v="Canal/Collector"/>
    <s v="               -  "/>
    <s v=" "/>
    <s v=" "/>
    <s v=" "/>
    <s v=" "/>
    <s v=" "/>
    <n v="17.5"/>
    <s v=" "/>
    <s v=" "/>
    <s v=" "/>
    <s v=" "/>
    <s v=" "/>
    <s v=" "/>
    <s v=" "/>
    <s v=" "/>
    <n v="17.48"/>
    <n v="0"/>
    <n v="17.5"/>
    <s v=" "/>
  </r>
  <r>
    <s v="O-1-UK-F56"/>
    <x v="0"/>
    <s v="Ukubayev"/>
    <s v="F56"/>
    <n v="34.01"/>
    <n v="32.200000000000003"/>
    <n v="54.5"/>
    <n v="1.8"/>
    <s v="Wheat"/>
    <s v="Cotton"/>
    <s v="Redeveloped"/>
    <s v="Permanent bed"/>
    <s v="Cover crop to Cotton"/>
    <s v="Canal/Collector"/>
    <n v="19.2"/>
    <s v=" "/>
    <s v=" "/>
    <s v=" "/>
    <s v=" "/>
    <s v=" "/>
    <n v="32.200000000000003"/>
    <s v=" "/>
    <s v=" "/>
    <s v=" "/>
    <s v=" "/>
    <s v=" "/>
    <s v=" "/>
    <s v=" "/>
    <s v=" "/>
    <n v="32.760000000000005"/>
    <n v="0"/>
    <n v="32.200000000000003"/>
    <m/>
  </r>
  <r>
    <s v="O-1-UK-F57"/>
    <x v="0"/>
    <s v="Ukubayev"/>
    <s v="F57"/>
    <n v="56.03"/>
    <n v="53.6"/>
    <n v="41.6"/>
    <n v="2.42"/>
    <s v="Wheat"/>
    <s v="Cotton"/>
    <s v="Redeveloped"/>
    <s v="Permanent bed"/>
    <s v="Cover crop to Cotton"/>
    <s v="Canal/Collector"/>
    <n v="15"/>
    <s v=" "/>
    <s v=" "/>
    <s v=" "/>
    <s v=" "/>
    <s v=" "/>
    <n v="53.6"/>
    <s v=" "/>
    <s v=" "/>
    <s v=" "/>
    <s v=" "/>
    <s v=" "/>
    <s v=" "/>
    <s v=" "/>
    <s v=" "/>
    <n v="56.11"/>
    <n v="0"/>
    <n v="53.6"/>
    <m/>
  </r>
  <r>
    <s v="O-1-UK-F58"/>
    <x v="0"/>
    <s v="Ukubayev"/>
    <s v="F58"/>
    <n v="43.12"/>
    <n v="40.799999999999997"/>
    <n v="48.9"/>
    <n v="2.37"/>
    <s v="Cotton"/>
    <s v="Cotton"/>
    <s v="Redeveloped"/>
    <s v="Permanent bed"/>
    <s v="Cover crop to Cotton"/>
    <s v="Canal/Collector"/>
    <n v="22"/>
    <s v=" "/>
    <s v=" "/>
    <s v=" "/>
    <s v=" "/>
    <s v=" "/>
    <n v="40.799999999999997"/>
    <s v=" "/>
    <s v=" "/>
    <s v=" "/>
    <s v=" "/>
    <s v=" "/>
    <s v=" "/>
    <s v=" "/>
    <s v=" "/>
    <n v="44"/>
    <n v="0"/>
    <n v="40.799999999999997"/>
    <m/>
  </r>
  <r>
    <s v="O-1-UK-F59"/>
    <x v="0"/>
    <s v="Ukubayev"/>
    <s v="F59"/>
    <n v="46.89"/>
    <n v="44.3"/>
    <n v="51.1"/>
    <n v="2.59"/>
    <s v="Cotton"/>
    <s v="Cotton"/>
    <s v="Redeveloped"/>
    <s v="Permanent bed"/>
    <s v="Cover crop to Cotton"/>
    <s v="Canal/Collector"/>
    <n v="10"/>
    <s v=" "/>
    <s v=" "/>
    <s v=" "/>
    <s v=" "/>
    <s v=" "/>
    <n v="44.3"/>
    <s v=" "/>
    <s v=" "/>
    <s v=" "/>
    <s v=" "/>
    <s v=" "/>
    <s v=" "/>
    <n v="45.59"/>
    <s v=" "/>
    <n v="47.8"/>
    <n v="0"/>
    <n v="44.3"/>
    <m/>
  </r>
  <r>
    <s v="O-1-UK-F60"/>
    <x v="0"/>
    <s v="Ukubayev"/>
    <s v="F60"/>
    <n v="53.23"/>
    <n v="50.9"/>
    <n v="33.299999999999997"/>
    <n v="2.33"/>
    <s v="Cotton"/>
    <s v="Cotton"/>
    <s v="Redeveloped"/>
    <s v="Permanent bed"/>
    <s v="Cover crop to Cotton"/>
    <s v="Canal/Collector"/>
    <s v="               -  "/>
    <s v=" "/>
    <s v=" "/>
    <s v=" "/>
    <s v=" "/>
    <s v=" "/>
    <n v="50.9"/>
    <s v=" "/>
    <s v=" "/>
    <s v=" "/>
    <s v=" "/>
    <s v=" "/>
    <s v=" "/>
    <n v="52.53"/>
    <s v=" "/>
    <n v="59.15"/>
    <n v="0"/>
    <n v="50.9"/>
    <m/>
  </r>
  <r>
    <s v="O-1-UK-F61"/>
    <x v="0"/>
    <s v="Ukubayev"/>
    <s v="F61"/>
    <n v="33.200000000000003"/>
    <n v="31.4"/>
    <s v=" "/>
    <s v=" "/>
    <s v="Cotton"/>
    <s v="Cotton"/>
    <s v="Redeveloped"/>
    <s v="Permanent bed"/>
    <s v="Cover crop to Cotton"/>
    <s v="Canal/Collector"/>
    <s v="               -  "/>
    <s v=" "/>
    <s v=" "/>
    <s v=" "/>
    <s v=" "/>
    <s v=" "/>
    <n v="31.4"/>
    <s v=" "/>
    <s v=" "/>
    <s v=" "/>
    <s v=" "/>
    <s v=" "/>
    <s v=" "/>
    <s v=" "/>
    <s v=" "/>
    <n v="19"/>
    <n v="0"/>
    <n v="31.4"/>
    <m/>
  </r>
  <r>
    <s v="O-1-UK-F62"/>
    <x v="0"/>
    <s v="Ukubayev"/>
    <s v="F62"/>
    <n v="10.3"/>
    <n v="9.4"/>
    <s v=" "/>
    <s v=" "/>
    <s v="Cotton"/>
    <s v="Cotton"/>
    <s v="Redeveloped"/>
    <s v="Permanent bed"/>
    <s v="Cover crop to Cotton"/>
    <s v="Canal/Collector"/>
    <s v="               -  "/>
    <s v=" "/>
    <s v=" "/>
    <s v=" "/>
    <s v=" "/>
    <s v=" "/>
    <n v="9.4"/>
    <s v=" "/>
    <s v=" "/>
    <s v=" "/>
    <s v=" "/>
    <s v=" "/>
    <s v=" "/>
    <n v="22.8"/>
    <n v="0"/>
    <n v="23.31"/>
    <n v="0"/>
    <n v="9.4"/>
    <m/>
  </r>
  <r>
    <s v="O-1-UK-F63"/>
    <x v="0"/>
    <s v="Ukubayev"/>
    <s v="F63"/>
    <n v="48.3"/>
    <n v="45.1"/>
    <s v=" "/>
    <s v=" "/>
    <s v="Cotton"/>
    <s v="Cotton"/>
    <s v="Redeveloped"/>
    <s v="Permanent bed"/>
    <s v="Cover crop to Cotton"/>
    <s v="Canal/Collector"/>
    <s v="               -  "/>
    <s v=" "/>
    <s v=" "/>
    <s v=" "/>
    <s v=" "/>
    <s v=" "/>
    <n v="45.1"/>
    <s v=" "/>
    <s v=" "/>
    <s v=" "/>
    <s v=" "/>
    <s v=" "/>
    <s v=" "/>
    <n v="46.71"/>
    <s v=" "/>
    <n v="48"/>
    <n v="0"/>
    <n v="45.1"/>
    <m/>
  </r>
  <r>
    <s v="O-1-SD-F68"/>
    <x v="0"/>
    <s v="Sardoba"/>
    <s v="F68"/>
    <n v="19.3"/>
    <n v="18.399999999999999"/>
    <s v=" "/>
    <n v="0.93"/>
    <s v="Wheat"/>
    <s v="Cotton"/>
    <s v="Redeveloped"/>
    <s v="Permanent bed"/>
    <s v="Cover crop to Cotton"/>
    <s v="Canal/Collector"/>
    <n v="9.4"/>
    <s v=" "/>
    <s v=" "/>
    <s v=" "/>
    <s v=" "/>
    <s v=" "/>
    <n v="18.399999999999999"/>
    <s v=" "/>
    <s v=" "/>
    <s v=" "/>
    <s v=" "/>
    <s v=" "/>
    <s v=" "/>
    <n v="0"/>
    <s v=" "/>
    <n v="21"/>
    <n v="0"/>
    <n v="18.399999999999999"/>
    <s v=" "/>
  </r>
  <r>
    <s v="O-2-SD-179"/>
    <x v="1"/>
    <s v="Sardoba"/>
    <n v="179"/>
    <n v="18.3"/>
    <n v="17.899999999999999"/>
    <s v=" "/>
    <n v="0.4"/>
    <s v="Cotton"/>
    <s v="Cotton"/>
    <s v="Undeveloped"/>
    <s v="UZ method"/>
    <s v="Cotton to Cotton"/>
    <s v="Canal/Collector"/>
    <s v="               -  "/>
    <n v="17.899999999999999"/>
    <s v=" "/>
    <s v=" "/>
    <s v=" "/>
    <s v=" "/>
    <s v=" "/>
    <n v="17.899999999999999"/>
    <n v="17.899999999999999"/>
    <n v="17.899999999999999"/>
    <n v="17.899999999999999"/>
    <n v="17.899999999999999"/>
    <n v="19"/>
    <n v="18.600000000000001"/>
    <s v=" "/>
    <n v="20"/>
    <n v="0"/>
    <n v="17.899999999999999"/>
    <s v=" "/>
  </r>
  <r>
    <s v="O-2-SD-184"/>
    <x v="1"/>
    <s v="Sardoba"/>
    <n v="184"/>
    <n v="35.799999999999997"/>
    <n v="35.1"/>
    <s v=" "/>
    <n v="0.7"/>
    <s v="Cotton"/>
    <s v="Cotton"/>
    <s v="Undeveloped"/>
    <s v="UZ method"/>
    <s v="Cotton to Cotton"/>
    <s v="Canal/Collector"/>
    <s v="               -  "/>
    <n v="35.1"/>
    <s v=" "/>
    <s v=" "/>
    <s v=" "/>
    <s v=" "/>
    <s v=" "/>
    <n v="35.1"/>
    <n v="35.1"/>
    <n v="35.1"/>
    <n v="35.1"/>
    <n v="36"/>
    <n v="36"/>
    <n v="35"/>
    <s v=" "/>
    <n v="36"/>
    <n v="0"/>
    <n v="35.1"/>
    <s v=" "/>
  </r>
  <r>
    <s v="O-2-SD-185"/>
    <x v="1"/>
    <s v="Sardoba"/>
    <n v="185"/>
    <n v="10.1"/>
    <n v="8"/>
    <s v=" "/>
    <n v="2.1"/>
    <s v="Cotton"/>
    <s v="Cotton"/>
    <s v="Undeveloped"/>
    <s v="UZ method"/>
    <s v="Cotton to Cotton"/>
    <s v="Canal/Collector"/>
    <s v="               -  "/>
    <n v="8"/>
    <s v=" "/>
    <s v=" "/>
    <s v=" "/>
    <s v=" "/>
    <s v=" "/>
    <n v="8"/>
    <n v="8"/>
    <n v="8"/>
    <n v="8"/>
    <n v="8"/>
    <n v="8"/>
    <n v="8"/>
    <s v=" "/>
    <n v="9"/>
    <n v="0"/>
    <n v="8"/>
    <s v=" "/>
  </r>
  <r>
    <s v="O-2-SD-187"/>
    <x v="1"/>
    <s v="Sardoba"/>
    <n v="187"/>
    <n v="12.6"/>
    <n v="10.8"/>
    <s v=" "/>
    <n v="1.8"/>
    <s v="Cotton"/>
    <s v="Cotton"/>
    <s v="Undeveloped"/>
    <s v="UZ method"/>
    <s v="Cotton to Cotton"/>
    <s v="Canal/Collector"/>
    <s v="               -  "/>
    <n v="10.8"/>
    <s v=" "/>
    <n v="2"/>
    <s v=" "/>
    <s v=" "/>
    <s v=" "/>
    <n v="10.8"/>
    <n v="10.8"/>
    <n v="10.8"/>
    <n v="10.8"/>
    <n v="10.8"/>
    <n v="11"/>
    <n v="10"/>
    <s v=" "/>
    <n v="10.4"/>
    <n v="0"/>
    <n v="10.8"/>
    <s v=" "/>
  </r>
  <r>
    <s v="O-2-SD-188"/>
    <x v="1"/>
    <s v="Sardoba"/>
    <n v="188"/>
    <n v="15.4"/>
    <n v="14"/>
    <s v=" "/>
    <n v="1.4"/>
    <s v="Cotton"/>
    <s v="Cotton"/>
    <s v="Undeveloped"/>
    <s v="UZ method"/>
    <s v="Cotton to Cotton"/>
    <s v="Canal/Collector"/>
    <s v="               -  "/>
    <n v="14"/>
    <s v=" "/>
    <n v="3"/>
    <s v=" "/>
    <s v=" "/>
    <s v=" "/>
    <n v="14"/>
    <n v="14"/>
    <n v="14"/>
    <n v="14"/>
    <n v="14"/>
    <n v="14"/>
    <n v="13.04"/>
    <s v=" "/>
    <n v="15"/>
    <n v="0"/>
    <n v="14"/>
    <s v=" "/>
  </r>
  <r>
    <s v="O-2-SD-191"/>
    <x v="1"/>
    <s v="Sardoba"/>
    <n v="191"/>
    <n v="14.5"/>
    <n v="14.1"/>
    <s v=" "/>
    <n v="0.4"/>
    <s v="Cotton"/>
    <s v="Cotton"/>
    <s v="Undeveloped"/>
    <s v="UZ method"/>
    <s v="Cotton to Cotton"/>
    <s v="Canal/Collector"/>
    <s v="               -  "/>
    <n v="14.1"/>
    <s v=" "/>
    <n v="14.1"/>
    <s v=" "/>
    <s v=" "/>
    <s v=" "/>
    <n v="14.1"/>
    <n v="14.1"/>
    <n v="14.1"/>
    <n v="14.1"/>
    <n v="15"/>
    <n v="15"/>
    <n v="14.3"/>
    <s v=" "/>
    <n v="14.9"/>
    <n v="0"/>
    <n v="14.1"/>
    <m/>
  </r>
  <r>
    <s v="O-2-SD-193"/>
    <x v="1"/>
    <s v="Sardoba"/>
    <n v="193"/>
    <n v="14.2"/>
    <n v="13.8"/>
    <s v=" "/>
    <n v="0.4"/>
    <s v="Cotton"/>
    <s v="Cotton"/>
    <s v="Undeveloped"/>
    <s v="UZ method"/>
    <s v="Cotton to Cotton"/>
    <s v="Canal/Collector"/>
    <s v="               -  "/>
    <n v="13.8"/>
    <s v=" "/>
    <n v="13.8"/>
    <s v=" "/>
    <s v=" "/>
    <s v=" "/>
    <n v="13.8"/>
    <n v="13.8"/>
    <n v="13.8"/>
    <n v="13.8"/>
    <n v="14"/>
    <n v="13"/>
    <n v="14.35"/>
    <s v=" "/>
    <n v="10"/>
    <n v="0"/>
    <n v="13.8"/>
    <m/>
  </r>
  <r>
    <s v="O-2-SD-192"/>
    <x v="1"/>
    <s v="Sardoba"/>
    <n v="192"/>
    <n v="19.600000000000001"/>
    <n v="18"/>
    <s v=" "/>
    <n v="1.6"/>
    <s v="Cotton"/>
    <s v="Cotton"/>
    <s v="Undeveloped"/>
    <s v="UZ method"/>
    <s v="Cotton to Cotton"/>
    <s v="Canal/Collector"/>
    <s v="               -  "/>
    <n v="18"/>
    <s v=" "/>
    <s v=" "/>
    <s v=" "/>
    <s v=" "/>
    <s v=" "/>
    <n v="18"/>
    <n v="18"/>
    <n v="18"/>
    <n v="18"/>
    <n v="18"/>
    <n v="18"/>
    <n v="18.5"/>
    <s v=" "/>
    <n v="19.8"/>
    <n v="0"/>
    <n v="18"/>
    <m/>
  </r>
  <r>
    <s v="O-2-SD-194"/>
    <x v="1"/>
    <s v="Sardoba"/>
    <n v="194"/>
    <n v="24"/>
    <n v="21.7"/>
    <s v=" "/>
    <n v="2.2999999999999998"/>
    <s v="Cotton"/>
    <s v="Cotton"/>
    <s v="Undeveloped"/>
    <s v="UZ method"/>
    <s v="Cotton to Cotton"/>
    <s v="Canal/Collector"/>
    <s v="               -  "/>
    <n v="21.7"/>
    <s v=" "/>
    <s v=" "/>
    <s v=" "/>
    <s v=" "/>
    <s v=" "/>
    <n v="21.7"/>
    <n v="21.7"/>
    <n v="21.7"/>
    <n v="21.7"/>
    <n v="24"/>
    <s v=" "/>
    <n v="23.82"/>
    <s v=" "/>
    <n v="16.7"/>
    <n v="0"/>
    <n v="21.7"/>
    <m/>
  </r>
  <r>
    <s v="O-2-SD-196"/>
    <x v="1"/>
    <s v="Sardoba"/>
    <n v="196"/>
    <n v="28.2"/>
    <n v="27.4"/>
    <s v=" "/>
    <n v="0.8"/>
    <s v="Cotton"/>
    <s v="Cotton"/>
    <s v="Undeveloped"/>
    <s v="UZ method"/>
    <s v="Cotton to Cotton"/>
    <s v="Canal/Collector"/>
    <s v="               -  "/>
    <n v="27.4"/>
    <s v=" "/>
    <s v=" "/>
    <s v=" "/>
    <s v=" "/>
    <s v=" "/>
    <n v="27.4"/>
    <n v="27.4"/>
    <n v="27.4"/>
    <n v="27.4"/>
    <n v="28"/>
    <s v=" "/>
    <n v="27.7"/>
    <s v=" "/>
    <n v="0"/>
    <n v="0"/>
    <n v="27.4"/>
    <m/>
  </r>
  <r>
    <s v="O-2-TO-72"/>
    <x v="1"/>
    <s v="Toirov"/>
    <n v="72"/>
    <n v="8.1999999999999993"/>
    <n v="7.7"/>
    <s v=" "/>
    <n v="0.5"/>
    <s v="Cotton"/>
    <s v="Cotton"/>
    <s v="Undeveloped"/>
    <s v="UZ method"/>
    <s v="Cotton to Cotton"/>
    <s v="Canal/Collector"/>
    <s v="               -  "/>
    <n v="7.7"/>
    <s v=" "/>
    <n v="7.7"/>
    <s v=" "/>
    <s v=" "/>
    <s v=" "/>
    <n v="7.7"/>
    <n v="7.7"/>
    <n v="7.7"/>
    <n v="7.7"/>
    <n v="7"/>
    <n v="7"/>
    <n v="2.2000000000000002"/>
    <s v=" "/>
    <n v="9"/>
    <n v="0"/>
    <n v="7.7"/>
    <m/>
  </r>
  <r>
    <s v="O-2-TO-85"/>
    <x v="1"/>
    <s v="Toirov"/>
    <n v="85"/>
    <n v="31.8"/>
    <n v="31.3"/>
    <s v=" "/>
    <n v="0.5"/>
    <s v="Cotton"/>
    <s v="Cotton"/>
    <s v="Undeveloped"/>
    <s v="UZ method"/>
    <s v="Cotton to Cotton"/>
    <s v="Canal/Collector"/>
    <s v="               -  "/>
    <n v="31.3"/>
    <s v=" "/>
    <n v="31.3"/>
    <s v=" "/>
    <s v=" "/>
    <s v=" "/>
    <n v="31.3"/>
    <n v="31.3"/>
    <n v="31.3"/>
    <n v="31.3"/>
    <n v="31.3"/>
    <n v="31.3"/>
    <n v="31.3"/>
    <s v=" "/>
    <n v="33"/>
    <n v="0"/>
    <n v="31.3"/>
    <m/>
  </r>
  <r>
    <s v="O-2-TO-88"/>
    <x v="1"/>
    <s v="Toirov"/>
    <n v="88"/>
    <n v="18.2"/>
    <n v="17.600000000000001"/>
    <s v=" "/>
    <n v="0.6"/>
    <s v="Cotton"/>
    <s v="Cotton"/>
    <s v="Undeveloped"/>
    <s v="UZ method"/>
    <s v="Cotton to Cotton"/>
    <s v="Canal"/>
    <s v="               -  "/>
    <n v="17.600000000000001"/>
    <s v=" "/>
    <n v="17.600000000000001"/>
    <s v=" "/>
    <s v=" "/>
    <s v=" "/>
    <n v="17.600000000000001"/>
    <n v="17.600000000000001"/>
    <n v="17.600000000000001"/>
    <n v="17.600000000000001"/>
    <n v="14.5"/>
    <n v="17.600000000000001"/>
    <n v="19.5"/>
    <s v=" "/>
    <n v="19"/>
    <n v="0"/>
    <n v="17.600000000000001"/>
    <m/>
  </r>
  <r>
    <s v="O-2-TO-214"/>
    <x v="1"/>
    <s v="Toirov"/>
    <n v="214"/>
    <n v="19.600000000000001"/>
    <n v="19"/>
    <s v=" "/>
    <n v="0.6"/>
    <s v="Cotton"/>
    <s v="Cotton"/>
    <s v="Undeveloped"/>
    <s v="UZ method"/>
    <s v="Cotton to Cotton"/>
    <s v="Canal"/>
    <s v="               -  "/>
    <n v="19"/>
    <s v=" "/>
    <n v="19"/>
    <s v=" "/>
    <s v=" "/>
    <s v=" "/>
    <n v="19"/>
    <n v="19"/>
    <n v="19"/>
    <n v="19"/>
    <n v="19"/>
    <n v="19"/>
    <n v="19.399999999999999"/>
    <s v=" "/>
    <n v="20"/>
    <n v="0"/>
    <n v="19"/>
    <s v=" "/>
  </r>
  <r>
    <s v="O-2-TO-215"/>
    <x v="1"/>
    <s v="Toirov"/>
    <n v="215"/>
    <n v="12.3"/>
    <n v="11.9"/>
    <s v=" "/>
    <n v="0.4"/>
    <s v="Cotton"/>
    <s v="Cotton"/>
    <s v="Undeveloped"/>
    <s v="UZ method"/>
    <s v="Cotton to Cotton"/>
    <s v="Canal"/>
    <s v="               -  "/>
    <n v="11.9"/>
    <s v=" "/>
    <n v="11.9"/>
    <s v=" "/>
    <s v=" "/>
    <s v=" "/>
    <n v="11.9"/>
    <n v="11.9"/>
    <n v="11.9"/>
    <n v="11.9"/>
    <n v="11.9"/>
    <n v="12"/>
    <n v="12.3"/>
    <s v=" "/>
    <n v="12"/>
    <n v="0"/>
    <n v="11.9"/>
    <s v=" "/>
  </r>
  <r>
    <s v="O-2-TO-216"/>
    <x v="1"/>
    <s v="Toirov"/>
    <n v="216"/>
    <n v="3.1"/>
    <n v="2.7"/>
    <s v=" "/>
    <n v="0.4"/>
    <s v="Cotton"/>
    <s v="Cotton"/>
    <s v="Undeveloped"/>
    <s v="UZ method"/>
    <s v="Cotton to Cotton"/>
    <s v="Canal"/>
    <s v="               -  "/>
    <n v="2.7"/>
    <s v=" "/>
    <n v="2.7"/>
    <s v=" "/>
    <s v=" "/>
    <s v=" "/>
    <n v="2.7"/>
    <n v="2.7"/>
    <n v="2.7"/>
    <n v="2.7"/>
    <n v="1.7"/>
    <n v="2"/>
    <n v="3"/>
    <s v=" "/>
    <n v="2.7"/>
    <n v="0"/>
    <n v="2.7"/>
    <s v=" "/>
  </r>
  <r>
    <s v="O-2-TO-217"/>
    <x v="1"/>
    <s v="Toirov"/>
    <n v="217"/>
    <n v="28.4"/>
    <n v="26.6"/>
    <s v=" "/>
    <n v="1.8"/>
    <s v="Cotton"/>
    <s v="Cotton"/>
    <s v="Undeveloped"/>
    <s v="UZ method"/>
    <s v="Cotton to Cotton"/>
    <s v="Canal"/>
    <s v="               -  "/>
    <n v="26.6"/>
    <s v=" "/>
    <n v="26.6"/>
    <s v=" "/>
    <s v=" "/>
    <s v=" "/>
    <n v="26.6"/>
    <n v="26.6"/>
    <n v="26.6"/>
    <n v="26.6"/>
    <n v="27"/>
    <n v="27"/>
    <n v="26.25"/>
    <s v=" "/>
    <n v="27"/>
    <n v="0"/>
    <n v="26.6"/>
    <s v=" "/>
  </r>
  <r>
    <s v="O-2-TO-218"/>
    <x v="1"/>
    <s v="Toirov"/>
    <n v="218"/>
    <n v="8.6"/>
    <n v="8"/>
    <s v=" "/>
    <n v="0.6"/>
    <s v="Cotton"/>
    <s v="Cotton"/>
    <s v="Undeveloped"/>
    <s v="UZ method"/>
    <s v="Cotton to Cotton"/>
    <s v="Canal"/>
    <s v="               -  "/>
    <n v="8"/>
    <s v=" "/>
    <s v=" "/>
    <s v=" "/>
    <s v=" "/>
    <s v=" "/>
    <s v=" "/>
    <n v="8"/>
    <n v="8"/>
    <n v="8"/>
    <n v="8"/>
    <n v="8"/>
    <n v="8"/>
    <n v="0"/>
    <n v="9.17"/>
    <n v="0"/>
    <n v="8"/>
    <s v=" "/>
  </r>
  <r>
    <s v="O-3-BB-F1"/>
    <x v="2"/>
    <s v="Bobur"/>
    <s v="F1"/>
    <n v="34.340000000000003"/>
    <n v="30.44"/>
    <n v="34.340000000000003"/>
    <n v="3.9"/>
    <s v="Wheat"/>
    <s v="Cotton"/>
    <s v="Redeveloped"/>
    <s v="Permanent bed"/>
    <s v="Cereals to Cotton"/>
    <s v="Canal"/>
    <s v="               -  "/>
    <s v=" "/>
    <s v=" "/>
    <s v=" "/>
    <s v=" "/>
    <n v="30.4"/>
    <n v="30.4"/>
    <s v=" "/>
    <s v=" "/>
    <s v=" "/>
    <s v=" "/>
    <s v=" "/>
    <s v=" "/>
    <n v="32.700000000000003"/>
    <n v="30.44"/>
    <n v="32.89"/>
    <n v="2"/>
    <n v="30.44"/>
    <s v=" "/>
  </r>
  <r>
    <s v="O-3-BB-F2"/>
    <x v="2"/>
    <s v="Bobur"/>
    <s v="F2"/>
    <n v="24.53"/>
    <n v="22.25"/>
    <n v="24.53"/>
    <n v="2.29"/>
    <s v="Wheat"/>
    <s v="Cotton"/>
    <s v="Redeveloped"/>
    <s v="Permanent bed"/>
    <s v="Cereals to Cotton"/>
    <s v="Canal"/>
    <s v="               -  "/>
    <s v=" "/>
    <s v=" "/>
    <s v=" "/>
    <s v=" "/>
    <n v="22.2"/>
    <n v="22.2"/>
    <s v=" "/>
    <s v=" "/>
    <s v=" "/>
    <s v=" "/>
    <s v=" "/>
    <s v=" "/>
    <n v="21.63"/>
    <n v="22.25"/>
    <n v="24.33"/>
    <n v="2"/>
    <n v="22.25"/>
    <m/>
  </r>
  <r>
    <s v="O-3-BB-F3"/>
    <x v="2"/>
    <s v="Bobur"/>
    <s v="F3"/>
    <n v="29.7"/>
    <n v="26.6"/>
    <n v="29.7"/>
    <n v="3.1"/>
    <s v="Cotton"/>
    <s v="Cotton"/>
    <s v="Redeveloped"/>
    <s v="Permanent bed"/>
    <s v="Cotton to Cotton"/>
    <s v="Canal"/>
    <s v="               -  "/>
    <s v=" "/>
    <n v="26.6"/>
    <s v=" "/>
    <s v=" "/>
    <n v="26.6"/>
    <n v="26.6"/>
    <s v=" "/>
    <s v=" "/>
    <s v=" "/>
    <s v=" "/>
    <s v=" "/>
    <s v=" "/>
    <n v="27.35"/>
    <n v="26.6"/>
    <n v="29.61"/>
    <n v="2"/>
    <n v="26.6"/>
    <m/>
  </r>
  <r>
    <s v="O-3-BB-F4"/>
    <x v="2"/>
    <s v="Bobur"/>
    <s v="F4"/>
    <n v="30.31"/>
    <n v="25.22"/>
    <n v="30.31"/>
    <n v="5.08"/>
    <s v="Cotton"/>
    <s v="Cotton"/>
    <s v="Redeveloped"/>
    <s v="Permanent bed"/>
    <s v="Cotton to Cotton"/>
    <s v="Canal"/>
    <s v="               -  "/>
    <s v=" "/>
    <n v="25.2"/>
    <s v=" "/>
    <s v=" "/>
    <n v="25.22"/>
    <n v="25.22"/>
    <s v=" "/>
    <s v=" "/>
    <s v=" "/>
    <s v=" "/>
    <s v=" "/>
    <s v=" "/>
    <n v="25.64"/>
    <n v="25.22"/>
    <n v="27.63"/>
    <n v="2"/>
    <n v="25.22"/>
    <m/>
  </r>
  <r>
    <s v="O-3-BB-F5"/>
    <x v="2"/>
    <s v="Bobur"/>
    <s v="F5"/>
    <n v="16.829999999999998"/>
    <n v="14.12"/>
    <n v="16.829999999999998"/>
    <n v="2.71"/>
    <s v="Wheat"/>
    <s v="Cotton"/>
    <s v="Redeveloped"/>
    <s v="Permanent bed"/>
    <s v="Cereals to Cotton"/>
    <s v="Canal"/>
    <s v="               -  "/>
    <s v=" "/>
    <s v=" "/>
    <s v=" "/>
    <s v=" "/>
    <n v="14.1"/>
    <n v="14.1"/>
    <s v=" "/>
    <s v=" "/>
    <s v=" "/>
    <s v=" "/>
    <s v=" "/>
    <s v=" "/>
    <n v="14.4"/>
    <n v="14.12"/>
    <n v="15.84"/>
    <n v="2"/>
    <n v="14.12"/>
    <m/>
  </r>
  <r>
    <s v="O-3-BB-F6"/>
    <x v="2"/>
    <s v="Bobur"/>
    <s v="F6"/>
    <n v="24.19"/>
    <n v="21.74"/>
    <n v="24.19"/>
    <n v="2.46"/>
    <s v="Wheat"/>
    <s v="Cotton"/>
    <s v="Redeveloped"/>
    <s v="Permanent bed"/>
    <s v="Cereals to Cotton"/>
    <s v="Canal"/>
    <s v="               -  "/>
    <s v=" "/>
    <s v=" "/>
    <s v=" "/>
    <s v=" "/>
    <n v="21.7"/>
    <n v="21.7"/>
    <s v=" "/>
    <s v=" "/>
    <s v=" "/>
    <s v=" "/>
    <s v=" "/>
    <s v=" "/>
    <n v="21.8"/>
    <n v="21.74"/>
    <n v="23.66"/>
    <n v="2"/>
    <n v="21.74"/>
    <m/>
  </r>
  <r>
    <s v="O-3-BB-F7"/>
    <x v="2"/>
    <s v="Bobur"/>
    <s v="F7"/>
    <n v="26.96"/>
    <n v="23.94"/>
    <n v="26.96"/>
    <n v="3.02"/>
    <s v="Cotton"/>
    <s v="Cotton"/>
    <s v="Redeveloped"/>
    <s v="Permanent bed"/>
    <s v="Cotton to Cotton"/>
    <s v="Canal"/>
    <s v="               -  "/>
    <s v=" "/>
    <n v="23.9"/>
    <s v=" "/>
    <s v=" "/>
    <n v="23.94"/>
    <n v="23.94"/>
    <s v=" "/>
    <s v=" "/>
    <s v=" "/>
    <s v=" "/>
    <s v=" "/>
    <s v=" "/>
    <n v="24.17"/>
    <n v="23.94"/>
    <n v="26.93"/>
    <n v="2"/>
    <n v="23.94"/>
    <m/>
  </r>
  <r>
    <s v="O-3-BB-F13"/>
    <x v="2"/>
    <s v="Bobur"/>
    <s v="F13"/>
    <n v="20.59"/>
    <n v="17.55"/>
    <n v="20.59"/>
    <n v="3.04"/>
    <s v="Wheat"/>
    <s v="Cotton"/>
    <s v="Redeveloped"/>
    <s v="Permanent bed"/>
    <s v="Cereals to Cotton"/>
    <s v="Canal"/>
    <s v="               -  "/>
    <s v=" "/>
    <n v="16.350000000000001"/>
    <n v="16.350000000000001"/>
    <n v="16.350000000000001"/>
    <n v="16.350000000000001"/>
    <n v="16.350000000000001"/>
    <s v=" "/>
    <s v=" "/>
    <s v=" "/>
    <s v=" "/>
    <s v=" "/>
    <s v=" "/>
    <n v="19.36"/>
    <n v="19"/>
    <n v="19.260000000000002"/>
    <n v="2"/>
    <n v="17.55"/>
    <m/>
  </r>
  <r>
    <s v="O-3-BB-F14"/>
    <x v="2"/>
    <s v="Bobur"/>
    <s v="F14"/>
    <n v="20.58"/>
    <n v="17.88"/>
    <n v="20.58"/>
    <n v="2.7"/>
    <s v="Wheat"/>
    <s v="Cotton"/>
    <s v="Redeveloped"/>
    <s v="Permanent bed"/>
    <s v="Cereals to Cotton"/>
    <s v="Canal"/>
    <s v="               -  "/>
    <s v=" "/>
    <s v=" "/>
    <s v=" "/>
    <s v=" "/>
    <n v="17.8"/>
    <n v="17.8"/>
    <s v=" "/>
    <s v=" "/>
    <s v=" "/>
    <s v=" "/>
    <s v=" "/>
    <s v=" "/>
    <n v="17.59"/>
    <n v="17.59"/>
    <n v="18.97"/>
    <n v="2"/>
    <n v="17.88"/>
    <m/>
  </r>
  <r>
    <s v="O-3-BB-F15"/>
    <x v="2"/>
    <s v="Bobur"/>
    <s v="F15"/>
    <n v="10.09"/>
    <n v="8.06"/>
    <n v="10.09"/>
    <n v="2.0299999999999998"/>
    <s v="Wheat"/>
    <s v="Cotton"/>
    <s v="Redeveloped"/>
    <s v="Permanent bed"/>
    <s v="Cereals to Cotton"/>
    <s v="Canal"/>
    <s v="               -  "/>
    <s v=" "/>
    <s v=" "/>
    <s v=" "/>
    <s v=" "/>
    <n v="8.1"/>
    <n v="8.1"/>
    <s v=" "/>
    <s v=" "/>
    <s v=" "/>
    <s v=" "/>
    <s v=" "/>
    <s v=" "/>
    <n v="7.99"/>
    <n v="7.9"/>
    <n v="9.31"/>
    <n v="2"/>
    <n v="8.06"/>
    <s v=" "/>
  </r>
  <r>
    <s v="O-3-BB-F16"/>
    <x v="2"/>
    <s v="Bobur"/>
    <s v="F16"/>
    <n v="16.600000000000001"/>
    <n v="14.14"/>
    <n v="16.600000000000001"/>
    <n v="2.4500000000000002"/>
    <s v="Wheat"/>
    <s v="Cotton"/>
    <s v="Redeveloped"/>
    <s v="Permanent bed"/>
    <s v="Cereals to Cotton"/>
    <s v="Canal"/>
    <s v="               -  "/>
    <s v=" "/>
    <s v=" "/>
    <s v=" "/>
    <s v=" "/>
    <n v="14.1"/>
    <n v="14.1"/>
    <s v=" "/>
    <s v=" "/>
    <s v=" "/>
    <s v=" "/>
    <s v=" "/>
    <s v=" "/>
    <n v="14.66"/>
    <n v="14.66"/>
    <n v="15.45"/>
    <n v="2"/>
    <n v="14.14"/>
    <s v=" "/>
  </r>
  <r>
    <s v="O-3-BB-F17"/>
    <x v="2"/>
    <s v="Bobur"/>
    <s v="F17"/>
    <n v="67.13"/>
    <n v="60.58"/>
    <n v="67.13"/>
    <n v="6.55"/>
    <s v="Wheat"/>
    <s v="Cotton"/>
    <s v="Redeveloped"/>
    <s v="Permanent bed"/>
    <s v="Cereals to Cotton"/>
    <s v="Canal"/>
    <s v="               -  "/>
    <s v=" "/>
    <s v=" "/>
    <s v=" "/>
    <s v=" "/>
    <n v="60.58"/>
    <n v="60.58"/>
    <s v=" "/>
    <s v=" "/>
    <s v=" "/>
    <s v=" "/>
    <s v=" "/>
    <s v=" "/>
    <n v="61.4"/>
    <n v="60.58"/>
    <n v="73"/>
    <n v="2"/>
    <n v="60.58"/>
    <s v=" "/>
  </r>
  <r>
    <s v="O-3-BB-F18"/>
    <x v="2"/>
    <s v="Bobur"/>
    <s v="F18"/>
    <n v="69.52"/>
    <n v="64.39"/>
    <n v="69.52"/>
    <n v="5.12"/>
    <s v="Wheat"/>
    <s v="Cotton"/>
    <s v="Redeveloped"/>
    <s v="Permanent bed"/>
    <s v="Cereals to Cotton"/>
    <s v="Canal"/>
    <s v="               -  "/>
    <s v=" "/>
    <n v="2.2000000000000002"/>
    <s v=" "/>
    <s v=" "/>
    <n v="62"/>
    <n v="62"/>
    <s v=" "/>
    <s v=" "/>
    <s v=" "/>
    <s v=" "/>
    <s v=" "/>
    <s v=" "/>
    <n v="65.98"/>
    <n v="64.39"/>
    <n v="67.5"/>
    <n v="2"/>
    <n v="64.39"/>
    <s v=" "/>
  </r>
  <r>
    <s v="O-3-MM-175"/>
    <x v="2"/>
    <s v="Musamuhammedov"/>
    <n v="175"/>
    <n v="3.1"/>
    <n v="3.1"/>
    <s v=" "/>
    <s v="                                              -  "/>
    <s v="Wheat"/>
    <s v="Cotton"/>
    <s v="Undeveloped"/>
    <s v="UZ method"/>
    <s v="Cereals to Cotton"/>
    <s v="Canal"/>
    <s v="               -  "/>
    <n v="3.1"/>
    <s v=" "/>
    <n v="3.1"/>
    <s v=" "/>
    <s v=" "/>
    <s v=" "/>
    <n v="3.1"/>
    <n v="3.1"/>
    <n v="3.1"/>
    <n v="3.1"/>
    <n v="3.1"/>
    <n v="3.1"/>
    <n v="3.1"/>
    <s v=" "/>
    <n v="4"/>
    <n v="0"/>
    <n v="3.1"/>
    <s v=" "/>
  </r>
  <r>
    <s v="O-3-MM-176"/>
    <x v="2"/>
    <s v="Musamuhammedov"/>
    <n v="176"/>
    <n v="29.9"/>
    <n v="28.9"/>
    <s v=" "/>
    <n v="1"/>
    <s v="Wheat"/>
    <s v="Cotton"/>
    <s v="Undeveloped"/>
    <s v="UZ method"/>
    <s v="Cereals to Cotton"/>
    <s v="Canal"/>
    <n v="14"/>
    <n v="28.9"/>
    <s v=" "/>
    <n v="28.9"/>
    <s v=" "/>
    <s v=" "/>
    <s v=" "/>
    <n v="28.9"/>
    <n v="28.9"/>
    <n v="28.9"/>
    <n v="29"/>
    <n v="29"/>
    <n v="29.5"/>
    <n v="29"/>
    <s v=" "/>
    <n v="29.5"/>
    <n v="0"/>
    <n v="28.9"/>
    <s v=" "/>
  </r>
  <r>
    <s v="O-3-MM-188"/>
    <x v="2"/>
    <s v="Musamuhammedov"/>
    <n v="188"/>
    <n v="31.6"/>
    <n v="22.4"/>
    <s v=" "/>
    <n v="9.1999999999999993"/>
    <s v="Wheat"/>
    <s v="Cotton"/>
    <s v="Undeveloped"/>
    <s v="UZ method"/>
    <s v="Cereals to Cotton"/>
    <s v="Canal"/>
    <n v="4.3"/>
    <n v="22.4"/>
    <s v=" "/>
    <n v="22.4"/>
    <s v=" "/>
    <s v=" "/>
    <s v=" "/>
    <n v="22.4"/>
    <n v="22.4"/>
    <n v="22.4"/>
    <n v="22.4"/>
    <n v="24"/>
    <n v="24"/>
    <n v="22.9"/>
    <s v=" "/>
    <n v="23.4"/>
    <n v="0"/>
    <n v="22.4"/>
    <m/>
  </r>
  <r>
    <s v="O-3-MM-193"/>
    <x v="2"/>
    <s v="Musamuhammedov"/>
    <n v="193"/>
    <n v="21.4"/>
    <n v="21.2"/>
    <s v=" "/>
    <n v="0.2"/>
    <s v="Wheat"/>
    <s v="Cotton"/>
    <s v="Undeveloped"/>
    <s v="UZ method"/>
    <s v="Cereals to Cotton"/>
    <s v="Canal"/>
    <s v="               -  "/>
    <n v="21.2"/>
    <s v=" "/>
    <n v="21.2"/>
    <s v=" "/>
    <s v=" "/>
    <s v=" "/>
    <n v="21.2"/>
    <n v="21.2"/>
    <n v="21.2"/>
    <n v="21.2"/>
    <s v=" "/>
    <n v="21.2"/>
    <n v="21.5"/>
    <s v=" "/>
    <n v="23.2"/>
    <n v="0"/>
    <n v="21.2"/>
    <m/>
  </r>
  <r>
    <s v="O-3-MM-195"/>
    <x v="2"/>
    <s v="Musamuhammedov"/>
    <n v="195"/>
    <n v="21.5"/>
    <n v="21.3"/>
    <s v=" "/>
    <n v="0.2"/>
    <s v="Wheat"/>
    <s v="Cotton"/>
    <s v="Undeveloped"/>
    <s v="UZ method"/>
    <s v="Cereals to Cotton"/>
    <s v="Canal"/>
    <n v="9.1"/>
    <n v="21.3"/>
    <s v=" "/>
    <n v="21.3"/>
    <s v=" "/>
    <s v=" "/>
    <s v=" "/>
    <n v="21.3"/>
    <n v="21.3"/>
    <n v="21.3"/>
    <n v="21.3"/>
    <s v=" "/>
    <n v="21.3"/>
    <n v="21.4"/>
    <s v=" "/>
    <n v="22"/>
    <n v="0"/>
    <n v="21.3"/>
    <m/>
  </r>
  <r>
    <s v="O-3-TO-404"/>
    <x v="2"/>
    <s v="Toirov"/>
    <n v="404"/>
    <n v="7.2"/>
    <n v="6.5"/>
    <s v=" "/>
    <n v="0.7"/>
    <s v="Cotton"/>
    <s v="Cotton"/>
    <s v="Undeveloped"/>
    <s v="UZ method"/>
    <s v="Cotton to Cotton"/>
    <s v="Canal"/>
    <s v="               -  "/>
    <n v="6.5"/>
    <n v="6.5"/>
    <s v=" "/>
    <s v=" "/>
    <s v=" "/>
    <s v=" "/>
    <n v="6.5"/>
    <n v="6.5"/>
    <n v="6.5"/>
    <n v="6.5"/>
    <n v="7"/>
    <n v="7"/>
    <n v="6.5"/>
    <s v=" "/>
    <n v="5.41"/>
    <n v="0"/>
    <n v="6.5"/>
    <m/>
  </r>
  <r>
    <s v="O-3-TO-405"/>
    <x v="2"/>
    <s v="Toirov"/>
    <n v="405"/>
    <n v="9.3000000000000007"/>
    <n v="8.1999999999999993"/>
    <s v=" "/>
    <n v="1.1000000000000001"/>
    <s v="Cotton"/>
    <s v="Cotton"/>
    <s v="Undeveloped"/>
    <s v="UZ method"/>
    <s v="Cotton to Cotton"/>
    <s v="Canal"/>
    <s v="               -  "/>
    <n v="8.1999999999999993"/>
    <n v="8.1999999999999993"/>
    <s v=" "/>
    <s v=" "/>
    <s v=" "/>
    <s v=" "/>
    <n v="8.1999999999999993"/>
    <n v="8.1999999999999993"/>
    <n v="8.1999999999999993"/>
    <n v="8.1999999999999993"/>
    <n v="9"/>
    <n v="9"/>
    <n v="8.1999999999999993"/>
    <s v=" "/>
    <n v="10"/>
    <n v="0"/>
    <n v="8.1999999999999993"/>
    <m/>
  </r>
  <r>
    <s v="O-3-TO-406"/>
    <x v="2"/>
    <s v="Toirov"/>
    <n v="406"/>
    <n v="4.4000000000000004"/>
    <n v="4.4000000000000004"/>
    <s v=" "/>
    <s v="                                              -  "/>
    <s v="Cotton"/>
    <s v="Cotton"/>
    <s v="Undeveloped"/>
    <s v="UZ method"/>
    <s v="Cotton to Cotton"/>
    <s v="Canal"/>
    <s v="               -  "/>
    <n v="4.4000000000000004"/>
    <n v="4.4000000000000004"/>
    <s v=" "/>
    <s v=" "/>
    <s v=" "/>
    <s v=" "/>
    <n v="4.4000000000000004"/>
    <n v="4.4000000000000004"/>
    <n v="4.4000000000000004"/>
    <n v="4.4000000000000004"/>
    <n v="5"/>
    <n v="5"/>
    <n v="4.4000000000000004"/>
    <s v=" "/>
    <n v="5"/>
    <n v="0"/>
    <n v="4.4000000000000004"/>
    <m/>
  </r>
  <r>
    <s v="O-3-TO-523"/>
    <x v="2"/>
    <s v="Toirov"/>
    <n v="523"/>
    <n v="24.7"/>
    <n v="24.1"/>
    <s v=" "/>
    <n v="0.6"/>
    <s v="Cotton"/>
    <s v="Cotton"/>
    <s v="Undeveloped"/>
    <s v="UZ method"/>
    <s v="Cotton to Cotton"/>
    <s v="Canal"/>
    <s v="               -  "/>
    <n v="24.1"/>
    <n v="24.1"/>
    <s v=" "/>
    <s v=" "/>
    <s v=" "/>
    <s v=" "/>
    <n v="24.1"/>
    <n v="24.1"/>
    <n v="24.1"/>
    <n v="24.1"/>
    <n v="26.8"/>
    <n v="26"/>
    <n v="24.1"/>
    <s v=" "/>
    <n v="25.3"/>
    <n v="0"/>
    <n v="24.1"/>
    <m/>
  </r>
  <r>
    <s v="O-3-TO-535"/>
    <x v="2"/>
    <s v="Toirov"/>
    <n v="535"/>
    <n v="40.799999999999997"/>
    <n v="40"/>
    <s v=" "/>
    <n v="0.8"/>
    <s v="Cotton"/>
    <s v="Cotton"/>
    <s v="Undeveloped"/>
    <s v="UZ method"/>
    <s v="Cotton to Cotton"/>
    <s v="Canal"/>
    <s v="               -  "/>
    <n v="40"/>
    <n v="40"/>
    <n v="40"/>
    <s v=" "/>
    <s v=" "/>
    <s v=" "/>
    <n v="40"/>
    <n v="40"/>
    <n v="40"/>
    <n v="40"/>
    <n v="45.56"/>
    <n v="40"/>
    <n v="40"/>
    <s v=" "/>
    <n v="41.56"/>
    <n v="0"/>
    <n v="40"/>
    <m/>
  </r>
  <r>
    <s v="O-3-TO-536"/>
    <x v="2"/>
    <s v="Toirov"/>
    <n v="536"/>
    <n v="10.199999999999999"/>
    <n v="10.1"/>
    <s v=" "/>
    <n v="0.1"/>
    <s v="Cotton"/>
    <s v="Cotton"/>
    <s v="Undeveloped"/>
    <s v="UZ method"/>
    <s v="Cotton to Cotton"/>
    <s v="Canal"/>
    <s v="               -  "/>
    <n v="10.1"/>
    <n v="10.1"/>
    <n v="10.1"/>
    <s v=" "/>
    <s v=" "/>
    <s v=" "/>
    <n v="10.1"/>
    <n v="10.1"/>
    <n v="10.1"/>
    <n v="10.1"/>
    <n v="11.91"/>
    <n v="12"/>
    <n v="10.01"/>
    <n v="0"/>
    <n v="9"/>
    <n v="0"/>
    <n v="10.1"/>
    <s v=" "/>
  </r>
  <r>
    <s v="O-3-TO-538"/>
    <x v="2"/>
    <s v="Toirov"/>
    <n v="538"/>
    <n v="9.6"/>
    <n v="9.4"/>
    <s v=" "/>
    <n v="0.2"/>
    <s v="Cotton"/>
    <s v="Cotton"/>
    <s v="Undeveloped"/>
    <s v="UZ method"/>
    <s v="Cotton to Cotton"/>
    <s v="Canal"/>
    <s v="               -  "/>
    <n v="9.4"/>
    <n v="9.4"/>
    <n v="9.4"/>
    <s v=" "/>
    <s v=" "/>
    <s v=" "/>
    <n v="9.4"/>
    <n v="9.4"/>
    <n v="9.4"/>
    <n v="9.4"/>
    <n v="12"/>
    <n v="12"/>
    <n v="9.5"/>
    <s v=" "/>
    <n v="10"/>
    <n v="0"/>
    <n v="9.4"/>
    <s v=" "/>
  </r>
  <r>
    <s v="O-3-TO-539"/>
    <x v="2"/>
    <s v="Toirov"/>
    <n v="539"/>
    <n v="7.5"/>
    <n v="7"/>
    <s v=" "/>
    <n v="0.5"/>
    <s v="Cotton"/>
    <s v="Cotton"/>
    <s v="Undeveloped"/>
    <s v="UZ method"/>
    <s v="Cotton to Cotton"/>
    <s v="Canal"/>
    <s v="               -  "/>
    <n v="7"/>
    <n v="7"/>
    <n v="7"/>
    <s v=" "/>
    <s v=" "/>
    <s v=" "/>
    <n v="7"/>
    <n v="7"/>
    <n v="7"/>
    <n v="7"/>
    <n v="8.14"/>
    <n v="8"/>
    <n v="8.1999999999999993"/>
    <s v=" "/>
    <n v="7.62"/>
    <n v="0"/>
    <n v="7"/>
    <s v=" "/>
  </r>
  <r>
    <s v="O-3-TO-555"/>
    <x v="2"/>
    <s v="Toirov"/>
    <n v="555"/>
    <n v="16.100000000000001"/>
    <n v="11"/>
    <s v=" "/>
    <n v="5.0999999999999996"/>
    <s v="Wheat"/>
    <s v="Cotton"/>
    <s v="Undeveloped"/>
    <s v="UZ method"/>
    <s v="Cereals to Cotton"/>
    <s v="Canal"/>
    <s v="               -  "/>
    <n v="11"/>
    <s v=" "/>
    <n v="11"/>
    <s v=" "/>
    <s v=" "/>
    <s v=" "/>
    <n v="11"/>
    <n v="11"/>
    <n v="11"/>
    <n v="11"/>
    <n v="16"/>
    <n v="17"/>
    <n v="10.5"/>
    <s v=" "/>
    <n v="11"/>
    <n v="0"/>
    <n v="11"/>
    <s v=" "/>
  </r>
  <r>
    <s v="O-3-TO-556"/>
    <x v="2"/>
    <s v="Toirov"/>
    <n v="556"/>
    <n v="21.2"/>
    <n v="16"/>
    <s v=" "/>
    <n v="5.2"/>
    <s v="Wheat"/>
    <s v="Cotton"/>
    <s v="Undeveloped"/>
    <s v="UZ method"/>
    <s v="Cereals to Cotton"/>
    <s v="Canal"/>
    <s v="               -  "/>
    <n v="16"/>
    <s v=" "/>
    <n v="16"/>
    <s v=" "/>
    <s v=" "/>
    <s v=" "/>
    <n v="16"/>
    <n v="16"/>
    <n v="16"/>
    <n v="12"/>
    <n v="13.48"/>
    <n v="13"/>
    <n v="15.6"/>
    <s v=" "/>
    <n v="14.8"/>
    <n v="0"/>
    <n v="16"/>
    <s v=" "/>
  </r>
  <r>
    <s v="O-3-TO-559"/>
    <x v="2"/>
    <s v="Toirov"/>
    <n v="559"/>
    <n v="6"/>
    <n v="5.8"/>
    <s v=" "/>
    <n v="0.2"/>
    <s v="Wheat"/>
    <s v="Cotton"/>
    <s v="Undeveloped"/>
    <s v="UZ method"/>
    <s v="Cereals to Cotton"/>
    <s v="Canal"/>
    <s v="               -  "/>
    <n v="5.8"/>
    <s v=" "/>
    <n v="5.8"/>
    <s v=" "/>
    <s v=" "/>
    <s v=" "/>
    <n v="5.8"/>
    <n v="5.8"/>
    <n v="5.8"/>
    <n v="5.8"/>
    <n v="12"/>
    <n v="14"/>
    <n v="5.7"/>
    <n v="0"/>
    <n v="5.8"/>
    <n v="0"/>
    <n v="5.8"/>
    <s v=" "/>
  </r>
  <r>
    <s v="O-3-TO-560"/>
    <x v="2"/>
    <s v="Toirov"/>
    <n v="560"/>
    <n v="4.3"/>
    <n v="4.2"/>
    <s v=" "/>
    <n v="0.1"/>
    <s v="Wheat"/>
    <s v="Cotton"/>
    <s v="Undeveloped"/>
    <s v="UZ method"/>
    <s v="Cereals to Cotton"/>
    <s v="Canal"/>
    <s v="               -  "/>
    <n v="4.2"/>
    <s v=" "/>
    <n v="4.2"/>
    <s v=" "/>
    <s v=" "/>
    <s v=" "/>
    <n v="4.2"/>
    <n v="4.2"/>
    <n v="4.2"/>
    <n v="4.2"/>
    <n v="5"/>
    <n v="8"/>
    <n v="4"/>
    <n v="0"/>
    <n v="4.2"/>
    <n v="0"/>
    <n v="4.2"/>
    <m/>
  </r>
  <r>
    <s v="O-3-TO-561"/>
    <x v="2"/>
    <s v="Toirov"/>
    <n v="561"/>
    <n v="10.3"/>
    <n v="10.1"/>
    <s v=" "/>
    <n v="0.2"/>
    <s v="Wheat"/>
    <s v="Cotton"/>
    <s v="Undeveloped"/>
    <s v="UZ method"/>
    <s v="Cereals to Cotton"/>
    <s v="Canal"/>
    <s v="               -  "/>
    <n v="10.3"/>
    <s v=" "/>
    <n v="10.1"/>
    <s v=" "/>
    <s v=" "/>
    <s v=" "/>
    <n v="10.1"/>
    <n v="10.1"/>
    <n v="10.1"/>
    <n v="10.1"/>
    <n v="10.029999999999999"/>
    <n v="11"/>
    <n v="10"/>
    <n v="0"/>
    <n v="10.6"/>
    <n v="0"/>
    <n v="10.1"/>
    <m/>
  </r>
  <r>
    <s v="O-3-TO-562"/>
    <x v="2"/>
    <s v="Toirov"/>
    <n v="562"/>
    <n v="4.5999999999999996"/>
    <n v="4.4000000000000004"/>
    <s v=" "/>
    <n v="0.2"/>
    <s v="Wheat"/>
    <s v="Cotton"/>
    <s v="Undeveloped"/>
    <s v="UZ method"/>
    <s v="Cereals to Cotton"/>
    <s v="Canal"/>
    <s v="               -  "/>
    <n v="4.4000000000000004"/>
    <s v=" "/>
    <n v="4.4000000000000004"/>
    <s v=" "/>
    <s v=" "/>
    <s v=" "/>
    <n v="4.4000000000000004"/>
    <n v="4.4000000000000004"/>
    <n v="4.4000000000000004"/>
    <n v="4.4000000000000004"/>
    <n v="5"/>
    <n v="7"/>
    <n v="4.4000000000000004"/>
    <s v=" "/>
    <n v="4.4000000000000004"/>
    <n v="0"/>
    <n v="4.4000000000000004"/>
    <m/>
  </r>
  <r>
    <s v="O-3-TO-574"/>
    <x v="2"/>
    <s v="Toirov"/>
    <n v="574"/>
    <n v="7.7"/>
    <n v="7.5"/>
    <s v=" "/>
    <n v="0.2"/>
    <s v="Wheat"/>
    <s v="Cotton"/>
    <s v="Undeveloped"/>
    <s v="UZ method"/>
    <s v="Cereals to Cotton"/>
    <s v="Canal"/>
    <s v="               -  "/>
    <n v="7.5"/>
    <s v=" "/>
    <n v="7.5"/>
    <s v=" "/>
    <s v=" "/>
    <s v=" "/>
    <n v="7.5"/>
    <n v="7.5"/>
    <n v="7.5"/>
    <n v="7.5"/>
    <n v="11.86"/>
    <n v="8"/>
    <n v="7.6"/>
    <s v=" "/>
    <n v="7.5"/>
    <n v="0"/>
    <n v="7.5"/>
    <m/>
  </r>
  <r>
    <s v="O-3-TO-575"/>
    <x v="2"/>
    <s v="Toirov"/>
    <n v="575"/>
    <n v="5.2"/>
    <n v="4.9000000000000004"/>
    <s v=" "/>
    <n v="0.3"/>
    <s v="Wheat"/>
    <s v="Cotton"/>
    <s v="Undeveloped"/>
    <s v="UZ method"/>
    <s v="Cereals to Cotton"/>
    <s v="Canal"/>
    <s v="               -  "/>
    <n v="4.9000000000000004"/>
    <s v=" "/>
    <n v="4.9000000000000004"/>
    <s v=" "/>
    <s v=" "/>
    <s v=" "/>
    <n v="4.9000000000000004"/>
    <n v="4.9000000000000004"/>
    <n v="4.9000000000000004"/>
    <n v="4.9000000000000004"/>
    <n v="5.78"/>
    <n v="6"/>
    <n v="5"/>
    <s v=" "/>
    <n v="4.9000000000000004"/>
    <n v="0"/>
    <n v="4.9000000000000004"/>
    <m/>
  </r>
  <r>
    <s v="O-3-TO-576"/>
    <x v="2"/>
    <s v="Toirov"/>
    <n v="576"/>
    <n v="21.5"/>
    <n v="20.5"/>
    <s v=" "/>
    <n v="1"/>
    <s v="Wheat"/>
    <s v="Cotton"/>
    <s v="Undeveloped"/>
    <s v="UZ method"/>
    <s v="Cereals to Cotton"/>
    <s v="Canal"/>
    <s v="               -  "/>
    <n v="20.5"/>
    <s v=" "/>
    <n v="20.5"/>
    <s v=" "/>
    <s v=" "/>
    <s v=" "/>
    <n v="20.5"/>
    <n v="20.5"/>
    <n v="20.5"/>
    <n v="20.5"/>
    <n v="23.1"/>
    <n v="24"/>
    <n v="20.76"/>
    <s v=" "/>
    <n v="20.100000000000001"/>
    <n v="0"/>
    <n v="20.5"/>
    <m/>
  </r>
  <r>
    <s v="O-3-TO-577"/>
    <x v="2"/>
    <s v="Toirov"/>
    <n v="577"/>
    <n v="15.2"/>
    <n v="14.5"/>
    <s v=" "/>
    <n v="0.7"/>
    <s v="Wheat"/>
    <s v="Cotton"/>
    <s v="Undeveloped"/>
    <s v="UZ method"/>
    <s v="Cereals to Cotton"/>
    <s v="Canal"/>
    <s v="               -  "/>
    <n v="14.5"/>
    <s v=" "/>
    <n v="14.5"/>
    <s v=" "/>
    <s v=" "/>
    <s v=" "/>
    <n v="14.5"/>
    <n v="14.5"/>
    <n v="14.5"/>
    <n v="14.5"/>
    <n v="14.5"/>
    <n v="15"/>
    <n v="14.5"/>
    <s v=" "/>
    <n v="14.5"/>
    <n v="0"/>
    <n v="14.5"/>
    <m/>
  </r>
  <r>
    <s v="O-3-TO-580"/>
    <x v="2"/>
    <s v="Toirov"/>
    <n v="580"/>
    <n v="6.6"/>
    <n v="6.4"/>
    <s v=" "/>
    <n v="0.2"/>
    <s v="Wheat"/>
    <s v="Cotton"/>
    <s v="Undeveloped"/>
    <s v="UZ method"/>
    <s v="Cereals to Cotton"/>
    <s v="Canal"/>
    <s v="               -  "/>
    <n v="6.4"/>
    <s v=" "/>
    <n v="6.4"/>
    <s v=" "/>
    <s v=" "/>
    <s v=" "/>
    <n v="6.4"/>
    <n v="6.4"/>
    <n v="6.4"/>
    <n v="6.4"/>
    <n v="6.4"/>
    <n v="7"/>
    <n v="5.45"/>
    <s v=" "/>
    <n v="6.4"/>
    <n v="0"/>
    <n v="6.4"/>
    <m/>
  </r>
  <r>
    <s v="O-3-TO-581"/>
    <x v="2"/>
    <s v="Toirov"/>
    <n v="581"/>
    <n v="7.4"/>
    <n v="7.2"/>
    <s v=" "/>
    <n v="0.2"/>
    <s v="Wheat"/>
    <s v="Cotton"/>
    <s v="Undeveloped"/>
    <s v="UZ method"/>
    <s v="Cereals to Cotton"/>
    <s v="Canal"/>
    <s v="               -  "/>
    <n v="7.2"/>
    <s v=" "/>
    <n v="7.2"/>
    <s v=" "/>
    <s v=" "/>
    <s v=" "/>
    <n v="7.2"/>
    <n v="7.2"/>
    <n v="7.2"/>
    <n v="7.2"/>
    <n v="7.6"/>
    <n v="8"/>
    <n v="7.2"/>
    <s v=" "/>
    <n v="7.2"/>
    <n v="0"/>
    <n v="7.2"/>
    <s v=" "/>
  </r>
  <r>
    <s v="O-3-TO-582"/>
    <x v="2"/>
    <s v="Toirov"/>
    <n v="582"/>
    <n v="10.5"/>
    <n v="10.199999999999999"/>
    <s v=" "/>
    <n v="0.3"/>
    <s v="Wheat"/>
    <s v="Cotton"/>
    <s v="Undeveloped"/>
    <s v="UZ method"/>
    <s v="Cereals to Cotton"/>
    <s v="Canal"/>
    <s v="               -  "/>
    <n v="10.199999999999999"/>
    <s v=" "/>
    <n v="10.199999999999999"/>
    <s v=" "/>
    <s v=" "/>
    <s v=" "/>
    <n v="10.199999999999999"/>
    <n v="10.199999999999999"/>
    <n v="10.199999999999999"/>
    <n v="10.199999999999999"/>
    <n v="8"/>
    <n v="8"/>
    <n v="10.199999999999999"/>
    <s v=" "/>
    <n v="10.199999999999999"/>
    <n v="0"/>
    <n v="10.199999999999999"/>
    <s v=" "/>
  </r>
  <r>
    <s v="O-3-TO-583"/>
    <x v="2"/>
    <s v="Toirov"/>
    <n v="583"/>
    <n v="12.2"/>
    <n v="11.8"/>
    <s v=" "/>
    <n v="0.4"/>
    <s v="Wheat"/>
    <s v="Cotton"/>
    <s v="Undeveloped"/>
    <s v="UZ method"/>
    <s v="Cereals to Cotton"/>
    <s v="Canal"/>
    <s v="               -  "/>
    <n v="11.8"/>
    <s v=" "/>
    <n v="11.8"/>
    <s v=" "/>
    <s v=" "/>
    <s v=" "/>
    <n v="11.8"/>
    <n v="11.8"/>
    <n v="11.8"/>
    <n v="11.8"/>
    <n v="12"/>
    <n v="12"/>
    <n v="11.8"/>
    <s v=" "/>
    <n v="11.8"/>
    <n v="0"/>
    <n v="11.8"/>
    <s v=" "/>
  </r>
  <r>
    <s v="O-3-TO-601"/>
    <x v="2"/>
    <s v="Toirov"/>
    <n v="601"/>
    <n v="33.200000000000003"/>
    <n v="32.299999999999997"/>
    <s v=" "/>
    <n v="0.9"/>
    <s v="Wheat"/>
    <s v="Cotton"/>
    <s v="Undeveloped"/>
    <s v="UZ method"/>
    <s v="Cereals to Cotton"/>
    <s v="Canal"/>
    <n v="7"/>
    <n v="32.299999999999997"/>
    <s v=" "/>
    <s v=" "/>
    <s v=" "/>
    <s v=" "/>
    <s v=" "/>
    <n v="32.299999999999997"/>
    <n v="32.299999999999997"/>
    <n v="32.299999999999997"/>
    <n v="32.299999999999997"/>
    <n v="32"/>
    <n v="32"/>
    <n v="33.299999999999997"/>
    <s v=" "/>
    <n v="31.09"/>
    <n v="0"/>
    <n v="32.299999999999997"/>
    <s v=" "/>
  </r>
  <r>
    <s v="O-3-TO-602"/>
    <x v="2"/>
    <s v="Toirov"/>
    <n v="602"/>
    <n v="14.3"/>
    <n v="13.5"/>
    <s v=" "/>
    <n v="0.8"/>
    <s v="Wheat"/>
    <s v="Cotton"/>
    <s v="Undeveloped"/>
    <s v="UZ method"/>
    <s v="Cereals to Cotton"/>
    <s v="Canal"/>
    <s v="               -  "/>
    <n v="13.5"/>
    <s v=" "/>
    <n v="14.3"/>
    <s v=" "/>
    <s v=" "/>
    <s v=" "/>
    <n v="13.5"/>
    <n v="14.3"/>
    <n v="14.3"/>
    <n v="14"/>
    <n v="10"/>
    <n v="15"/>
    <n v="12"/>
    <s v=" "/>
    <n v="13.5"/>
    <n v="0"/>
    <n v="13.5"/>
    <s v=" "/>
  </r>
  <r>
    <s v="O-3-TO-603"/>
    <x v="2"/>
    <s v="Toirov"/>
    <n v="603"/>
    <n v="13.5"/>
    <n v="13.2"/>
    <s v=" "/>
    <n v="0.3"/>
    <s v="Wheat"/>
    <s v="Cotton"/>
    <s v="Undeveloped"/>
    <s v="UZ method"/>
    <s v="Cereals to Cotton"/>
    <s v="Canal"/>
    <s v="               -  "/>
    <n v="13.2"/>
    <s v=" "/>
    <n v="13.5"/>
    <s v=" "/>
    <s v=" "/>
    <s v=" "/>
    <n v="13.2"/>
    <n v="13.2"/>
    <n v="13.2"/>
    <n v="13.2"/>
    <n v="16.07"/>
    <n v="17"/>
    <n v="12"/>
    <s v=" "/>
    <n v="13.2"/>
    <n v="0"/>
    <n v="13.2"/>
    <s v=" "/>
  </r>
  <r>
    <s v="O-3-TO-605"/>
    <x v="2"/>
    <s v="Toirov"/>
    <n v="605"/>
    <n v="34.1"/>
    <n v="27"/>
    <s v=" "/>
    <n v="7.1"/>
    <s v="Wheat"/>
    <s v="Cotton"/>
    <s v="Undeveloped"/>
    <s v="UZ method"/>
    <s v="Cereals to Cotton"/>
    <s v="Canal"/>
    <n v="11.1"/>
    <n v="27"/>
    <s v=" "/>
    <n v="27"/>
    <s v=" "/>
    <s v=" "/>
    <s v=" "/>
    <n v="27"/>
    <n v="27"/>
    <n v="27"/>
    <n v="27"/>
    <n v="27.08"/>
    <n v="28"/>
    <n v="27.52"/>
    <s v=" "/>
    <n v="0"/>
    <n v="0"/>
    <n v="27"/>
    <m/>
  </r>
  <r>
    <s v="O-3-TO-617"/>
    <x v="2"/>
    <s v="Toirov"/>
    <n v="617"/>
    <n v="14.1"/>
    <n v="14.1"/>
    <s v=" "/>
    <s v="                                              -  "/>
    <s v="Wheat"/>
    <s v="Cotton"/>
    <s v="Undeveloped"/>
    <s v="UZ method"/>
    <s v="Cereals to Cotton"/>
    <s v="Canal"/>
    <n v="6.2"/>
    <n v="14.1"/>
    <s v=" "/>
    <s v=" "/>
    <s v=" "/>
    <s v=" "/>
    <s v=" "/>
    <n v="14.1"/>
    <n v="14.1"/>
    <n v="14.1"/>
    <n v="14"/>
    <n v="17.22"/>
    <n v="18"/>
    <n v="16.8"/>
    <s v=" "/>
    <n v="15.7"/>
    <n v="0"/>
    <n v="14.1"/>
    <m/>
  </r>
  <r>
    <s v="O-3-TO-624"/>
    <x v="2"/>
    <s v="Toirov"/>
    <n v="624"/>
    <n v="11.2"/>
    <n v="11.2"/>
    <s v=" "/>
    <s v="                                              -  "/>
    <s v="Wheat"/>
    <s v="Cotton"/>
    <s v="Undeveloped"/>
    <s v="UZ method"/>
    <s v="Cereals to Cotton"/>
    <s v="Canal"/>
    <s v="               -  "/>
    <n v="11.2"/>
    <s v=" "/>
    <s v=" "/>
    <s v=" "/>
    <s v=" "/>
    <s v=" "/>
    <n v="11.2"/>
    <n v="11.2"/>
    <n v="11.2"/>
    <n v="11.2"/>
    <n v="12"/>
    <n v="13"/>
    <n v="11.5"/>
    <s v=" "/>
    <n v="10.77"/>
    <n v="0"/>
    <n v="11.2"/>
    <m/>
  </r>
  <r>
    <s v="O-3-TO-632"/>
    <x v="2"/>
    <s v="Toirov"/>
    <n v="632"/>
    <n v="31"/>
    <n v="30.9"/>
    <s v=" "/>
    <n v="0.1"/>
    <s v="Wheat"/>
    <s v="Cotton"/>
    <s v="Undeveloped"/>
    <s v="UZ method"/>
    <s v="Cereals to Cotton"/>
    <s v="Canal"/>
    <s v="               -  "/>
    <n v="30.9"/>
    <s v=" "/>
    <s v=" "/>
    <s v=" "/>
    <s v=" "/>
    <s v=" "/>
    <n v="30.9"/>
    <n v="30.9"/>
    <n v="30.9"/>
    <n v="31"/>
    <n v="35"/>
    <n v="30"/>
    <n v="29.35"/>
    <s v=" "/>
    <n v="30.1"/>
    <n v="0"/>
    <n v="30.9"/>
    <m/>
  </r>
  <r>
    <s v="O-4-SD-313"/>
    <x v="3"/>
    <s v="Sardoba"/>
    <n v="313"/>
    <n v="45.3"/>
    <n v="44"/>
    <s v=" "/>
    <n v="1.3"/>
    <s v="Cotton"/>
    <s v="Cotton"/>
    <s v="Undeveloped"/>
    <s v="UZ method"/>
    <s v="Cotton to Cotton"/>
    <s v="Canal"/>
    <s v="               -  "/>
    <n v="44"/>
    <s v=" "/>
    <n v="44"/>
    <s v=" "/>
    <s v=" "/>
    <s v=" "/>
    <n v="44"/>
    <n v="44"/>
    <n v="44"/>
    <n v="44"/>
    <n v="47"/>
    <n v="44"/>
    <n v="44.5"/>
    <s v=" "/>
    <n v="44"/>
    <n v="0"/>
    <n v="44"/>
    <m/>
  </r>
  <r>
    <s v="O-4-SD-317"/>
    <x v="3"/>
    <s v="Sardoba"/>
    <n v="317"/>
    <n v="29"/>
    <n v="26.2"/>
    <s v=" "/>
    <n v="2.8"/>
    <s v="Cotton"/>
    <s v="Cotton"/>
    <s v="Undeveloped"/>
    <s v="UZ method"/>
    <s v="Cotton to Cotton"/>
    <s v="Canal"/>
    <s v="               -  "/>
    <n v="26.2"/>
    <s v=" "/>
    <n v="26.2"/>
    <s v=" "/>
    <s v=" "/>
    <s v=" "/>
    <n v="26.2"/>
    <n v="26.2"/>
    <n v="26.2"/>
    <n v="26.2"/>
    <n v="26.4"/>
    <n v="27"/>
    <n v="24"/>
    <s v=" "/>
    <n v="28.31"/>
    <n v="0"/>
    <n v="26.2"/>
    <m/>
  </r>
  <r>
    <s v="O-4-SD-318A"/>
    <x v="3"/>
    <s v="Sardoba"/>
    <s v="318A"/>
    <n v="29.7"/>
    <n v="28.9"/>
    <s v=" "/>
    <n v="0.8"/>
    <s v="Cotton"/>
    <s v="Cotton"/>
    <s v="Undeveloped"/>
    <s v="UZ method"/>
    <s v="Cotton to Cotton"/>
    <s v="Canal"/>
    <s v="               -  "/>
    <n v="28.9"/>
    <s v=" "/>
    <n v="18"/>
    <s v=" "/>
    <s v=" "/>
    <s v=" "/>
    <n v="28.9"/>
    <n v="28.9"/>
    <n v="28.9"/>
    <n v="28.9"/>
    <n v="30"/>
    <n v="30"/>
    <n v="25.3"/>
    <s v=" "/>
    <n v="28.4"/>
    <n v="0"/>
    <n v="28.9"/>
    <m/>
  </r>
  <r>
    <s v="O-4-SD-327A"/>
    <x v="3"/>
    <s v="Sardoba"/>
    <s v="327A"/>
    <n v="24"/>
    <n v="23"/>
    <s v=" "/>
    <n v="1"/>
    <s v="Wheat"/>
    <s v="Cotton"/>
    <s v="Undeveloped"/>
    <s v="UZ method"/>
    <s v="Cereals to Cotton"/>
    <s v="Canal"/>
    <s v="               -  "/>
    <n v="23"/>
    <s v=" "/>
    <n v="23"/>
    <s v=" "/>
    <s v=" "/>
    <s v=" "/>
    <n v="23"/>
    <n v="23"/>
    <n v="23"/>
    <n v="23"/>
    <n v="24.2"/>
    <n v="24"/>
    <n v="23.2"/>
    <s v=" "/>
    <n v="28.4"/>
    <n v="0"/>
    <n v="23"/>
    <m/>
  </r>
  <r>
    <s v="O-4-UK-F1"/>
    <x v="3"/>
    <s v="Ukubayev"/>
    <s v="F1"/>
    <n v="34.57"/>
    <n v="32.4"/>
    <n v="34.57"/>
    <n v="2.17"/>
    <s v="Cotton"/>
    <s v="Cotton"/>
    <s v="Redeveloped"/>
    <s v="Permanent bed"/>
    <s v="Cotton to Cotton"/>
    <s v="Canal"/>
    <s v="               -  "/>
    <s v=" "/>
    <s v=" "/>
    <s v=" "/>
    <s v=" "/>
    <n v="32.4"/>
    <n v="32.4"/>
    <s v=" "/>
    <s v=" "/>
    <s v=" "/>
    <s v=" "/>
    <s v=" "/>
    <s v=" "/>
    <n v="26.52"/>
    <n v="32.4"/>
    <n v="21.5"/>
    <n v="31.77"/>
    <n v="32.4"/>
    <s v=" "/>
  </r>
  <r>
    <s v="O-4-UK-F2"/>
    <x v="3"/>
    <s v="Ukubayev"/>
    <s v="F2"/>
    <n v="47.05"/>
    <n v="42.9"/>
    <n v="47.05"/>
    <n v="4.2"/>
    <s v="Cotton"/>
    <s v="Cotton"/>
    <s v="Redeveloped"/>
    <s v="Permanent bed"/>
    <s v="Cotton to Cotton"/>
    <s v="Canal"/>
    <s v="               -  "/>
    <s v=" "/>
    <n v="42.9"/>
    <s v=" "/>
    <s v=" "/>
    <n v="42.9"/>
    <n v="42.9"/>
    <s v=" "/>
    <s v=" "/>
    <s v=" "/>
    <s v=" "/>
    <s v=" "/>
    <s v=" "/>
    <n v="42.9"/>
    <n v="42.9"/>
    <n v="51"/>
    <n v="2"/>
    <n v="42.9"/>
    <s v=" "/>
  </r>
  <r>
    <s v="O-4-UK-F3"/>
    <x v="3"/>
    <s v="Ukubayev"/>
    <s v="F3"/>
    <n v="45.21"/>
    <n v="42.3"/>
    <n v="45.21"/>
    <n v="2.91"/>
    <s v="Cotton"/>
    <s v="Cotton"/>
    <s v="Redeveloped"/>
    <s v="Permanent bed"/>
    <s v="Cotton to Cotton"/>
    <s v="Collector"/>
    <s v="               -  "/>
    <s v=" "/>
    <n v="42.3"/>
    <s v=" "/>
    <s v=" "/>
    <n v="42.3"/>
    <n v="42.3"/>
    <s v=" "/>
    <s v=" "/>
    <s v=" "/>
    <s v=" "/>
    <s v=" "/>
    <s v=" "/>
    <n v="42.6"/>
    <n v="42.3"/>
    <n v="43.7"/>
    <n v="24.2"/>
    <n v="42.3"/>
    <s v=" "/>
  </r>
  <r>
    <s v="O-4-UK-F4"/>
    <x v="3"/>
    <s v="Ukubayev"/>
    <s v="F4"/>
    <n v="45.23"/>
    <n v="42.6"/>
    <n v="45.23"/>
    <n v="2.65"/>
    <s v="Cotton"/>
    <s v="Cotton"/>
    <s v="Redeveloped"/>
    <s v="Permanent bed"/>
    <s v="Cotton to Cotton"/>
    <s v="Collector"/>
    <s v="               -  "/>
    <s v=" "/>
    <n v="42.6"/>
    <s v=" "/>
    <s v=" "/>
    <n v="42.6"/>
    <n v="42.6"/>
    <s v=" "/>
    <s v=" "/>
    <s v=" "/>
    <s v=" "/>
    <s v=" "/>
    <s v=" "/>
    <n v="42.04"/>
    <n v="42.6"/>
    <n v="46.5"/>
    <n v="2"/>
    <n v="42.6"/>
    <s v=" "/>
  </r>
  <r>
    <s v="O-4-UK-F5A"/>
    <x v="3"/>
    <s v="Ukubayev"/>
    <s v="F5A"/>
    <n v="18.82"/>
    <n v="16.899999999999999"/>
    <n v="18.82"/>
    <n v="1.96"/>
    <s v="Cotton"/>
    <s v="Cotton"/>
    <s v="Redeveloped"/>
    <s v="Permanent bed"/>
    <s v="Cotton to Cotton"/>
    <s v="Canal"/>
    <s v="               -  "/>
    <s v=" "/>
    <n v="16.899999999999999"/>
    <s v=" "/>
    <s v=" "/>
    <n v="16.899999999999999"/>
    <n v="16.899999999999999"/>
    <s v=" "/>
    <s v=" "/>
    <s v=" "/>
    <s v=" "/>
    <s v=" "/>
    <s v=" "/>
    <n v="16.899999999999999"/>
    <n v="16.899999999999999"/>
    <n v="18.7"/>
    <n v="2"/>
    <n v="16.899999999999999"/>
    <s v=" "/>
  </r>
  <r>
    <s v="O-4-UK-F5B"/>
    <x v="3"/>
    <s v="Ukubayev"/>
    <s v="F5B"/>
    <n v="35.31"/>
    <n v="32.799999999999997"/>
    <n v="35.31"/>
    <n v="2.52"/>
    <s v="Cotton"/>
    <s v="Cotton"/>
    <s v="Redeveloped"/>
    <s v="Permanent bed"/>
    <s v="Cotton to Cotton"/>
    <s v="Canal"/>
    <s v="               -  "/>
    <s v=" "/>
    <n v="32.799999999999997"/>
    <s v=" "/>
    <s v=" "/>
    <n v="32.799999999999997"/>
    <n v="32.799999999999997"/>
    <s v=" "/>
    <s v=" "/>
    <s v=" "/>
    <s v=" "/>
    <s v=" "/>
    <s v=" "/>
    <n v="33"/>
    <n v="32.799999999999997"/>
    <n v="35"/>
    <n v="22.7"/>
    <n v="32.799999999999997"/>
    <s v=" "/>
  </r>
  <r>
    <s v="O-4-UK-F6"/>
    <x v="3"/>
    <s v="Ukubayev"/>
    <s v="F6"/>
    <n v="33.11"/>
    <n v="29.2"/>
    <n v="33.11"/>
    <n v="3.95"/>
    <s v="Cotton"/>
    <s v="Cotton"/>
    <s v="Redeveloped"/>
    <s v="Permanent bed"/>
    <s v="Cotton to Cotton"/>
    <s v="Canal"/>
    <s v="               -  "/>
    <s v=" "/>
    <n v="29.2"/>
    <s v=" "/>
    <s v=" "/>
    <n v="29.2"/>
    <n v="29.2"/>
    <s v=" "/>
    <s v=" "/>
    <s v=" "/>
    <s v=" "/>
    <s v=" "/>
    <s v=" "/>
    <n v="30.51"/>
    <n v="29.2"/>
    <n v="28.66"/>
    <n v="2"/>
    <n v="29.2"/>
    <m/>
  </r>
  <r>
    <s v="O-4-UK-F7"/>
    <x v="3"/>
    <s v="Ukubayev"/>
    <s v="F7"/>
    <n v="54.57"/>
    <n v="51.8"/>
    <n v="54.67"/>
    <n v="2.79"/>
    <s v="Cotton"/>
    <s v="Cotton"/>
    <s v="Redeveloped"/>
    <s v="Permanent bed"/>
    <s v="Cotton to Cotton"/>
    <s v="Canal"/>
    <s v="               -  "/>
    <s v=" "/>
    <n v="51.8"/>
    <s v=" "/>
    <s v=" "/>
    <n v="51.8"/>
    <n v="51.8"/>
    <s v=" "/>
    <s v=" "/>
    <s v=" "/>
    <s v=" "/>
    <s v=" "/>
    <s v=" "/>
    <n v="54.02"/>
    <n v="51.8"/>
    <n v="54.9"/>
    <n v="31"/>
    <n v="51.8"/>
    <m/>
  </r>
  <r>
    <s v="O-4-UK-F8"/>
    <x v="3"/>
    <s v="Ukubayev"/>
    <s v="F8"/>
    <n v="45.53"/>
    <n v="42.6"/>
    <n v="45.53"/>
    <n v="2.92"/>
    <s v="Cotton"/>
    <s v="Cotton"/>
    <s v="Redeveloped"/>
    <s v="Permanent bed"/>
    <s v="Cotton to Cotton"/>
    <s v="Canal"/>
    <s v="               -  "/>
    <s v=" "/>
    <n v="42.6"/>
    <s v=" "/>
    <s v=" "/>
    <n v="42.6"/>
    <n v="42.6"/>
    <s v=" "/>
    <s v=" "/>
    <s v=" "/>
    <s v=" "/>
    <s v=" "/>
    <s v=" "/>
    <n v="44.57"/>
    <n v="42.6"/>
    <n v="45.8"/>
    <n v="2.5"/>
    <n v="42.6"/>
    <m/>
  </r>
  <r>
    <s v="O-4-UK-F9"/>
    <x v="3"/>
    <s v="Ukubayev"/>
    <s v="F9"/>
    <n v="42.92"/>
    <n v="39.299999999999997"/>
    <n v="42.92"/>
    <n v="3.64"/>
    <s v="Cotton"/>
    <s v="Cotton"/>
    <s v="Redeveloped"/>
    <s v="Permanent bed"/>
    <s v="Cotton to Cotton"/>
    <s v="Canal"/>
    <s v="               -  "/>
    <s v=" "/>
    <n v="39.299999999999997"/>
    <s v=" "/>
    <s v=" "/>
    <n v="39.299999999999997"/>
    <n v="39.299999999999997"/>
    <s v=" "/>
    <s v=" "/>
    <s v=" "/>
    <s v=" "/>
    <s v=" "/>
    <s v=" "/>
    <n v="38.03"/>
    <n v="39.299999999999997"/>
    <n v="40.340000000000003"/>
    <n v="2.5"/>
    <n v="39.299999999999997"/>
    <m/>
  </r>
  <r>
    <s v="O-4-UK-F10"/>
    <x v="3"/>
    <s v="Ukubayev"/>
    <s v="F10"/>
    <n v="42.32"/>
    <n v="39.700000000000003"/>
    <n v="42.32"/>
    <n v="2.62"/>
    <s v="Cotton"/>
    <s v="Cotton"/>
    <s v="Redeveloped"/>
    <s v="Permanent bed"/>
    <s v="Cotton to Cotton"/>
    <s v="Canal"/>
    <s v="               -  "/>
    <s v=" "/>
    <n v="39.700000000000003"/>
    <s v=" "/>
    <s v=" "/>
    <n v="39.700000000000003"/>
    <n v="39.700000000000003"/>
    <s v=" "/>
    <s v=" "/>
    <s v=" "/>
    <s v=" "/>
    <s v=" "/>
    <s v=" "/>
    <n v="39.28"/>
    <n v="39.700000000000003"/>
    <n v="43.1"/>
    <n v="26"/>
    <n v="39.700000000000003"/>
    <m/>
  </r>
  <r>
    <s v="O-4-UK-F11"/>
    <x v="3"/>
    <s v="Ukubayev"/>
    <s v="F11"/>
    <n v="40.6"/>
    <n v="38"/>
    <n v="40.6"/>
    <n v="2.57"/>
    <s v="Cotton"/>
    <s v="Cotton"/>
    <s v="Redeveloped"/>
    <s v="Permanent bed"/>
    <s v="Cotton to Cotton"/>
    <s v="Canal"/>
    <s v="               -  "/>
    <s v=" "/>
    <n v="38"/>
    <s v=" "/>
    <s v=" "/>
    <n v="38"/>
    <n v="38"/>
    <s v=" "/>
    <s v=" "/>
    <s v=" "/>
    <s v=" "/>
    <s v=" "/>
    <s v=" "/>
    <n v="38.549999999999997"/>
    <n v="38"/>
    <n v="42.36"/>
    <n v="2.5"/>
    <n v="38"/>
    <m/>
  </r>
  <r>
    <s v="O-4-UK-F12"/>
    <x v="3"/>
    <s v="Ukubayev"/>
    <s v="F12"/>
    <n v="41.25"/>
    <n v="37.5"/>
    <n v="41.25"/>
    <n v="3.75"/>
    <s v="Cotton"/>
    <s v="Cotton"/>
    <s v="Redeveloped"/>
    <s v="Permanent bed"/>
    <s v="Cotton to Cotton"/>
    <s v="Canal"/>
    <s v="               -  "/>
    <s v=" "/>
    <n v="37.5"/>
    <s v=" "/>
    <s v=" "/>
    <n v="37.5"/>
    <n v="37.5"/>
    <s v=" "/>
    <s v=" "/>
    <s v=" "/>
    <s v=" "/>
    <s v=" "/>
    <s v=" "/>
    <n v="39.18"/>
    <n v="37.5"/>
    <n v="37.01"/>
    <n v="2.5"/>
    <n v="37.5"/>
    <m/>
  </r>
  <r>
    <s v="O-4-UK-F13"/>
    <x v="3"/>
    <s v="Ukubayev"/>
    <s v="F13"/>
    <n v="62.41"/>
    <n v="60.4"/>
    <n v="62.41"/>
    <n v="2"/>
    <s v="Cotton"/>
    <s v="Cotton"/>
    <s v="Redeveloped"/>
    <s v="Permanent bed"/>
    <s v="Cotton to Cotton"/>
    <s v="Canal"/>
    <s v="               -  "/>
    <s v=" "/>
    <s v=" "/>
    <s v=" "/>
    <s v=" "/>
    <n v="60.4"/>
    <n v="60.4"/>
    <s v=" "/>
    <s v=" "/>
    <s v=" "/>
    <s v=" "/>
    <s v=" "/>
    <s v=" "/>
    <n v="60.1"/>
    <n v="60.4"/>
    <n v="43.5"/>
    <n v="0"/>
    <n v="60.4"/>
    <m/>
  </r>
  <r>
    <s v="O-4-UK-153"/>
    <x v="3"/>
    <s v="Ukubayev"/>
    <n v="153"/>
    <n v="32"/>
    <n v="31.8"/>
    <s v=" "/>
    <n v="0.2"/>
    <s v="Wheat"/>
    <s v="Cotton"/>
    <s v="Undeveloped"/>
    <s v="UZ method"/>
    <s v="Cereals to Cotton"/>
    <s v="Canal"/>
    <s v="               -  "/>
    <n v="31.8"/>
    <s v=" "/>
    <n v="31.8"/>
    <s v=" "/>
    <s v=" "/>
    <s v=" "/>
    <n v="31.8"/>
    <n v="31.8"/>
    <n v="31.8"/>
    <n v="30"/>
    <n v="33"/>
    <n v="33"/>
    <n v="32"/>
    <s v=" "/>
    <n v="40.630000000000003"/>
    <n v="0"/>
    <n v="31.8"/>
    <s v=" "/>
  </r>
  <r>
    <s v="O-4-UK-190"/>
    <x v="3"/>
    <s v="Ukubayev"/>
    <n v="190"/>
    <n v="34"/>
    <n v="34"/>
    <s v=" "/>
    <s v="                                              -  "/>
    <s v="Wheat"/>
    <s v="Cotton"/>
    <s v="Undeveloped"/>
    <s v="UZ method"/>
    <s v="Cereals to Cotton"/>
    <s v="Canal"/>
    <s v="               -  "/>
    <n v="34"/>
    <s v=" "/>
    <s v=" "/>
    <s v=" "/>
    <s v=" "/>
    <s v=" "/>
    <n v="34"/>
    <n v="34"/>
    <n v="34"/>
    <n v="34"/>
    <n v="36.200000000000003"/>
    <n v="36.200000000000003"/>
    <n v="34"/>
    <s v=" "/>
    <n v="30"/>
    <n v="0"/>
    <n v="34"/>
    <s v=" "/>
  </r>
  <r>
    <s v="O-4-UK-192"/>
    <x v="3"/>
    <s v="Ukubayev"/>
    <n v="192"/>
    <n v="10.3"/>
    <n v="10"/>
    <s v=" "/>
    <n v="0.3"/>
    <s v="Wheat"/>
    <s v="Cotton"/>
    <s v="Undeveloped"/>
    <s v="UZ method"/>
    <s v="Cereals to Cotton"/>
    <s v="Canal"/>
    <s v="               -  "/>
    <n v="10.3"/>
    <s v=" "/>
    <s v=" "/>
    <s v=" "/>
    <s v=" "/>
    <s v=" "/>
    <n v="10"/>
    <n v="10.3"/>
    <n v="10.3"/>
    <n v="10.3"/>
    <n v="13.6"/>
    <n v="13"/>
    <n v="9"/>
    <s v=" "/>
    <n v="10.1"/>
    <n v="0"/>
    <n v="10"/>
    <s v=" "/>
  </r>
  <r>
    <s v="O-4-UK-193"/>
    <x v="3"/>
    <s v="Ukubayev"/>
    <n v="193"/>
    <n v="29.5"/>
    <n v="28.9"/>
    <s v=" "/>
    <n v="0.6"/>
    <s v="Wheat"/>
    <s v="Cotton"/>
    <s v="Undeveloped"/>
    <s v="UZ method"/>
    <s v="Cereals to Cotton"/>
    <s v="Canal"/>
    <s v="               -  "/>
    <n v="28.9"/>
    <s v=" "/>
    <s v=" "/>
    <s v=" "/>
    <s v="`"/>
    <s v=" "/>
    <n v="28.9"/>
    <n v="28.9"/>
    <n v="28.9"/>
    <n v="27"/>
    <n v="28"/>
    <n v="29"/>
    <n v="28.1"/>
    <s v=" "/>
    <n v="43"/>
    <n v="0"/>
    <n v="28.9"/>
    <s v=" "/>
  </r>
  <r>
    <s v="O-5-BB-F19"/>
    <x v="4"/>
    <s v="Bobur"/>
    <s v="F19"/>
    <n v="29.45"/>
    <n v="27.3"/>
    <n v="29.45"/>
    <n v="2.15"/>
    <s v="Barley"/>
    <s v="Cotton"/>
    <s v="Redeveloped"/>
    <s v="Permanent bed"/>
    <s v="Cereals to Cotton"/>
    <s v="Canal"/>
    <s v="               -  "/>
    <s v=" "/>
    <s v=" "/>
    <s v=" "/>
    <s v=" "/>
    <n v="27.31"/>
    <n v="27.31"/>
    <s v=" "/>
    <s v=" "/>
    <s v=" "/>
    <s v=" "/>
    <s v=" "/>
    <s v=" "/>
    <n v="25.73"/>
    <n v="27.31"/>
    <n v="26.6"/>
    <n v="1"/>
    <n v="27.3"/>
    <s v=" "/>
  </r>
  <r>
    <s v="O-5-BB-F25"/>
    <x v="4"/>
    <s v="Bobur"/>
    <s v="F25"/>
    <n v="18.75"/>
    <n v="17"/>
    <n v="18.75"/>
    <n v="1.75"/>
    <s v="Wheat"/>
    <s v="Cotton"/>
    <s v="Redeveloped"/>
    <s v="Permanent bed"/>
    <s v="Cereals to Cotton"/>
    <s v="Canal"/>
    <n v="18.399999999999999"/>
    <s v=" "/>
    <n v="17"/>
    <s v=" "/>
    <s v=" "/>
    <n v="16.95"/>
    <n v="16.95"/>
    <s v=" "/>
    <s v=" "/>
    <s v=" "/>
    <s v=" "/>
    <s v=" "/>
    <s v=" "/>
    <n v="17.03"/>
    <n v="16.95"/>
    <n v="17"/>
    <n v="1"/>
    <n v="17"/>
    <s v=" "/>
  </r>
  <r>
    <s v="O-5-BB-F27"/>
    <x v="4"/>
    <s v="Bobur"/>
    <s v="F27"/>
    <n v="17.53"/>
    <n v="16.600000000000001"/>
    <n v="17.53"/>
    <n v="0.93"/>
    <s v="Wheat"/>
    <s v="Cotton"/>
    <s v="Redeveloped"/>
    <s v="Permanent bed"/>
    <s v="Cereals to Cotton"/>
    <s v="Canal"/>
    <n v="15"/>
    <s v=" "/>
    <n v="16.600000000000001"/>
    <s v=" "/>
    <s v=" "/>
    <n v="16.62"/>
    <n v="16.62"/>
    <s v=" "/>
    <s v=" "/>
    <s v=" "/>
    <s v=" "/>
    <s v=" "/>
    <s v=" "/>
    <n v="15.8"/>
    <n v="16.62"/>
    <n v="17.100000000000001"/>
    <n v="1"/>
    <n v="16.600000000000001"/>
    <m/>
  </r>
  <r>
    <s v="O-5-BB-F29"/>
    <x v="4"/>
    <s v="Bobur"/>
    <s v="F29"/>
    <n v="19.78"/>
    <n v="17.100000000000001"/>
    <n v="19.78"/>
    <n v="2.68"/>
    <s v="Cotton"/>
    <s v="Cotton"/>
    <s v="Redeveloped"/>
    <s v="Permanent bed"/>
    <s v="Cotton to Cotton"/>
    <s v="Canal"/>
    <s v="               -  "/>
    <s v=" "/>
    <n v="17.12"/>
    <s v=" "/>
    <s v=" "/>
    <n v="17.12"/>
    <n v="17.12"/>
    <s v=" "/>
    <s v=" "/>
    <s v=" "/>
    <s v=" "/>
    <s v=" "/>
    <s v=" "/>
    <n v="17.5"/>
    <n v="17.12"/>
    <n v="19"/>
    <n v="1"/>
    <n v="17.100000000000001"/>
    <m/>
  </r>
  <r>
    <s v="O-5-BB-F32"/>
    <x v="4"/>
    <s v="Bobur"/>
    <s v="F32"/>
    <n v="31.76"/>
    <n v="28.6"/>
    <n v="31.76"/>
    <n v="3.16"/>
    <s v="Cotton"/>
    <s v="Cotton"/>
    <s v="Redeveloped"/>
    <s v="Permanent bed"/>
    <s v="Cotton to Cotton"/>
    <s v="Canal"/>
    <s v="               -  "/>
    <s v=" "/>
    <n v="28.56"/>
    <n v="28.56"/>
    <s v=" "/>
    <n v="28.56"/>
    <n v="28.56"/>
    <s v=" "/>
    <s v=" "/>
    <s v=" "/>
    <s v=" "/>
    <s v=" "/>
    <s v=" "/>
    <n v="29.11"/>
    <n v="28.56"/>
    <n v="29.7"/>
    <n v="1"/>
    <n v="28.6"/>
    <m/>
  </r>
  <r>
    <s v="O-5-BB-F34A"/>
    <x v="4"/>
    <s v="Bobur"/>
    <s v="F34A"/>
    <n v="33.29"/>
    <n v="31"/>
    <n v="33.29"/>
    <n v="2.29"/>
    <s v="Wheat"/>
    <s v="Cotton"/>
    <s v="Redeveloped"/>
    <s v="Permanent bed"/>
    <s v="Cereals to Cotton"/>
    <s v="Canal"/>
    <n v="25"/>
    <s v=" "/>
    <n v="31.1"/>
    <s v=" "/>
    <s v=" "/>
    <n v="31.05"/>
    <n v="31.05"/>
    <s v=" "/>
    <s v=" "/>
    <s v=" "/>
    <s v=" "/>
    <s v=" "/>
    <s v=" "/>
    <n v="29.09"/>
    <n v="31.05"/>
    <n v="33.03"/>
    <n v="1"/>
    <n v="31"/>
    <m/>
  </r>
  <r>
    <s v="O-5-BB-F34B"/>
    <x v="4"/>
    <s v="Bobur"/>
    <s v="F34B"/>
    <n v="31"/>
    <n v="29"/>
    <n v="31"/>
    <n v="2"/>
    <s v="Wheat"/>
    <s v="Cotton"/>
    <s v="Redeveloped"/>
    <s v="Permanent bed"/>
    <s v="Cereals to Cotton"/>
    <s v="Canal"/>
    <n v="28.7"/>
    <s v=" "/>
    <n v="29"/>
    <s v=" "/>
    <s v=" "/>
    <n v="29.01"/>
    <n v="29.01"/>
    <s v=" "/>
    <s v=" "/>
    <s v=" "/>
    <s v=" "/>
    <s v=" "/>
    <s v=" "/>
    <n v="29.7"/>
    <n v="29.01"/>
    <n v="30.7"/>
    <n v="1"/>
    <n v="29"/>
    <m/>
  </r>
  <r>
    <s v="O-5-BB-F37B"/>
    <x v="4"/>
    <s v="Bobur"/>
    <s v="F37B"/>
    <n v="36.46"/>
    <n v="34.909999999999997"/>
    <n v="36.46"/>
    <n v="1.55"/>
    <s v="Cotton"/>
    <s v="Cotton"/>
    <s v="Redeveloped"/>
    <s v="Permanent bed"/>
    <s v="Cotton to Cotton"/>
    <s v="Canal"/>
    <s v="               -  "/>
    <s v=" "/>
    <n v="34.909999999999997"/>
    <s v=" "/>
    <s v=" "/>
    <n v="34.909999999999997"/>
    <n v="34.909999999999997"/>
    <s v=" "/>
    <s v=" "/>
    <s v=" "/>
    <s v=" "/>
    <s v=" "/>
    <s v=" "/>
    <n v="33.340000000000003"/>
    <n v="34.909999999999997"/>
    <n v="36.049999999999997"/>
    <n v="1"/>
    <n v="34.909999999999997"/>
    <m/>
  </r>
  <r>
    <s v="O-5-BB-F39"/>
    <x v="4"/>
    <s v="Bobur"/>
    <s v="F39"/>
    <n v="49.78"/>
    <n v="46.3"/>
    <n v="49.78"/>
    <n v="3.48"/>
    <s v="Wheat"/>
    <s v="Cotton"/>
    <s v="Redeveloped"/>
    <s v="Permanent bed"/>
    <s v="Cereals to Cotton"/>
    <s v="Canal"/>
    <n v="48.2"/>
    <s v=" "/>
    <n v="46.3"/>
    <s v=" "/>
    <s v=" "/>
    <n v="46.28"/>
    <n v="46.28"/>
    <s v=" "/>
    <s v=" "/>
    <s v=" "/>
    <s v=" "/>
    <s v=" "/>
    <s v=" "/>
    <n v="47"/>
    <n v="46.28"/>
    <n v="30.7"/>
    <n v="1"/>
    <n v="46.3"/>
    <m/>
  </r>
  <r>
    <s v="O-5-BB-F42A"/>
    <x v="4"/>
    <s v="Bobur"/>
    <s v="F42A"/>
    <n v="31.42"/>
    <n v="28.8"/>
    <n v="31.42"/>
    <n v="2.62"/>
    <s v="Wheat"/>
    <s v="Cotton"/>
    <s v="Redeveloped"/>
    <s v="Permanent bed"/>
    <s v="Cereals to Cotton"/>
    <s v="Canal/Collector"/>
    <n v="26.2"/>
    <s v=" "/>
    <n v="28.8"/>
    <s v=" "/>
    <s v=" "/>
    <n v="28.76"/>
    <n v="28.76"/>
    <s v=" "/>
    <s v=" "/>
    <s v=" "/>
    <s v=" "/>
    <s v=" "/>
    <s v=" "/>
    <n v="27.91"/>
    <n v="28.76"/>
    <n v="32"/>
    <n v="1"/>
    <n v="28.8"/>
    <m/>
  </r>
  <r>
    <s v="O-5-BB-F42B"/>
    <x v="4"/>
    <s v="Bobur"/>
    <s v="F42B"/>
    <n v="32.020000000000003"/>
    <n v="29.1"/>
    <n v="32.020000000000003"/>
    <n v="2.92"/>
    <s v="Wheat"/>
    <s v="Cotton"/>
    <s v="Redeveloped"/>
    <s v="Permanent bed"/>
    <s v="Cereals to Cotton"/>
    <s v="Canal/Collector"/>
    <n v="26.2"/>
    <s v=" "/>
    <n v="29.1"/>
    <s v=" "/>
    <s v=" "/>
    <n v="29.1"/>
    <n v="29.1"/>
    <s v=" "/>
    <s v=" "/>
    <s v=" "/>
    <s v=" "/>
    <s v=" "/>
    <s v=" "/>
    <n v="31.04"/>
    <n v="29.1"/>
    <n v="54.5"/>
    <n v="1"/>
    <n v="29.1"/>
    <s v=" "/>
  </r>
  <r>
    <s v="O-5-BB-F46"/>
    <x v="4"/>
    <s v="Bobur"/>
    <s v="F46"/>
    <n v="57.54"/>
    <n v="52.22"/>
    <n v="57.54"/>
    <n v="5.32"/>
    <s v="Cotton"/>
    <s v="Cotton"/>
    <s v="Redeveloped"/>
    <s v="Permanent bed"/>
    <s v="Cotton to Cotton"/>
    <s v="Canal"/>
    <s v="               -  "/>
    <s v=" "/>
    <n v="52.22"/>
    <s v=" "/>
    <s v=" "/>
    <n v="52.22"/>
    <n v="52.22"/>
    <s v=" "/>
    <s v=" "/>
    <s v=" "/>
    <s v=" "/>
    <s v=" "/>
    <s v=" "/>
    <n v="52.5"/>
    <n v="52.22"/>
    <n v="7.1"/>
    <n v="1"/>
    <n v="52.22"/>
    <s v=" "/>
  </r>
  <r>
    <s v="O-5-BB-F49"/>
    <x v="4"/>
    <s v="Bobur"/>
    <s v="F49"/>
    <n v="7.54"/>
    <n v="6.2"/>
    <n v="7.54"/>
    <n v="1.34"/>
    <s v="Cotton"/>
    <s v="Cotton"/>
    <s v="Redeveloped"/>
    <s v="Permanent bed"/>
    <s v="Cotton to Cotton"/>
    <s v="Canal"/>
    <s v="               -  "/>
    <s v=" "/>
    <n v="6.21"/>
    <s v=" "/>
    <s v=" "/>
    <n v="6.21"/>
    <n v="6.21"/>
    <s v=" "/>
    <s v=" "/>
    <s v=" "/>
    <s v=" "/>
    <s v=" "/>
    <s v=" "/>
    <n v="6.1"/>
    <n v="6.21"/>
    <n v="20.63"/>
    <n v="1"/>
    <n v="6.2"/>
    <s v=" "/>
  </r>
  <r>
    <s v="O-5-BB-F50"/>
    <x v="4"/>
    <s v="Bobur"/>
    <s v="F50"/>
    <n v="21.05"/>
    <n v="19.600000000000001"/>
    <n v="21.05"/>
    <n v="1.45"/>
    <s v="Cotton"/>
    <s v="Cotton"/>
    <s v="Redeveloped"/>
    <s v="Permanent bed"/>
    <s v="Cotton to Cotton"/>
    <s v="Canal"/>
    <s v="               -  "/>
    <s v=" "/>
    <n v="19.55"/>
    <s v=" "/>
    <s v=" "/>
    <n v="19.55"/>
    <n v="19.55"/>
    <s v=" "/>
    <s v=" "/>
    <s v=" "/>
    <s v=" "/>
    <s v=" "/>
    <s v=" "/>
    <n v="18.2"/>
    <n v="19.55"/>
    <n v="11.81"/>
    <n v="1"/>
    <n v="19.600000000000001"/>
    <s v=" "/>
  </r>
  <r>
    <s v="O-5-BB-F51"/>
    <x v="4"/>
    <s v="Bobur"/>
    <s v="F51"/>
    <n v="11.24"/>
    <n v="10.3"/>
    <n v="11.24"/>
    <n v="0.94"/>
    <s v="Cotton"/>
    <s v="Cotton"/>
    <s v="Redeveloped"/>
    <s v="Permanent bed"/>
    <s v="Cotton to Cotton"/>
    <s v="Canal"/>
    <s v="               -  "/>
    <s v=" "/>
    <n v="10.31"/>
    <s v=" "/>
    <s v=" "/>
    <n v="10.31"/>
    <n v="10.31"/>
    <s v=" "/>
    <s v=" "/>
    <s v=" "/>
    <s v=" "/>
    <s v=" "/>
    <s v=" "/>
    <n v="10.1"/>
    <n v="10.31"/>
    <n v="31.7"/>
    <n v="1"/>
    <n v="10.3"/>
    <s v=" "/>
  </r>
  <r>
    <s v="O-5-BB-F52"/>
    <x v="4"/>
    <s v="Bobur"/>
    <s v="F52"/>
    <n v="32.61"/>
    <n v="30.2"/>
    <n v="32.61"/>
    <n v="2.4"/>
    <s v="Cotton"/>
    <s v="Cotton"/>
    <s v="Redeveloped"/>
    <s v="Permanent bed"/>
    <s v="Cotton to Cotton"/>
    <s v="Canal"/>
    <s v="               -  "/>
    <s v=" "/>
    <n v="30.2"/>
    <s v=" "/>
    <s v=" "/>
    <n v="30.2"/>
    <n v="30.2"/>
    <s v=" "/>
    <s v=" "/>
    <s v=" "/>
    <s v=" "/>
    <s v=" "/>
    <s v=" "/>
    <n v="30.3"/>
    <n v="30.2"/>
    <n v="19.5"/>
    <n v="1"/>
    <n v="30.2"/>
    <s v=" "/>
  </r>
  <r>
    <s v="O-5-BB-F53"/>
    <x v="4"/>
    <s v="Bobur"/>
    <s v="F53"/>
    <n v="20"/>
    <n v="18.37"/>
    <n v="20"/>
    <n v="1.63"/>
    <s v="Cotton"/>
    <s v="Cotton"/>
    <s v="Redeveloped"/>
    <s v="Permanent bed"/>
    <s v="Cotton to Cotton"/>
    <s v="Canal"/>
    <s v="               -  "/>
    <s v=" "/>
    <n v="18.37"/>
    <n v="18.37"/>
    <s v=" "/>
    <n v="18.37"/>
    <n v="18.37"/>
    <s v=" "/>
    <s v=" "/>
    <s v=" "/>
    <s v=" "/>
    <s v=" "/>
    <s v=" "/>
    <n v="19"/>
    <n v="18.37"/>
    <n v="18.600000000000001"/>
    <n v="1"/>
    <n v="18.37"/>
    <m/>
  </r>
  <r>
    <s v="O-5-BB-F54"/>
    <x v="4"/>
    <s v="Bobur"/>
    <s v="F54"/>
    <n v="19.48"/>
    <n v="17.72"/>
    <n v="19.48"/>
    <n v="1.76"/>
    <s v="Cotton"/>
    <s v="Cotton"/>
    <s v="Redeveloped"/>
    <s v="Permanent bed"/>
    <s v="Cotton to Cotton"/>
    <s v="Canal"/>
    <s v="               -  "/>
    <s v=" "/>
    <n v="17.72"/>
    <s v=" "/>
    <s v=" "/>
    <n v="17.72"/>
    <n v="17.72"/>
    <s v=" "/>
    <s v=" "/>
    <s v=" "/>
    <s v=" "/>
    <s v=" "/>
    <s v=" "/>
    <n v="15.1"/>
    <n v="17.72"/>
    <n v="18.600000000000001"/>
    <n v="1"/>
    <n v="17.72"/>
    <m/>
  </r>
  <r>
    <s v="O-5-BB-F55"/>
    <x v="4"/>
    <s v="Bobur"/>
    <s v="F55"/>
    <n v="18.48"/>
    <n v="16.309999999999999"/>
    <n v="18.48"/>
    <n v="2.17"/>
    <s v="Cotton"/>
    <s v="Cotton"/>
    <s v="Redeveloped"/>
    <s v="Permanent bed"/>
    <s v="Cotton to Cotton"/>
    <s v="Canal"/>
    <s v="               -  "/>
    <s v=" "/>
    <n v="16.309999999999999"/>
    <s v=" "/>
    <s v=" "/>
    <n v="16.309999999999999"/>
    <n v="16.309999999999999"/>
    <s v=" "/>
    <s v=" "/>
    <s v=" "/>
    <s v=" "/>
    <s v=" "/>
    <s v=" "/>
    <n v="18.7"/>
    <n v="16.309999999999999"/>
    <n v="17.36"/>
    <n v="1"/>
    <n v="16.309999999999999"/>
    <m/>
  </r>
  <r>
    <s v="O-5-BB-F56"/>
    <x v="4"/>
    <s v="Bobur"/>
    <s v="F56"/>
    <n v="19.63"/>
    <n v="17.989999999999998"/>
    <n v="19.63"/>
    <n v="1.64"/>
    <s v="Cotton"/>
    <s v="Cotton"/>
    <s v="Redeveloped"/>
    <s v="Permanent bed"/>
    <s v="Cotton to Cotton"/>
    <s v="Canal"/>
    <s v="               -  "/>
    <s v=" "/>
    <n v="17.91"/>
    <n v="17.91"/>
    <s v=" "/>
    <n v="17.91"/>
    <n v="17.91"/>
    <s v=" "/>
    <s v=" "/>
    <s v=" "/>
    <s v=" "/>
    <s v=" "/>
    <s v=" "/>
    <n v="17.7"/>
    <n v="17.91"/>
    <n v="18"/>
    <n v="1"/>
    <n v="17.989999999999998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">
  <r>
    <s v="O-1-SD-27"/>
    <x v="0"/>
    <s v="Sardoba"/>
    <n v="27"/>
    <n v="38.9"/>
    <n v="36.700000000000003"/>
    <s v=" "/>
    <n v="2.2000000000000002"/>
    <s v="Cotton"/>
    <s v="Cotton"/>
    <s v="Undeveloped"/>
    <s v="UZ method"/>
    <s v="Cotton to Cotton"/>
    <s v="Collector"/>
    <s v="               -  "/>
    <n v="36.700000000000003"/>
    <n v="36.700000000000003"/>
    <s v=" "/>
    <s v=" "/>
    <s v=" "/>
    <s v=" "/>
    <n v="36.700000000000003"/>
    <n v="36.700000000000003"/>
    <n v="36.700000000000003"/>
    <n v="36"/>
    <n v="35"/>
    <n v="37"/>
    <n v="37.6"/>
    <s v=" "/>
    <n v="34.01"/>
    <n v="0"/>
    <n v="36.700000000000003"/>
  </r>
  <r>
    <s v="O-1-SD-28"/>
    <x v="0"/>
    <s v="Sardoba"/>
    <n v="28"/>
    <n v="17.100000000000001"/>
    <n v="16.5"/>
    <s v=" "/>
    <n v="0.6"/>
    <s v="Cotton"/>
    <s v="Cotton"/>
    <s v="Undeveloped"/>
    <s v="UZ method"/>
    <s v="Cotton to Cotton"/>
    <s v="Collector"/>
    <s v="               -  "/>
    <n v="16.5"/>
    <s v=" "/>
    <n v="16.5"/>
    <s v=" "/>
    <s v=" "/>
    <s v=" "/>
    <n v="16.5"/>
    <n v="16.5"/>
    <n v="16.5"/>
    <n v="10"/>
    <n v="18"/>
    <n v="16.5"/>
    <n v="18"/>
    <s v=" "/>
    <n v="17.100000000000001"/>
    <n v="0"/>
    <n v="16.5"/>
  </r>
  <r>
    <s v="O-1-SD-29"/>
    <x v="0"/>
    <s v="Sardoba"/>
    <n v="29"/>
    <n v="21.3"/>
    <n v="20.7"/>
    <s v=" "/>
    <n v="0.6"/>
    <s v="Cotton"/>
    <s v="Cotton"/>
    <s v="Undeveloped"/>
    <s v="UZ method"/>
    <s v="Cotton to Cotton"/>
    <s v="Collector"/>
    <s v="               -  "/>
    <n v="20.7"/>
    <s v=" "/>
    <n v="20.7"/>
    <s v=" "/>
    <s v=" "/>
    <s v=" "/>
    <n v="20.7"/>
    <n v="20.7"/>
    <n v="20.7"/>
    <n v="20.7"/>
    <n v="22.6"/>
    <n v="23"/>
    <n v="21"/>
    <s v=" "/>
    <n v="21"/>
    <n v="0"/>
    <n v="20.7"/>
  </r>
  <r>
    <s v="O-1-SD-33"/>
    <x v="0"/>
    <s v="Sardoba"/>
    <n v="33"/>
    <n v="10.8"/>
    <n v="10.6"/>
    <s v=" "/>
    <n v="0.2"/>
    <s v="Cotton"/>
    <s v="Cotton"/>
    <s v="Undeveloped"/>
    <s v="UZ method"/>
    <s v="Cotton to Cotton"/>
    <s v="Canal"/>
    <s v="               -  "/>
    <n v="10.6"/>
    <s v=" "/>
    <n v="10.6"/>
    <s v=" "/>
    <s v=" "/>
    <s v=" "/>
    <n v="10.6"/>
    <n v="10.6"/>
    <n v="10.6"/>
    <n v="10.6"/>
    <n v="13"/>
    <n v="10.6"/>
    <n v="10.06"/>
    <s v=" "/>
    <n v="10"/>
    <n v="0"/>
    <n v="10.6"/>
  </r>
  <r>
    <s v="O-1-SD-34"/>
    <x v="0"/>
    <s v="Sardoba"/>
    <n v="34"/>
    <n v="22.8"/>
    <n v="22.3"/>
    <s v=" "/>
    <n v="0.5"/>
    <s v="Wheat"/>
    <s v="Cotton"/>
    <s v="Undeveloped"/>
    <s v="UZ method"/>
    <s v="Cereals to Cotton"/>
    <s v="Collector"/>
    <s v="               -  "/>
    <n v="22.3"/>
    <s v=" "/>
    <n v="22.3"/>
    <s v=" "/>
    <s v=" "/>
    <s v=" "/>
    <n v="22.3"/>
    <n v="22.3"/>
    <n v="22.3"/>
    <n v="22.3"/>
    <n v="25.1"/>
    <n v="23"/>
    <n v="23.63"/>
    <s v=" "/>
    <n v="22.4"/>
    <n v="0"/>
    <n v="22.3"/>
  </r>
  <r>
    <s v="O-1-SD-35"/>
    <x v="0"/>
    <s v="Sardoba"/>
    <n v="35"/>
    <n v="26.5"/>
    <n v="25.9"/>
    <s v=" "/>
    <n v="0.6"/>
    <s v="Wheat"/>
    <s v="Cotton"/>
    <s v="Undeveloped"/>
    <s v="UZ method"/>
    <s v="Cereals to Cotton"/>
    <s v="Collector"/>
    <s v="               -  "/>
    <n v="25.9"/>
    <s v=" "/>
    <n v="25.9"/>
    <s v=" "/>
    <s v=" "/>
    <s v=" "/>
    <n v="25.9"/>
    <n v="25.9"/>
    <n v="25.9"/>
    <n v="28"/>
    <n v="29"/>
    <n v="28"/>
    <n v="22.6"/>
    <s v=" "/>
    <n v="26.95"/>
    <n v="0"/>
    <n v="25.9"/>
  </r>
  <r>
    <s v="O-1-SD-36"/>
    <x v="0"/>
    <s v="Sardoba"/>
    <n v="36"/>
    <n v="46.7"/>
    <n v="46"/>
    <s v=" "/>
    <n v="0.7"/>
    <s v="Cotton"/>
    <s v="Cotton"/>
    <s v="Undeveloped"/>
    <s v="UZ method"/>
    <s v="Cotton to Cotton"/>
    <s v="Canal"/>
    <s v="               -  "/>
    <n v="46"/>
    <s v=" "/>
    <n v="46"/>
    <s v=" "/>
    <s v=" "/>
    <s v=" "/>
    <n v="46"/>
    <n v="46"/>
    <n v="46"/>
    <n v="40"/>
    <n v="52"/>
    <n v="46"/>
    <n v="38.65"/>
    <s v=" "/>
    <n v="40"/>
    <n v="0"/>
    <n v="46"/>
  </r>
  <r>
    <s v="O-1-SD-39"/>
    <x v="0"/>
    <s v="Sardoba"/>
    <n v="39"/>
    <n v="47.4"/>
    <n v="45.7"/>
    <s v=" "/>
    <n v="1.7"/>
    <s v="Cotton"/>
    <s v="Cotton"/>
    <s v="Undeveloped"/>
    <s v="UZ method"/>
    <s v="Redevelopment to Cotton"/>
    <s v="Canal"/>
    <s v="               -  "/>
    <n v="45.7"/>
    <n v="45.7"/>
    <n v="45.7"/>
    <s v=" "/>
    <s v=" "/>
    <s v=" "/>
    <n v="45.7"/>
    <n v="45.7"/>
    <n v="45.7"/>
    <n v="45"/>
    <n v="56"/>
    <n v="50"/>
    <n v="46.120000000000005"/>
    <s v=" "/>
    <n v="45.7"/>
    <n v="0"/>
    <n v="45.7"/>
  </r>
  <r>
    <s v="O-1-SD-40"/>
    <x v="0"/>
    <s v="Sardoba"/>
    <n v="40"/>
    <n v="47.3"/>
    <n v="46.4"/>
    <s v=" "/>
    <n v="0.9"/>
    <s v="Wheat"/>
    <s v="Cotton"/>
    <s v="Undeveloped"/>
    <s v="UZ method"/>
    <s v="Redevelopment to Cotton"/>
    <s v="Canal"/>
    <n v="18.2"/>
    <n v="46.4"/>
    <s v=" "/>
    <n v="46.4"/>
    <s v=" "/>
    <s v=" "/>
    <s v=" "/>
    <n v="46.4"/>
    <n v="46.4"/>
    <n v="46.4"/>
    <n v="32"/>
    <n v="46"/>
    <n v="46"/>
    <n v="48.2"/>
    <s v=" "/>
    <n v="46"/>
    <n v="0"/>
    <n v="46.4"/>
  </r>
  <r>
    <s v="O-1-SD-42"/>
    <x v="0"/>
    <s v="Sardoba"/>
    <n v="42"/>
    <n v="53.7"/>
    <n v="51.8"/>
    <s v=" "/>
    <n v="1.9"/>
    <s v="Wheat"/>
    <s v="Cotton"/>
    <s v="Undeveloped"/>
    <s v="UZ method"/>
    <s v="Redevelopment to Cotton"/>
    <s v="Canal"/>
    <n v="15.6"/>
    <n v="51.8"/>
    <s v=" "/>
    <n v="51.8"/>
    <s v=" "/>
    <s v=" "/>
    <s v=" "/>
    <n v="51.8"/>
    <n v="51.8"/>
    <n v="51.8"/>
    <n v="50"/>
    <n v="50"/>
    <n v="52"/>
    <n v="52"/>
    <s v=" "/>
    <n v="51.3"/>
    <n v="0"/>
    <n v="51.8"/>
  </r>
  <r>
    <s v="O-1-SD-44"/>
    <x v="0"/>
    <s v="Sardoba"/>
    <n v="44"/>
    <n v="51.8"/>
    <n v="50.6"/>
    <s v=" "/>
    <n v="1.2"/>
    <s v="Wheat"/>
    <s v="Cotton"/>
    <s v="Undeveloped"/>
    <s v="UZ method"/>
    <s v="Redevelopment to Cotton"/>
    <s v="Canal"/>
    <n v="21"/>
    <n v="50.6"/>
    <s v=" "/>
    <n v="45"/>
    <s v=" "/>
    <s v=" "/>
    <s v=" "/>
    <n v="50.6"/>
    <n v="50.6"/>
    <n v="50.6"/>
    <n v="48"/>
    <n v="58"/>
    <n v="51"/>
    <n v="50.6"/>
    <s v=" "/>
    <n v="46.6"/>
    <n v="0"/>
    <n v="50.6"/>
  </r>
  <r>
    <s v="O-1-SD-95"/>
    <x v="0"/>
    <s v="Sardoba"/>
    <n v="95"/>
    <n v="16"/>
    <n v="15.4"/>
    <s v=" "/>
    <n v="0.6"/>
    <s v="Cotton"/>
    <s v="Cotton"/>
    <s v="Undeveloped"/>
    <s v="UZ method"/>
    <s v="Cotton to Cotton"/>
    <s v="Canal"/>
    <s v="               -  "/>
    <n v="15.4"/>
    <s v=" "/>
    <n v="13"/>
    <s v=" "/>
    <s v=" "/>
    <s v=" "/>
    <n v="15.4"/>
    <n v="15.4"/>
    <n v="15.4"/>
    <n v="15.4"/>
    <n v="15.6"/>
    <n v="16"/>
    <n v="15.4"/>
    <s v=" "/>
    <n v="15.65"/>
    <n v="0"/>
    <n v="15.4"/>
  </r>
  <r>
    <s v="O-1-SD-96"/>
    <x v="0"/>
    <s v="Sardoba"/>
    <n v="96"/>
    <n v="22.5"/>
    <n v="22.2"/>
    <s v=" "/>
    <n v="0.3"/>
    <s v="Cotton"/>
    <s v="Cotton"/>
    <s v="Undeveloped"/>
    <s v="UZ method"/>
    <s v="Cotton to Cotton"/>
    <s v="Canal"/>
    <s v="               -  "/>
    <n v="22.2"/>
    <s v=" "/>
    <n v="15"/>
    <s v=" "/>
    <s v=" "/>
    <s v=" "/>
    <n v="22.2"/>
    <n v="22.2"/>
    <n v="22.2"/>
    <n v="22.2"/>
    <n v="26"/>
    <n v="22"/>
    <n v="22.2"/>
    <s v=" "/>
    <n v="21.5"/>
    <n v="0"/>
    <n v="22.2"/>
  </r>
  <r>
    <s v="O-1-SD-104"/>
    <x v="0"/>
    <s v="Sardoba"/>
    <n v="104"/>
    <n v="21.5"/>
    <n v="20.8"/>
    <s v=" "/>
    <n v="0.7"/>
    <s v="Cotton"/>
    <s v="Cotton"/>
    <s v="Undeveloped"/>
    <s v="UZ method"/>
    <s v="Cotton to Cotton"/>
    <s v="Canal"/>
    <s v="               -  "/>
    <n v="20.8"/>
    <n v="20.8"/>
    <s v=" "/>
    <s v=" "/>
    <s v=" "/>
    <s v=" "/>
    <n v="20.8"/>
    <n v="20.8"/>
    <n v="20.8"/>
    <n v="20.8"/>
    <n v="21"/>
    <n v="21"/>
    <n v="21.3"/>
    <s v=" "/>
    <n v="21.46"/>
    <n v="0"/>
    <n v="20.8"/>
  </r>
  <r>
    <s v="O-1-SD-105"/>
    <x v="0"/>
    <s v="Sardoba"/>
    <n v="105"/>
    <n v="19.5"/>
    <n v="19.100000000000001"/>
    <s v=" "/>
    <n v="0.4"/>
    <s v="Cotton"/>
    <s v="Cotton"/>
    <s v="Undeveloped"/>
    <s v="UZ method"/>
    <s v="Cotton to Cotton"/>
    <s v="Canal"/>
    <s v="               -  "/>
    <n v="19.100000000000001"/>
    <n v="19.100000000000001"/>
    <s v=" "/>
    <s v=" "/>
    <s v=" "/>
    <s v=" "/>
    <n v="19.100000000000001"/>
    <n v="19.100000000000001"/>
    <n v="19.100000000000001"/>
    <n v="19.100000000000001"/>
    <n v="9.6999999999999993"/>
    <n v="20"/>
    <n v="19.510000000000002"/>
    <s v=" "/>
    <n v="19.05"/>
    <n v="0"/>
    <n v="19.100000000000001"/>
  </r>
  <r>
    <s v="O-1-SD-107"/>
    <x v="0"/>
    <s v="Sardoba"/>
    <n v="107"/>
    <n v="39.4"/>
    <n v="35.5"/>
    <s v=" "/>
    <n v="3.9"/>
    <s v="Cotton"/>
    <s v="Cotton"/>
    <s v="Undeveloped"/>
    <s v="UZ method"/>
    <s v="Cotton to Cotton"/>
    <s v="Canal"/>
    <s v="               -  "/>
    <n v="35.5"/>
    <s v=" "/>
    <n v="20.7"/>
    <s v=" "/>
    <s v=" "/>
    <s v=" "/>
    <n v="35.5"/>
    <n v="35.5"/>
    <n v="35.5"/>
    <n v="35.5"/>
    <n v="26.1"/>
    <n v="26.1"/>
    <n v="35.9"/>
    <s v=" "/>
    <n v="35.68"/>
    <n v="0"/>
    <n v="35.5"/>
  </r>
  <r>
    <s v="O-1-SD-110"/>
    <x v="0"/>
    <s v="Sardoba"/>
    <n v="110"/>
    <n v="18.5"/>
    <n v="18"/>
    <s v=" "/>
    <n v="0.5"/>
    <s v="Cotton"/>
    <s v="Cotton"/>
    <s v="Undeveloped"/>
    <s v="UZ method"/>
    <s v="Cotton to Cotton"/>
    <s v="Canal"/>
    <s v="               -  "/>
    <n v="18"/>
    <n v="18"/>
    <n v="18"/>
    <s v=" "/>
    <s v=" "/>
    <s v=" "/>
    <n v="18"/>
    <n v="18"/>
    <n v="18"/>
    <n v="19"/>
    <n v="25"/>
    <n v="18"/>
    <n v="18"/>
    <s v=" "/>
    <n v="19.27"/>
    <n v="0"/>
    <n v="18"/>
  </r>
  <r>
    <s v="O-1-SD-112"/>
    <x v="0"/>
    <s v="Sardoba"/>
    <n v="112"/>
    <n v="16.5"/>
    <n v="15.9"/>
    <s v=" "/>
    <n v="0.6"/>
    <s v="Cotton"/>
    <s v="Cotton"/>
    <s v="Undeveloped"/>
    <s v="UZ method"/>
    <s v="Cotton to Cotton"/>
    <s v="Canal"/>
    <s v="               -  "/>
    <n v="15.9"/>
    <n v="15.9"/>
    <n v="11"/>
    <s v=" "/>
    <s v=" "/>
    <s v=" "/>
    <n v="15.9"/>
    <n v="15.9"/>
    <n v="15.9"/>
    <n v="16"/>
    <n v="18"/>
    <n v="16"/>
    <n v="15.9"/>
    <s v=" "/>
    <n v="16.440000000000001"/>
    <n v="0"/>
    <n v="15.9"/>
  </r>
  <r>
    <s v="O-1-SD-129"/>
    <x v="0"/>
    <s v="Sardoba"/>
    <n v="129"/>
    <n v="14.1"/>
    <n v="13.6"/>
    <s v=" "/>
    <n v="0.5"/>
    <s v="Barley"/>
    <s v="Cotton"/>
    <s v="Undeveloped"/>
    <s v="UZ method"/>
    <s v="Cereals to Cotton"/>
    <s v="Canal"/>
    <s v="               -  "/>
    <n v="13.6"/>
    <s v=" "/>
    <s v=" "/>
    <s v=" "/>
    <s v=" "/>
    <s v=" "/>
    <n v="13.6"/>
    <n v="13.6"/>
    <n v="13.6"/>
    <n v="11"/>
    <n v="7"/>
    <n v="14"/>
    <n v="13"/>
    <s v=" "/>
    <n v="13.8"/>
    <n v="0"/>
    <n v="13.6"/>
  </r>
  <r>
    <s v="O-1-SD-130"/>
    <x v="0"/>
    <s v="Sardoba"/>
    <n v="130"/>
    <n v="3.9"/>
    <n v="3.8"/>
    <s v=" "/>
    <n v="0.1"/>
    <s v="Barley"/>
    <s v="Cotton"/>
    <s v="Undeveloped"/>
    <s v="UZ method"/>
    <s v="Cereals to Cotton"/>
    <s v="Canal"/>
    <s v="               -  "/>
    <n v="3.8"/>
    <s v=" "/>
    <s v=" "/>
    <s v=" "/>
    <s v=" "/>
    <s v=" "/>
    <n v="3.8"/>
    <n v="3.8"/>
    <n v="3.8"/>
    <n v="3.8"/>
    <n v="4"/>
    <n v="4"/>
    <n v="3.2"/>
    <s v=" "/>
    <n v="3.9"/>
    <n v="0"/>
    <n v="3.8"/>
  </r>
  <r>
    <s v="O-1-SD-132"/>
    <x v="0"/>
    <s v="Sardoba"/>
    <n v="132"/>
    <n v="13.5"/>
    <n v="13.2"/>
    <s v=" "/>
    <n v="0.3"/>
    <s v="Wheat"/>
    <s v="Cotton"/>
    <s v="Undeveloped"/>
    <s v="UZ method"/>
    <s v="Cereals to Cotton"/>
    <s v="Canal"/>
    <s v="               -  "/>
    <n v="13.2"/>
    <s v=" "/>
    <s v=" "/>
    <s v=" "/>
    <s v=" "/>
    <s v=" "/>
    <n v="13.2"/>
    <n v="13.2"/>
    <n v="13.2"/>
    <n v="14"/>
    <n v="13.2"/>
    <n v="15"/>
    <n v="13.5"/>
    <s v=" "/>
    <n v="14.2"/>
    <n v="0"/>
    <n v="13.2"/>
  </r>
  <r>
    <s v="O-1-SD-134"/>
    <x v="0"/>
    <s v="Sardoba"/>
    <n v="134"/>
    <n v="11.8"/>
    <n v="11.4"/>
    <s v=" "/>
    <n v="0.4"/>
    <s v="Wheat"/>
    <s v="Cotton"/>
    <s v="Undeveloped"/>
    <s v="UZ method"/>
    <s v="Cereals to Cotton"/>
    <s v="Canal"/>
    <s v="               -  "/>
    <n v="11.4"/>
    <s v=" "/>
    <s v=" "/>
    <s v=" "/>
    <s v=" "/>
    <s v=" "/>
    <n v="11.8"/>
    <n v="11.8"/>
    <n v="11.8"/>
    <n v="11.8"/>
    <n v="11"/>
    <n v="12"/>
    <n v="11.6"/>
    <s v=" "/>
    <n v="13.4"/>
    <n v="0"/>
    <n v="11.4"/>
  </r>
  <r>
    <s v="O-1-SD-135"/>
    <x v="0"/>
    <s v="Sardoba"/>
    <n v="135"/>
    <n v="16.2"/>
    <n v="15.7"/>
    <s v=" "/>
    <n v="0.5"/>
    <s v="Wheat"/>
    <s v="Cotton"/>
    <s v="Undeveloped"/>
    <s v="UZ method"/>
    <s v="Cereals to Cotton"/>
    <s v="Canal"/>
    <s v="               -  "/>
    <n v="15.7"/>
    <s v=" "/>
    <s v=" "/>
    <s v=" "/>
    <s v=" "/>
    <s v=" "/>
    <n v="15.7"/>
    <n v="15.7"/>
    <n v="15.7"/>
    <n v="17"/>
    <n v="18"/>
    <n v="16.5"/>
    <n v="15.3"/>
    <s v=" "/>
    <n v="18.3"/>
    <n v="0"/>
    <n v="15.7"/>
  </r>
  <r>
    <s v="O-1-SD-197"/>
    <x v="0"/>
    <s v="Sardoba"/>
    <n v="197"/>
    <n v="10.9"/>
    <n v="10.8"/>
    <s v=" "/>
    <n v="0.1"/>
    <s v="Wheat"/>
    <s v="Cotton"/>
    <s v="Undeveloped"/>
    <s v="UZ method"/>
    <s v="Cereals to Cotton"/>
    <s v="Canal/Collector"/>
    <s v="               -  "/>
    <n v="10.8"/>
    <s v=" "/>
    <s v=" "/>
    <s v=" "/>
    <s v=" "/>
    <s v=" "/>
    <n v="10.8"/>
    <n v="10.8"/>
    <n v="10.8"/>
    <n v="10.8"/>
    <n v="12.3"/>
    <n v="12"/>
    <n v="10.8"/>
    <s v=" "/>
    <n v="10.81"/>
    <n v="0"/>
    <n v="10.8"/>
  </r>
  <r>
    <s v="O-1-SD-199"/>
    <x v="0"/>
    <s v="Sardoba"/>
    <n v="199"/>
    <n v="9.4"/>
    <n v="9.1999999999999993"/>
    <s v=" "/>
    <n v="0.2"/>
    <s v="Wheat"/>
    <s v="Cotton"/>
    <s v="Undeveloped"/>
    <s v="UZ method"/>
    <s v="Cereals to Cotton"/>
    <s v="Canal/Collector"/>
    <n v="6.7"/>
    <n v="9.1999999999999993"/>
    <s v=" "/>
    <s v=" "/>
    <s v=" "/>
    <s v=" "/>
    <s v=" "/>
    <n v="9.1999999999999993"/>
    <n v="9.1999999999999993"/>
    <n v="9.1999999999999993"/>
    <n v="6"/>
    <n v="4.3"/>
    <n v="9"/>
    <n v="9.3000000000000007"/>
    <s v=" "/>
    <n v="11"/>
    <n v="0"/>
    <n v="9.1999999999999993"/>
  </r>
  <r>
    <s v="O-1-UK-2"/>
    <x v="0"/>
    <s v="Ukubayev"/>
    <n v="2"/>
    <n v="16.5"/>
    <n v="16.100000000000001"/>
    <s v=" "/>
    <n v="0.43"/>
    <s v="Cotton"/>
    <s v="Cotton"/>
    <s v="Undeveloped"/>
    <s v="UZ method"/>
    <s v="Cotton to Cotton"/>
    <s v="Canal/Collector"/>
    <s v="               -  "/>
    <n v="16.100000000000001"/>
    <s v=" "/>
    <n v="16.100000000000001"/>
    <s v=" "/>
    <s v=" "/>
    <s v=" "/>
    <n v="16.100000000000001"/>
    <n v="16.100000000000001"/>
    <n v="16.100000000000001"/>
    <n v="16.100000000000001"/>
    <n v="16.100000000000001"/>
    <n v="16.100000000000001"/>
    <n v="16"/>
    <s v=" "/>
    <n v="9"/>
    <n v="0"/>
    <n v="16.100000000000001"/>
  </r>
  <r>
    <s v="O-1-UK-4"/>
    <x v="0"/>
    <s v="Ukubayev"/>
    <n v="4"/>
    <n v="21.3"/>
    <n v="21"/>
    <s v=" "/>
    <n v="0.3"/>
    <s v="Cotton"/>
    <s v="Cotton"/>
    <s v="Undeveloped"/>
    <s v="UZ method"/>
    <s v="Cotton to Cotton"/>
    <s v="Canal/Collector"/>
    <s v="               -  "/>
    <n v="21"/>
    <s v=" "/>
    <n v="21"/>
    <s v=" "/>
    <s v=" "/>
    <s v=" "/>
    <n v="21"/>
    <n v="21"/>
    <n v="21"/>
    <n v="21"/>
    <n v="24"/>
    <n v="24"/>
    <n v="20.9"/>
    <s v=" "/>
    <n v="9.7100000000000009"/>
    <n v="0"/>
    <n v="21"/>
  </r>
  <r>
    <s v="O-1-UK-5"/>
    <x v="0"/>
    <s v="Ukubayev"/>
    <n v="5"/>
    <n v="31.9"/>
    <n v="30.9"/>
    <s v=" "/>
    <n v="1"/>
    <s v="Cotton"/>
    <s v="Cotton"/>
    <s v="Undeveloped"/>
    <s v="UZ method"/>
    <s v="Cotton to Cotton"/>
    <s v="Canal/Collector"/>
    <s v="               -  "/>
    <n v="30.9"/>
    <s v=" "/>
    <n v="30.9"/>
    <s v=" "/>
    <s v=" "/>
    <s v=" "/>
    <n v="30.9"/>
    <n v="30.9"/>
    <n v="30.9"/>
    <n v="30.9"/>
    <n v="30"/>
    <n v="30"/>
    <n v="28.04"/>
    <s v=" "/>
    <n v="0"/>
    <n v="0"/>
    <n v="30.9"/>
  </r>
  <r>
    <s v="O-1-UK-25"/>
    <x v="0"/>
    <s v="Ukubayev"/>
    <n v="25"/>
    <n v="36.5"/>
    <n v="36"/>
    <s v=" "/>
    <n v="0.5"/>
    <s v="Cotton"/>
    <s v="Cotton"/>
    <s v="Undeveloped"/>
    <s v="UZ method"/>
    <s v="Cotton to Cotton"/>
    <s v="Canal/Collector"/>
    <s v="               -  "/>
    <n v="36"/>
    <s v=" "/>
    <n v="36"/>
    <s v=" "/>
    <s v=" "/>
    <s v=" "/>
    <n v="36"/>
    <n v="36"/>
    <n v="36"/>
    <n v="36"/>
    <n v="36"/>
    <n v="41"/>
    <n v="33.9"/>
    <s v=" "/>
    <n v="39"/>
    <n v="0"/>
    <n v="36"/>
  </r>
  <r>
    <s v="O-1-UK-F51"/>
    <x v="0"/>
    <s v="Ukubayev"/>
    <s v="F51"/>
    <n v="61.1"/>
    <n v="59.1"/>
    <n v="62.4"/>
    <n v="1.99"/>
    <s v="Wheat"/>
    <s v="Cotton"/>
    <s v="Redeveloped"/>
    <s v="Permanent bed"/>
    <s v="Cover crop to Cotton"/>
    <s v="Canal/Collector"/>
    <n v="26.1"/>
    <s v=" "/>
    <s v=" "/>
    <s v=" "/>
    <s v=" "/>
    <s v=" "/>
    <n v="59.1"/>
    <s v=" "/>
    <s v=" "/>
    <s v=" "/>
    <s v=" "/>
    <s v=" "/>
    <s v=" "/>
    <n v="42.8"/>
    <s v=" "/>
    <n v="68.819999999999993"/>
    <n v="0"/>
    <n v="59.1"/>
  </r>
  <r>
    <s v="O-1-UK-F52"/>
    <x v="0"/>
    <s v="Ukubayev"/>
    <s v="F52"/>
    <n v="46.46"/>
    <n v="44.7"/>
    <n v="46.2"/>
    <n v="1.73"/>
    <s v="Wheat"/>
    <s v="Cotton"/>
    <s v="Redeveloped"/>
    <s v="Permanent bed"/>
    <s v="Cover crop to Cotton"/>
    <s v="Canal/Collector"/>
    <n v="20.3"/>
    <s v=" "/>
    <s v=" "/>
    <s v=" "/>
    <s v=" "/>
    <s v=" "/>
    <n v="44.7"/>
    <s v=" "/>
    <s v=" "/>
    <s v=" "/>
    <s v=" "/>
    <s v=" "/>
    <s v=" "/>
    <s v=" "/>
    <s v=" "/>
    <n v="47.680000000000007"/>
    <n v="0"/>
    <n v="44.7"/>
  </r>
  <r>
    <s v="O-1-UK-F53"/>
    <x v="0"/>
    <s v="Ukubayev"/>
    <s v="F53"/>
    <n v="114.75"/>
    <n v="110.2"/>
    <n v="113.7"/>
    <n v="4.54"/>
    <s v="Wheat"/>
    <s v="Cotton"/>
    <s v="Redeveloped"/>
    <s v="Permanent bed"/>
    <s v="Cover crop to Cotton"/>
    <s v="Canal/Collector"/>
    <n v="35.6"/>
    <s v=" "/>
    <s v=" "/>
    <s v=" "/>
    <s v=" "/>
    <s v=" "/>
    <n v="110.2"/>
    <s v=" "/>
    <s v=" "/>
    <s v=" "/>
    <s v=" "/>
    <s v=" "/>
    <s v=" "/>
    <s v=" "/>
    <s v=" "/>
    <n v="117.5"/>
    <n v="0"/>
    <n v="110.2"/>
  </r>
  <r>
    <s v="O-1-UK-F54"/>
    <x v="0"/>
    <s v="Ukubayev"/>
    <s v="F54"/>
    <n v="40.74"/>
    <n v="38.700000000000003"/>
    <n v="40.799999999999997"/>
    <n v="2.09"/>
    <s v="Wheat"/>
    <s v="Cotton"/>
    <s v="Redeveloped"/>
    <s v="Permanent bed"/>
    <s v="Cover crop to Cotton"/>
    <s v="Canal/Collector"/>
    <n v="25.1"/>
    <s v=" "/>
    <s v=" "/>
    <s v=" "/>
    <s v=" "/>
    <s v=" "/>
    <n v="38.700000000000003"/>
    <s v=" "/>
    <s v=" "/>
    <s v=" "/>
    <s v=" "/>
    <s v=" "/>
    <s v=" "/>
    <n v="39.4"/>
    <s v=" "/>
    <n v="43.05"/>
    <n v="0"/>
    <n v="38.700000000000003"/>
  </r>
  <r>
    <s v="O-1-UK-F55"/>
    <x v="0"/>
    <s v="Ukubayev"/>
    <s v="F55"/>
    <n v="18.45"/>
    <n v="17.5"/>
    <n v="53.1"/>
    <n v="0.95"/>
    <s v="Wheat"/>
    <s v="Cotton"/>
    <s v="Redeveloped"/>
    <s v="Permanent bed"/>
    <s v="Cover crop to Cotton"/>
    <s v="Canal/Collector"/>
    <s v="               -  "/>
    <s v=" "/>
    <s v=" "/>
    <s v=" "/>
    <s v=" "/>
    <s v=" "/>
    <n v="17.5"/>
    <s v=" "/>
    <s v=" "/>
    <s v=" "/>
    <s v=" "/>
    <s v=" "/>
    <s v=" "/>
    <s v=" "/>
    <s v=" "/>
    <n v="17.48"/>
    <n v="0"/>
    <n v="17.5"/>
  </r>
  <r>
    <s v="O-1-UK-F56"/>
    <x v="0"/>
    <s v="Ukubayev"/>
    <s v="F56"/>
    <n v="34.01"/>
    <n v="32.200000000000003"/>
    <n v="54.5"/>
    <n v="1.8"/>
    <s v="Wheat"/>
    <s v="Cotton"/>
    <s v="Redeveloped"/>
    <s v="Permanent bed"/>
    <s v="Cover crop to Cotton"/>
    <s v="Canal/Collector"/>
    <n v="19.2"/>
    <s v=" "/>
    <s v=" "/>
    <s v=" "/>
    <s v=" "/>
    <s v=" "/>
    <n v="32.200000000000003"/>
    <s v=" "/>
    <s v=" "/>
    <s v=" "/>
    <s v=" "/>
    <s v=" "/>
    <s v=" "/>
    <s v=" "/>
    <s v=" "/>
    <n v="32.760000000000005"/>
    <n v="0"/>
    <n v="32.200000000000003"/>
  </r>
  <r>
    <s v="O-1-UK-F57"/>
    <x v="0"/>
    <s v="Ukubayev"/>
    <s v="F57"/>
    <n v="56.03"/>
    <n v="53.6"/>
    <n v="41.6"/>
    <n v="2.42"/>
    <s v="Wheat"/>
    <s v="Cotton"/>
    <s v="Redeveloped"/>
    <s v="Permanent bed"/>
    <s v="Cover crop to Cotton"/>
    <s v="Canal/Collector"/>
    <n v="15"/>
    <s v=" "/>
    <s v=" "/>
    <s v=" "/>
    <s v=" "/>
    <s v=" "/>
    <n v="53.6"/>
    <s v=" "/>
    <s v=" "/>
    <s v=" "/>
    <s v=" "/>
    <s v=" "/>
    <s v=" "/>
    <s v=" "/>
    <s v=" "/>
    <n v="56.11"/>
    <n v="0"/>
    <n v="53.6"/>
  </r>
  <r>
    <s v="O-1-UK-F58"/>
    <x v="0"/>
    <s v="Ukubayev"/>
    <s v="F58"/>
    <n v="43.12"/>
    <n v="40.799999999999997"/>
    <n v="48.9"/>
    <n v="2.37"/>
    <s v="Cotton"/>
    <s v="Cotton"/>
    <s v="Redeveloped"/>
    <s v="Permanent bed"/>
    <s v="Cover crop to Cotton"/>
    <s v="Canal/Collector"/>
    <n v="22"/>
    <s v=" "/>
    <s v=" "/>
    <s v=" "/>
    <s v=" "/>
    <s v=" "/>
    <n v="40.799999999999997"/>
    <s v=" "/>
    <s v=" "/>
    <s v=" "/>
    <s v=" "/>
    <s v=" "/>
    <s v=" "/>
    <s v=" "/>
    <s v=" "/>
    <n v="44"/>
    <n v="0"/>
    <n v="40.799999999999997"/>
  </r>
  <r>
    <s v="O-1-UK-F59"/>
    <x v="0"/>
    <s v="Ukubayev"/>
    <s v="F59"/>
    <n v="46.89"/>
    <n v="44.3"/>
    <n v="51.1"/>
    <n v="2.59"/>
    <s v="Cotton"/>
    <s v="Cotton"/>
    <s v="Redeveloped"/>
    <s v="Permanent bed"/>
    <s v="Cover crop to Cotton"/>
    <s v="Canal/Collector"/>
    <n v="10"/>
    <s v=" "/>
    <s v=" "/>
    <s v=" "/>
    <s v=" "/>
    <s v=" "/>
    <n v="44.3"/>
    <s v=" "/>
    <s v=" "/>
    <s v=" "/>
    <s v=" "/>
    <s v=" "/>
    <s v=" "/>
    <n v="45.59"/>
    <s v=" "/>
    <n v="47.8"/>
    <n v="0"/>
    <n v="44.3"/>
  </r>
  <r>
    <s v="O-1-UK-F60"/>
    <x v="0"/>
    <s v="Ukubayev"/>
    <s v="F60"/>
    <n v="53.23"/>
    <n v="50.9"/>
    <n v="33.299999999999997"/>
    <n v="2.33"/>
    <s v="Cotton"/>
    <s v="Cotton"/>
    <s v="Redeveloped"/>
    <s v="Permanent bed"/>
    <s v="Cover crop to Cotton"/>
    <s v="Canal/Collector"/>
    <s v="               -  "/>
    <s v=" "/>
    <s v=" "/>
    <s v=" "/>
    <s v=" "/>
    <s v=" "/>
    <n v="50.9"/>
    <s v=" "/>
    <s v=" "/>
    <s v=" "/>
    <s v=" "/>
    <s v=" "/>
    <s v=" "/>
    <n v="52.53"/>
    <s v=" "/>
    <n v="59.15"/>
    <n v="0"/>
    <n v="50.9"/>
  </r>
  <r>
    <s v="O-1-UK-F61"/>
    <x v="0"/>
    <s v="Ukubayev"/>
    <s v="F61"/>
    <n v="33.200000000000003"/>
    <n v="31.4"/>
    <s v=" "/>
    <s v=" "/>
    <s v="Cotton"/>
    <s v="Cotton"/>
    <s v="Redeveloped"/>
    <s v="Permanent bed"/>
    <s v="Cover crop to Cotton"/>
    <s v="Canal/Collector"/>
    <s v="               -  "/>
    <s v=" "/>
    <s v=" "/>
    <s v=" "/>
    <s v=" "/>
    <s v=" "/>
    <n v="31.4"/>
    <s v=" "/>
    <s v=" "/>
    <s v=" "/>
    <s v=" "/>
    <s v=" "/>
    <s v=" "/>
    <s v=" "/>
    <s v=" "/>
    <n v="19"/>
    <n v="0"/>
    <n v="31.4"/>
  </r>
  <r>
    <s v="O-1-UK-F62"/>
    <x v="0"/>
    <s v="Ukubayev"/>
    <s v="F62"/>
    <n v="10.3"/>
    <n v="9.4"/>
    <s v=" "/>
    <s v=" "/>
    <s v="Cotton"/>
    <s v="Cotton"/>
    <s v="Redeveloped"/>
    <s v="Permanent bed"/>
    <s v="Cover crop to Cotton"/>
    <s v="Canal/Collector"/>
    <s v="               -  "/>
    <s v=" "/>
    <s v=" "/>
    <s v=" "/>
    <s v=" "/>
    <s v=" "/>
    <n v="9.4"/>
    <s v=" "/>
    <s v=" "/>
    <s v=" "/>
    <s v=" "/>
    <s v=" "/>
    <s v=" "/>
    <n v="22.8"/>
    <n v="0"/>
    <n v="23.31"/>
    <n v="0"/>
    <n v="9.4"/>
  </r>
  <r>
    <s v="O-1-UK-F63"/>
    <x v="0"/>
    <s v="Ukubayev"/>
    <s v="F63"/>
    <n v="48.3"/>
    <n v="45.1"/>
    <s v=" "/>
    <s v=" "/>
    <s v="Cotton"/>
    <s v="Cotton"/>
    <s v="Redeveloped"/>
    <s v="Permanent bed"/>
    <s v="Cover crop to Cotton"/>
    <s v="Canal/Collector"/>
    <s v="               -  "/>
    <s v=" "/>
    <s v=" "/>
    <s v=" "/>
    <s v=" "/>
    <s v=" "/>
    <n v="45.1"/>
    <s v=" "/>
    <s v=" "/>
    <s v=" "/>
    <s v=" "/>
    <s v=" "/>
    <s v=" "/>
    <n v="46.71"/>
    <s v=" "/>
    <n v="48"/>
    <n v="0"/>
    <n v="45.1"/>
  </r>
  <r>
    <s v="O-1-SD-F68"/>
    <x v="0"/>
    <s v="Sardoba"/>
    <s v="F68"/>
    <n v="19.3"/>
    <n v="18.399999999999999"/>
    <s v=" "/>
    <n v="0.93"/>
    <s v="Wheat"/>
    <s v="Cotton"/>
    <s v="Redeveloped"/>
    <s v="Permanent bed"/>
    <s v="Cover crop to Cotton"/>
    <s v="Canal/Collector"/>
    <n v="9.4"/>
    <s v=" "/>
    <s v=" "/>
    <s v=" "/>
    <s v=" "/>
    <s v=" "/>
    <n v="18.399999999999999"/>
    <s v=" "/>
    <s v=" "/>
    <s v=" "/>
    <s v=" "/>
    <s v=" "/>
    <s v=" "/>
    <n v="0"/>
    <s v=" "/>
    <n v="21"/>
    <n v="0"/>
    <n v="18.399999999999999"/>
  </r>
  <r>
    <s v="O-2-SD-179"/>
    <x v="1"/>
    <s v="Sardoba"/>
    <n v="179"/>
    <n v="18.3"/>
    <n v="17.899999999999999"/>
    <s v=" "/>
    <n v="0.4"/>
    <s v="Cotton"/>
    <s v="Cotton"/>
    <s v="Undeveloped"/>
    <s v="UZ method"/>
    <s v="Cotton to Cotton"/>
    <s v="Canal/Collector"/>
    <s v="               -  "/>
    <n v="17.899999999999999"/>
    <s v=" "/>
    <s v=" "/>
    <s v=" "/>
    <s v=" "/>
    <s v=" "/>
    <n v="17.899999999999999"/>
    <n v="17.899999999999999"/>
    <n v="17.899999999999999"/>
    <n v="17.899999999999999"/>
    <n v="17.899999999999999"/>
    <n v="19"/>
    <n v="18.600000000000001"/>
    <s v=" "/>
    <n v="20"/>
    <n v="0"/>
    <n v="17.899999999999999"/>
  </r>
  <r>
    <s v="O-2-SD-184"/>
    <x v="1"/>
    <s v="Sardoba"/>
    <n v="184"/>
    <n v="35.799999999999997"/>
    <n v="35.1"/>
    <s v=" "/>
    <n v="0.7"/>
    <s v="Cotton"/>
    <s v="Cotton"/>
    <s v="Undeveloped"/>
    <s v="UZ method"/>
    <s v="Cotton to Cotton"/>
    <s v="Canal/Collector"/>
    <s v="               -  "/>
    <n v="35.1"/>
    <s v=" "/>
    <s v=" "/>
    <s v=" "/>
    <s v=" "/>
    <s v=" "/>
    <n v="35.1"/>
    <n v="35.1"/>
    <n v="35.1"/>
    <n v="35.1"/>
    <n v="36"/>
    <n v="36"/>
    <n v="35"/>
    <s v=" "/>
    <n v="36"/>
    <n v="0"/>
    <n v="35.1"/>
  </r>
  <r>
    <s v="O-2-SD-185"/>
    <x v="1"/>
    <s v="Sardoba"/>
    <n v="185"/>
    <n v="10.1"/>
    <n v="8"/>
    <s v=" "/>
    <n v="2.1"/>
    <s v="Cotton"/>
    <s v="Cotton"/>
    <s v="Undeveloped"/>
    <s v="UZ method"/>
    <s v="Cotton to Cotton"/>
    <s v="Canal/Collector"/>
    <s v="               -  "/>
    <n v="8"/>
    <s v=" "/>
    <s v=" "/>
    <s v=" "/>
    <s v=" "/>
    <s v=" "/>
    <n v="8"/>
    <n v="8"/>
    <n v="8"/>
    <n v="8"/>
    <n v="8"/>
    <n v="8"/>
    <n v="8"/>
    <s v=" "/>
    <n v="9"/>
    <n v="0"/>
    <n v="8"/>
  </r>
  <r>
    <s v="O-2-SD-187"/>
    <x v="1"/>
    <s v="Sardoba"/>
    <n v="187"/>
    <n v="12.6"/>
    <n v="10.8"/>
    <s v=" "/>
    <n v="1.8"/>
    <s v="Cotton"/>
    <s v="Cotton"/>
    <s v="Undeveloped"/>
    <s v="UZ method"/>
    <s v="Cotton to Cotton"/>
    <s v="Canal/Collector"/>
    <s v="               -  "/>
    <n v="10.8"/>
    <s v=" "/>
    <n v="2"/>
    <s v=" "/>
    <s v=" "/>
    <s v=" "/>
    <n v="10.8"/>
    <n v="10.8"/>
    <n v="10.8"/>
    <n v="10.8"/>
    <n v="10.8"/>
    <n v="11"/>
    <n v="10"/>
    <s v=" "/>
    <n v="10.4"/>
    <n v="0"/>
    <n v="10.8"/>
  </r>
  <r>
    <s v="O-2-SD-188"/>
    <x v="1"/>
    <s v="Sardoba"/>
    <n v="188"/>
    <n v="15.4"/>
    <n v="14"/>
    <s v=" "/>
    <n v="1.4"/>
    <s v="Cotton"/>
    <s v="Cotton"/>
    <s v="Undeveloped"/>
    <s v="UZ method"/>
    <s v="Cotton to Cotton"/>
    <s v="Canal/Collector"/>
    <s v="               -  "/>
    <n v="14"/>
    <s v=" "/>
    <n v="3"/>
    <s v=" "/>
    <s v=" "/>
    <s v=" "/>
    <n v="14"/>
    <n v="14"/>
    <n v="14"/>
    <n v="14"/>
    <n v="14"/>
    <n v="14"/>
    <n v="13.04"/>
    <s v=" "/>
    <n v="15"/>
    <n v="0"/>
    <n v="14"/>
  </r>
  <r>
    <s v="O-2-SD-191"/>
    <x v="1"/>
    <s v="Sardoba"/>
    <n v="191"/>
    <n v="14.5"/>
    <n v="14.1"/>
    <s v=" "/>
    <n v="0.4"/>
    <s v="Cotton"/>
    <s v="Cotton"/>
    <s v="Undeveloped"/>
    <s v="UZ method"/>
    <s v="Cotton to Cotton"/>
    <s v="Canal/Collector"/>
    <s v="               -  "/>
    <n v="14.1"/>
    <s v=" "/>
    <n v="14.1"/>
    <s v=" "/>
    <s v=" "/>
    <s v=" "/>
    <n v="14.1"/>
    <n v="14.1"/>
    <n v="14.1"/>
    <n v="14.1"/>
    <n v="15"/>
    <n v="15"/>
    <n v="14.3"/>
    <s v=" "/>
    <n v="14.9"/>
    <n v="0"/>
    <n v="14.1"/>
  </r>
  <r>
    <s v="O-2-SD-193"/>
    <x v="1"/>
    <s v="Sardoba"/>
    <n v="193"/>
    <n v="14.2"/>
    <n v="13.8"/>
    <s v=" "/>
    <n v="0.4"/>
    <s v="Cotton"/>
    <s v="Cotton"/>
    <s v="Undeveloped"/>
    <s v="UZ method"/>
    <s v="Cotton to Cotton"/>
    <s v="Canal/Collector"/>
    <s v="               -  "/>
    <n v="13.8"/>
    <s v=" "/>
    <n v="13.8"/>
    <s v=" "/>
    <s v=" "/>
    <s v=" "/>
    <n v="13.8"/>
    <n v="13.8"/>
    <n v="13.8"/>
    <n v="13.8"/>
    <n v="14"/>
    <n v="13"/>
    <n v="14.35"/>
    <s v=" "/>
    <n v="10"/>
    <n v="0"/>
    <n v="13.8"/>
  </r>
  <r>
    <s v="O-2-SD-192"/>
    <x v="1"/>
    <s v="Sardoba"/>
    <n v="192"/>
    <n v="19.600000000000001"/>
    <n v="18"/>
    <s v=" "/>
    <n v="1.6"/>
    <s v="Cotton"/>
    <s v="Cotton"/>
    <s v="Undeveloped"/>
    <s v="UZ method"/>
    <s v="Cotton to Cotton"/>
    <s v="Canal/Collector"/>
    <s v="               -  "/>
    <n v="18"/>
    <s v=" "/>
    <s v=" "/>
    <s v=" "/>
    <s v=" "/>
    <s v=" "/>
    <n v="18"/>
    <n v="18"/>
    <n v="18"/>
    <n v="18"/>
    <n v="18"/>
    <n v="18"/>
    <n v="18.5"/>
    <s v=" "/>
    <n v="19.8"/>
    <n v="0"/>
    <n v="18"/>
  </r>
  <r>
    <s v="O-2-SD-194"/>
    <x v="1"/>
    <s v="Sardoba"/>
    <n v="194"/>
    <n v="24"/>
    <n v="21.7"/>
    <s v=" "/>
    <n v="2.2999999999999998"/>
    <s v="Cotton"/>
    <s v="Cotton"/>
    <s v="Undeveloped"/>
    <s v="UZ method"/>
    <s v="Cotton to Cotton"/>
    <s v="Canal/Collector"/>
    <s v="               -  "/>
    <n v="21.7"/>
    <s v=" "/>
    <s v=" "/>
    <s v=" "/>
    <s v=" "/>
    <s v=" "/>
    <n v="21.7"/>
    <n v="21.7"/>
    <n v="21.7"/>
    <n v="21.7"/>
    <n v="24"/>
    <s v=" "/>
    <n v="23.82"/>
    <s v=" "/>
    <n v="16.7"/>
    <n v="0"/>
    <n v="21.7"/>
  </r>
  <r>
    <s v="O-2-SD-196"/>
    <x v="1"/>
    <s v="Sardoba"/>
    <n v="196"/>
    <n v="28.2"/>
    <n v="27.4"/>
    <s v=" "/>
    <n v="0.8"/>
    <s v="Cotton"/>
    <s v="Cotton"/>
    <s v="Undeveloped"/>
    <s v="UZ method"/>
    <s v="Cotton to Cotton"/>
    <s v="Canal/Collector"/>
    <s v="               -  "/>
    <n v="27.4"/>
    <s v=" "/>
    <s v=" "/>
    <s v=" "/>
    <s v=" "/>
    <s v=" "/>
    <n v="27.4"/>
    <n v="27.4"/>
    <n v="27.4"/>
    <n v="27.4"/>
    <n v="28"/>
    <s v=" "/>
    <n v="27.7"/>
    <s v=" "/>
    <n v="0"/>
    <n v="0"/>
    <n v="27.4"/>
  </r>
  <r>
    <s v="O-2-TO-72"/>
    <x v="1"/>
    <s v="Toirov"/>
    <n v="72"/>
    <n v="8.1999999999999993"/>
    <n v="7.7"/>
    <s v=" "/>
    <n v="0.5"/>
    <s v="Cotton"/>
    <s v="Cotton"/>
    <s v="Undeveloped"/>
    <s v="UZ method"/>
    <s v="Cotton to Cotton"/>
    <s v="Canal/Collector"/>
    <s v="               -  "/>
    <n v="7.7"/>
    <s v=" "/>
    <n v="7.7"/>
    <s v=" "/>
    <s v=" "/>
    <s v=" "/>
    <n v="7.7"/>
    <n v="7.7"/>
    <n v="7.7"/>
    <n v="7.7"/>
    <n v="7"/>
    <n v="7"/>
    <n v="2.2000000000000002"/>
    <s v=" "/>
    <n v="9"/>
    <n v="0"/>
    <n v="7.7"/>
  </r>
  <r>
    <s v="O-2-TO-85"/>
    <x v="1"/>
    <s v="Toirov"/>
    <n v="85"/>
    <n v="31.8"/>
    <n v="31.3"/>
    <s v=" "/>
    <n v="0.5"/>
    <s v="Cotton"/>
    <s v="Cotton"/>
    <s v="Undeveloped"/>
    <s v="UZ method"/>
    <s v="Cotton to Cotton"/>
    <s v="Canal/Collector"/>
    <s v="               -  "/>
    <n v="31.3"/>
    <s v=" "/>
    <n v="31.3"/>
    <s v=" "/>
    <s v=" "/>
    <s v=" "/>
    <n v="31.3"/>
    <n v="31.3"/>
    <n v="31.3"/>
    <n v="31.3"/>
    <n v="31.3"/>
    <n v="31.3"/>
    <n v="31.3"/>
    <s v=" "/>
    <n v="33"/>
    <n v="0"/>
    <n v="31.3"/>
  </r>
  <r>
    <s v="O-2-TO-88"/>
    <x v="1"/>
    <s v="Toirov"/>
    <n v="88"/>
    <n v="18.2"/>
    <n v="17.600000000000001"/>
    <s v=" "/>
    <n v="0.6"/>
    <s v="Cotton"/>
    <s v="Cotton"/>
    <s v="Undeveloped"/>
    <s v="UZ method"/>
    <s v="Cotton to Cotton"/>
    <s v="Canal"/>
    <s v="               -  "/>
    <n v="17.600000000000001"/>
    <s v=" "/>
    <n v="17.600000000000001"/>
    <s v=" "/>
    <s v=" "/>
    <s v=" "/>
    <n v="17.600000000000001"/>
    <n v="17.600000000000001"/>
    <n v="17.600000000000001"/>
    <n v="17.600000000000001"/>
    <n v="14.5"/>
    <n v="17.600000000000001"/>
    <n v="19.5"/>
    <s v=" "/>
    <n v="19"/>
    <n v="0"/>
    <n v="17.600000000000001"/>
  </r>
  <r>
    <s v="O-2-TO-214"/>
    <x v="1"/>
    <s v="Toirov"/>
    <n v="214"/>
    <n v="19.600000000000001"/>
    <n v="19"/>
    <s v=" "/>
    <n v="0.6"/>
    <s v="Cotton"/>
    <s v="Cotton"/>
    <s v="Undeveloped"/>
    <s v="UZ method"/>
    <s v="Cotton to Cotton"/>
    <s v="Canal"/>
    <s v="               -  "/>
    <n v="19"/>
    <s v=" "/>
    <n v="19"/>
    <s v=" "/>
    <s v=" "/>
    <s v=" "/>
    <n v="19"/>
    <n v="19"/>
    <n v="19"/>
    <n v="19"/>
    <n v="19"/>
    <n v="19"/>
    <n v="19.399999999999999"/>
    <s v=" "/>
    <n v="20"/>
    <n v="0"/>
    <n v="19"/>
  </r>
  <r>
    <s v="O-2-TO-215"/>
    <x v="1"/>
    <s v="Toirov"/>
    <n v="215"/>
    <n v="12.3"/>
    <n v="11.9"/>
    <s v=" "/>
    <n v="0.4"/>
    <s v="Cotton"/>
    <s v="Cotton"/>
    <s v="Undeveloped"/>
    <s v="UZ method"/>
    <s v="Cotton to Cotton"/>
    <s v="Canal"/>
    <s v="               -  "/>
    <n v="11.9"/>
    <s v=" "/>
    <n v="11.9"/>
    <s v=" "/>
    <s v=" "/>
    <s v=" "/>
    <n v="11.9"/>
    <n v="11.9"/>
    <n v="11.9"/>
    <n v="11.9"/>
    <n v="11.9"/>
    <n v="12"/>
    <n v="12.3"/>
    <s v=" "/>
    <n v="12"/>
    <n v="0"/>
    <n v="11.9"/>
  </r>
  <r>
    <s v="O-2-TO-216"/>
    <x v="1"/>
    <s v="Toirov"/>
    <n v="216"/>
    <n v="3.1"/>
    <n v="2.7"/>
    <s v=" "/>
    <n v="0.4"/>
    <s v="Cotton"/>
    <s v="Cotton"/>
    <s v="Undeveloped"/>
    <s v="UZ method"/>
    <s v="Cotton to Cotton"/>
    <s v="Canal"/>
    <s v="               -  "/>
    <n v="2.7"/>
    <s v=" "/>
    <n v="2.7"/>
    <s v=" "/>
    <s v=" "/>
    <s v=" "/>
    <n v="2.7"/>
    <n v="2.7"/>
    <n v="2.7"/>
    <n v="2.7"/>
    <n v="1.7"/>
    <n v="2"/>
    <n v="3"/>
    <s v=" "/>
    <n v="2.7"/>
    <n v="0"/>
    <n v="2.7"/>
  </r>
  <r>
    <s v="O-2-TO-217"/>
    <x v="1"/>
    <s v="Toirov"/>
    <n v="217"/>
    <n v="28.4"/>
    <n v="26.6"/>
    <s v=" "/>
    <n v="1.8"/>
    <s v="Cotton"/>
    <s v="Cotton"/>
    <s v="Undeveloped"/>
    <s v="UZ method"/>
    <s v="Cotton to Cotton"/>
    <s v="Canal"/>
    <s v="               -  "/>
    <n v="26.6"/>
    <s v=" "/>
    <n v="26.6"/>
    <s v=" "/>
    <s v=" "/>
    <s v=" "/>
    <n v="26.6"/>
    <n v="26.6"/>
    <n v="26.6"/>
    <n v="26.6"/>
    <n v="27"/>
    <n v="27"/>
    <n v="26.25"/>
    <s v=" "/>
    <n v="27"/>
    <n v="0"/>
    <n v="26.6"/>
  </r>
  <r>
    <s v="O-2-TO-218"/>
    <x v="1"/>
    <s v="Toirov"/>
    <n v="218"/>
    <n v="8.6"/>
    <n v="8"/>
    <s v=" "/>
    <n v="0.6"/>
    <s v="Cotton"/>
    <s v="Cotton"/>
    <s v="Undeveloped"/>
    <s v="UZ method"/>
    <s v="Cotton to Cotton"/>
    <s v="Canal"/>
    <s v="               -  "/>
    <n v="8"/>
    <s v=" "/>
    <s v=" "/>
    <s v=" "/>
    <s v=" "/>
    <s v=" "/>
    <s v=" "/>
    <n v="8"/>
    <n v="8"/>
    <n v="8"/>
    <n v="8"/>
    <n v="8"/>
    <n v="8"/>
    <n v="0"/>
    <n v="9.17"/>
    <n v="0"/>
    <n v="8"/>
  </r>
  <r>
    <s v="O-3-BB-F1"/>
    <x v="2"/>
    <s v="Bobur"/>
    <s v="F1"/>
    <n v="34.340000000000003"/>
    <n v="30.44"/>
    <n v="34.340000000000003"/>
    <n v="3.9"/>
    <s v="Wheat"/>
    <s v="Cotton"/>
    <s v="Redeveloped"/>
    <s v="Permanent bed"/>
    <s v="Cereals to Cotton"/>
    <s v="Canal"/>
    <s v="               -  "/>
    <s v=" "/>
    <s v=" "/>
    <s v=" "/>
    <s v=" "/>
    <n v="30.4"/>
    <n v="30.4"/>
    <s v=" "/>
    <s v=" "/>
    <s v=" "/>
    <s v=" "/>
    <s v=" "/>
    <s v=" "/>
    <n v="32.700000000000003"/>
    <n v="30.44"/>
    <n v="32.89"/>
    <n v="2"/>
    <n v="30.44"/>
  </r>
  <r>
    <s v="O-3-BB-F2"/>
    <x v="2"/>
    <s v="Bobur"/>
    <s v="F2"/>
    <n v="24.53"/>
    <n v="22.25"/>
    <n v="24.53"/>
    <n v="2.29"/>
    <s v="Wheat"/>
    <s v="Cotton"/>
    <s v="Redeveloped"/>
    <s v="Permanent bed"/>
    <s v="Cereals to Cotton"/>
    <s v="Canal"/>
    <s v="               -  "/>
    <s v=" "/>
    <s v=" "/>
    <s v=" "/>
    <s v=" "/>
    <n v="22.2"/>
    <n v="22.2"/>
    <s v=" "/>
    <s v=" "/>
    <s v=" "/>
    <s v=" "/>
    <s v=" "/>
    <s v=" "/>
    <n v="21.63"/>
    <n v="22.25"/>
    <n v="24.33"/>
    <n v="2"/>
    <n v="22.25"/>
  </r>
  <r>
    <s v="O-3-BB-F3"/>
    <x v="2"/>
    <s v="Bobur"/>
    <s v="F3"/>
    <n v="29.7"/>
    <n v="26.6"/>
    <n v="29.7"/>
    <n v="3.1"/>
    <s v="Cotton"/>
    <s v="Cotton"/>
    <s v="Redeveloped"/>
    <s v="Permanent bed"/>
    <s v="Cotton to Cotton"/>
    <s v="Canal"/>
    <s v="               -  "/>
    <s v=" "/>
    <n v="26.6"/>
    <s v=" "/>
    <s v=" "/>
    <n v="26.6"/>
    <n v="26.6"/>
    <s v=" "/>
    <s v=" "/>
    <s v=" "/>
    <s v=" "/>
    <s v=" "/>
    <s v=" "/>
    <n v="27.35"/>
    <n v="26.6"/>
    <n v="29.61"/>
    <n v="2"/>
    <n v="26.6"/>
  </r>
  <r>
    <s v="O-3-BB-F4"/>
    <x v="2"/>
    <s v="Bobur"/>
    <s v="F4"/>
    <n v="30.31"/>
    <n v="25.22"/>
    <n v="30.31"/>
    <n v="5.08"/>
    <s v="Cotton"/>
    <s v="Cotton"/>
    <s v="Redeveloped"/>
    <s v="Permanent bed"/>
    <s v="Cotton to Cotton"/>
    <s v="Canal"/>
    <s v="               -  "/>
    <s v=" "/>
    <n v="25.2"/>
    <s v=" "/>
    <s v=" "/>
    <n v="25.22"/>
    <n v="25.22"/>
    <s v=" "/>
    <s v=" "/>
    <s v=" "/>
    <s v=" "/>
    <s v=" "/>
    <s v=" "/>
    <n v="25.64"/>
    <n v="25.22"/>
    <n v="27.63"/>
    <n v="2"/>
    <n v="25.22"/>
  </r>
  <r>
    <s v="O-3-BB-F5"/>
    <x v="2"/>
    <s v="Bobur"/>
    <s v="F5"/>
    <n v="16.829999999999998"/>
    <n v="14.12"/>
    <n v="16.829999999999998"/>
    <n v="2.71"/>
    <s v="Wheat"/>
    <s v="Cotton"/>
    <s v="Redeveloped"/>
    <s v="Permanent bed"/>
    <s v="Cereals to Cotton"/>
    <s v="Canal"/>
    <s v="               -  "/>
    <s v=" "/>
    <s v=" "/>
    <s v=" "/>
    <s v=" "/>
    <n v="14.1"/>
    <n v="14.1"/>
    <s v=" "/>
    <s v=" "/>
    <s v=" "/>
    <s v=" "/>
    <s v=" "/>
    <s v=" "/>
    <n v="14.4"/>
    <n v="14.12"/>
    <n v="15.84"/>
    <n v="2"/>
    <n v="14.12"/>
  </r>
  <r>
    <s v="O-3-BB-F6"/>
    <x v="2"/>
    <s v="Bobur"/>
    <s v="F6"/>
    <n v="24.19"/>
    <n v="21.74"/>
    <n v="24.19"/>
    <n v="2.46"/>
    <s v="Wheat"/>
    <s v="Cotton"/>
    <s v="Redeveloped"/>
    <s v="Permanent bed"/>
    <s v="Cereals to Cotton"/>
    <s v="Canal"/>
    <s v="               -  "/>
    <s v=" "/>
    <s v=" "/>
    <s v=" "/>
    <s v=" "/>
    <n v="21.7"/>
    <n v="21.7"/>
    <s v=" "/>
    <s v=" "/>
    <s v=" "/>
    <s v=" "/>
    <s v=" "/>
    <s v=" "/>
    <n v="21.8"/>
    <n v="21.74"/>
    <n v="23.66"/>
    <n v="2"/>
    <n v="21.74"/>
  </r>
  <r>
    <s v="O-3-BB-F7"/>
    <x v="2"/>
    <s v="Bobur"/>
    <s v="F7"/>
    <n v="26.96"/>
    <n v="23.94"/>
    <n v="26.96"/>
    <n v="3.02"/>
    <s v="Cotton"/>
    <s v="Cotton"/>
    <s v="Redeveloped"/>
    <s v="Permanent bed"/>
    <s v="Cotton to Cotton"/>
    <s v="Canal"/>
    <s v="               -  "/>
    <s v=" "/>
    <n v="23.9"/>
    <s v=" "/>
    <s v=" "/>
    <n v="23.94"/>
    <n v="23.94"/>
    <s v=" "/>
    <s v=" "/>
    <s v=" "/>
    <s v=" "/>
    <s v=" "/>
    <s v=" "/>
    <n v="24.17"/>
    <n v="23.94"/>
    <n v="26.93"/>
    <n v="2"/>
    <n v="23.94"/>
  </r>
  <r>
    <s v="O-3-BB-F13"/>
    <x v="2"/>
    <s v="Bobur"/>
    <s v="F13"/>
    <n v="20.59"/>
    <n v="17.55"/>
    <n v="20.59"/>
    <n v="3.04"/>
    <s v="Wheat"/>
    <s v="Cotton"/>
    <s v="Redeveloped"/>
    <s v="Permanent bed"/>
    <s v="Cereals to Cotton"/>
    <s v="Canal"/>
    <s v="               -  "/>
    <s v=" "/>
    <n v="16.350000000000001"/>
    <n v="16.350000000000001"/>
    <n v="16.350000000000001"/>
    <n v="16.350000000000001"/>
    <n v="16.350000000000001"/>
    <s v=" "/>
    <s v=" "/>
    <s v=" "/>
    <s v=" "/>
    <s v=" "/>
    <s v=" "/>
    <n v="19.36"/>
    <n v="19"/>
    <n v="19.260000000000002"/>
    <n v="2"/>
    <n v="17.55"/>
  </r>
  <r>
    <s v="O-3-BB-F14"/>
    <x v="2"/>
    <s v="Bobur"/>
    <s v="F14"/>
    <n v="20.58"/>
    <n v="17.88"/>
    <n v="20.58"/>
    <n v="2.7"/>
    <s v="Wheat"/>
    <s v="Cotton"/>
    <s v="Redeveloped"/>
    <s v="Permanent bed"/>
    <s v="Cereals to Cotton"/>
    <s v="Canal"/>
    <s v="               -  "/>
    <s v=" "/>
    <s v=" "/>
    <s v=" "/>
    <s v=" "/>
    <n v="17.8"/>
    <n v="17.8"/>
    <s v=" "/>
    <s v=" "/>
    <s v=" "/>
    <s v=" "/>
    <s v=" "/>
    <s v=" "/>
    <n v="17.59"/>
    <n v="17.59"/>
    <n v="18.97"/>
    <n v="2"/>
    <n v="17.88"/>
  </r>
  <r>
    <s v="O-3-BB-F15"/>
    <x v="2"/>
    <s v="Bobur"/>
    <s v="F15"/>
    <n v="10.09"/>
    <n v="8.06"/>
    <n v="10.09"/>
    <n v="2.0299999999999998"/>
    <s v="Wheat"/>
    <s v="Cotton"/>
    <s v="Redeveloped"/>
    <s v="Permanent bed"/>
    <s v="Cereals to Cotton"/>
    <s v="Canal"/>
    <s v="               -  "/>
    <s v=" "/>
    <s v=" "/>
    <s v=" "/>
    <s v=" "/>
    <n v="8.1"/>
    <n v="8.1"/>
    <s v=" "/>
    <s v=" "/>
    <s v=" "/>
    <s v=" "/>
    <s v=" "/>
    <s v=" "/>
    <n v="7.99"/>
    <n v="7.9"/>
    <n v="9.31"/>
    <n v="2"/>
    <n v="8.06"/>
  </r>
  <r>
    <s v="O-3-BB-F16"/>
    <x v="2"/>
    <s v="Bobur"/>
    <s v="F16"/>
    <n v="16.600000000000001"/>
    <n v="14.14"/>
    <n v="16.600000000000001"/>
    <n v="2.4500000000000002"/>
    <s v="Wheat"/>
    <s v="Cotton"/>
    <s v="Redeveloped"/>
    <s v="Permanent bed"/>
    <s v="Cereals to Cotton"/>
    <s v="Canal"/>
    <s v="               -  "/>
    <s v=" "/>
    <s v=" "/>
    <s v=" "/>
    <s v=" "/>
    <n v="14.1"/>
    <n v="14.1"/>
    <s v=" "/>
    <s v=" "/>
    <s v=" "/>
    <s v=" "/>
    <s v=" "/>
    <s v=" "/>
    <n v="14.66"/>
    <n v="14.66"/>
    <n v="15.45"/>
    <n v="2"/>
    <n v="14.14"/>
  </r>
  <r>
    <s v="O-3-BB-F17"/>
    <x v="2"/>
    <s v="Bobur"/>
    <s v="F17"/>
    <n v="67.13"/>
    <n v="60.58"/>
    <n v="67.13"/>
    <n v="6.55"/>
    <s v="Wheat"/>
    <s v="Cotton"/>
    <s v="Redeveloped"/>
    <s v="Permanent bed"/>
    <s v="Cereals to Cotton"/>
    <s v="Canal"/>
    <s v="               -  "/>
    <s v=" "/>
    <s v=" "/>
    <s v=" "/>
    <s v=" "/>
    <n v="60.58"/>
    <n v="60.58"/>
    <s v=" "/>
    <s v=" "/>
    <s v=" "/>
    <s v=" "/>
    <s v=" "/>
    <s v=" "/>
    <n v="61.4"/>
    <n v="60.58"/>
    <n v="73"/>
    <n v="2"/>
    <n v="60.58"/>
  </r>
  <r>
    <s v="O-3-BB-F18"/>
    <x v="2"/>
    <s v="Bobur"/>
    <s v="F18"/>
    <n v="69.52"/>
    <n v="64.39"/>
    <n v="69.52"/>
    <n v="5.12"/>
    <s v="Wheat"/>
    <s v="Cotton"/>
    <s v="Redeveloped"/>
    <s v="Permanent bed"/>
    <s v="Cereals to Cotton"/>
    <s v="Canal"/>
    <s v="               -  "/>
    <s v=" "/>
    <n v="2.2000000000000002"/>
    <s v=" "/>
    <s v=" "/>
    <n v="62"/>
    <n v="62"/>
    <s v=" "/>
    <s v=" "/>
    <s v=" "/>
    <s v=" "/>
    <s v=" "/>
    <s v=" "/>
    <n v="65.98"/>
    <n v="64.39"/>
    <n v="67.5"/>
    <n v="2"/>
    <n v="64.39"/>
  </r>
  <r>
    <s v="O-3-MM-175"/>
    <x v="2"/>
    <s v="Musamuhammedov"/>
    <n v="175"/>
    <n v="3.1"/>
    <n v="3.1"/>
    <s v=" "/>
    <s v="                                              -  "/>
    <s v="Wheat"/>
    <s v="Cotton"/>
    <s v="Undeveloped"/>
    <s v="UZ method"/>
    <s v="Cereals to Cotton"/>
    <s v="Canal"/>
    <s v="               -  "/>
    <n v="3.1"/>
    <s v=" "/>
    <n v="3.1"/>
    <s v=" "/>
    <s v=" "/>
    <s v=" "/>
    <n v="3.1"/>
    <n v="3.1"/>
    <n v="3.1"/>
    <n v="3.1"/>
    <n v="3.1"/>
    <n v="3.1"/>
    <n v="3.1"/>
    <s v=" "/>
    <n v="4"/>
    <n v="0"/>
    <n v="3.1"/>
  </r>
  <r>
    <s v="O-3-MM-176"/>
    <x v="2"/>
    <s v="Musamuhammedov"/>
    <n v="176"/>
    <n v="29.9"/>
    <n v="28.9"/>
    <s v=" "/>
    <n v="1"/>
    <s v="Wheat"/>
    <s v="Cotton"/>
    <s v="Undeveloped"/>
    <s v="UZ method"/>
    <s v="Cereals to Cotton"/>
    <s v="Canal"/>
    <n v="14"/>
    <n v="28.9"/>
    <s v=" "/>
    <n v="28.9"/>
    <s v=" "/>
    <s v=" "/>
    <s v=" "/>
    <n v="28.9"/>
    <n v="28.9"/>
    <n v="28.9"/>
    <n v="29"/>
    <n v="29"/>
    <n v="29.5"/>
    <n v="29"/>
    <s v=" "/>
    <n v="29.5"/>
    <n v="0"/>
    <n v="28.9"/>
  </r>
  <r>
    <s v="O-3-MM-188"/>
    <x v="2"/>
    <s v="Musamuhammedov"/>
    <n v="188"/>
    <n v="31.6"/>
    <n v="22.4"/>
    <s v=" "/>
    <n v="9.1999999999999993"/>
    <s v="Wheat"/>
    <s v="Cotton"/>
    <s v="Undeveloped"/>
    <s v="UZ method"/>
    <s v="Cereals to Cotton"/>
    <s v="Canal"/>
    <n v="4.3"/>
    <n v="22.4"/>
    <s v=" "/>
    <n v="22.4"/>
    <s v=" "/>
    <s v=" "/>
    <s v=" "/>
    <n v="22.4"/>
    <n v="22.4"/>
    <n v="22.4"/>
    <n v="22.4"/>
    <n v="24"/>
    <n v="24"/>
    <n v="22.9"/>
    <s v=" "/>
    <n v="23.4"/>
    <n v="0"/>
    <n v="22.4"/>
  </r>
  <r>
    <s v="O-3-MM-193"/>
    <x v="2"/>
    <s v="Musamuhammedov"/>
    <n v="193"/>
    <n v="21.4"/>
    <n v="21.2"/>
    <s v=" "/>
    <n v="0.2"/>
    <s v="Wheat"/>
    <s v="Cotton"/>
    <s v="Undeveloped"/>
    <s v="UZ method"/>
    <s v="Cereals to Cotton"/>
    <s v="Canal"/>
    <s v="               -  "/>
    <n v="21.2"/>
    <s v=" "/>
    <n v="21.2"/>
    <s v=" "/>
    <s v=" "/>
    <s v=" "/>
    <n v="21.2"/>
    <n v="21.2"/>
    <n v="21.2"/>
    <n v="21.2"/>
    <s v=" "/>
    <n v="21.2"/>
    <n v="21.5"/>
    <s v=" "/>
    <n v="23.2"/>
    <n v="0"/>
    <n v="21.2"/>
  </r>
  <r>
    <s v="O-3-MM-195"/>
    <x v="2"/>
    <s v="Musamuhammedov"/>
    <n v="195"/>
    <n v="21.5"/>
    <n v="21.3"/>
    <s v=" "/>
    <n v="0.2"/>
    <s v="Wheat"/>
    <s v="Cotton"/>
    <s v="Undeveloped"/>
    <s v="UZ method"/>
    <s v="Cereals to Cotton"/>
    <s v="Canal"/>
    <n v="9.1"/>
    <n v="21.3"/>
    <s v=" "/>
    <n v="21.3"/>
    <s v=" "/>
    <s v=" "/>
    <s v=" "/>
    <n v="21.3"/>
    <n v="21.3"/>
    <n v="21.3"/>
    <n v="21.3"/>
    <s v=" "/>
    <n v="21.3"/>
    <n v="21.4"/>
    <s v=" "/>
    <n v="22"/>
    <n v="0"/>
    <n v="21.3"/>
  </r>
  <r>
    <s v="O-3-TO-404"/>
    <x v="2"/>
    <s v="Toirov"/>
    <n v="404"/>
    <n v="7.2"/>
    <n v="6.5"/>
    <s v=" "/>
    <n v="0.7"/>
    <s v="Cotton"/>
    <s v="Cotton"/>
    <s v="Undeveloped"/>
    <s v="UZ method"/>
    <s v="Cotton to Cotton"/>
    <s v="Canal"/>
    <s v="               -  "/>
    <n v="6.5"/>
    <n v="6.5"/>
    <s v=" "/>
    <s v=" "/>
    <s v=" "/>
    <s v=" "/>
    <n v="6.5"/>
    <n v="6.5"/>
    <n v="6.5"/>
    <n v="6.5"/>
    <n v="7"/>
    <n v="7"/>
    <n v="6.5"/>
    <s v=" "/>
    <n v="5.41"/>
    <n v="0"/>
    <n v="6.5"/>
  </r>
  <r>
    <s v="O-3-TO-405"/>
    <x v="2"/>
    <s v="Toirov"/>
    <n v="405"/>
    <n v="9.3000000000000007"/>
    <n v="8.1999999999999993"/>
    <s v=" "/>
    <n v="1.1000000000000001"/>
    <s v="Cotton"/>
    <s v="Cotton"/>
    <s v="Undeveloped"/>
    <s v="UZ method"/>
    <s v="Cotton to Cotton"/>
    <s v="Canal"/>
    <s v="               -  "/>
    <n v="8.1999999999999993"/>
    <n v="8.1999999999999993"/>
    <s v=" "/>
    <s v=" "/>
    <s v=" "/>
    <s v=" "/>
    <n v="8.1999999999999993"/>
    <n v="8.1999999999999993"/>
    <n v="8.1999999999999993"/>
    <n v="8.1999999999999993"/>
    <n v="9"/>
    <n v="9"/>
    <n v="8.1999999999999993"/>
    <s v=" "/>
    <n v="10"/>
    <n v="0"/>
    <n v="8.1999999999999993"/>
  </r>
  <r>
    <s v="O-3-TO-406"/>
    <x v="2"/>
    <s v="Toirov"/>
    <n v="406"/>
    <n v="4.4000000000000004"/>
    <n v="4.4000000000000004"/>
    <s v=" "/>
    <s v="                                              -  "/>
    <s v="Cotton"/>
    <s v="Cotton"/>
    <s v="Undeveloped"/>
    <s v="UZ method"/>
    <s v="Cotton to Cotton"/>
    <s v="Canal"/>
    <s v="               -  "/>
    <n v="4.4000000000000004"/>
    <n v="4.4000000000000004"/>
    <s v=" "/>
    <s v=" "/>
    <s v=" "/>
    <s v=" "/>
    <n v="4.4000000000000004"/>
    <n v="4.4000000000000004"/>
    <n v="4.4000000000000004"/>
    <n v="4.4000000000000004"/>
    <n v="5"/>
    <n v="5"/>
    <n v="4.4000000000000004"/>
    <s v=" "/>
    <n v="5"/>
    <n v="0"/>
    <n v="4.4000000000000004"/>
  </r>
  <r>
    <s v="O-3-TO-523"/>
    <x v="2"/>
    <s v="Toirov"/>
    <n v="523"/>
    <n v="24.7"/>
    <n v="24.1"/>
    <s v=" "/>
    <n v="0.6"/>
    <s v="Cotton"/>
    <s v="Cotton"/>
    <s v="Undeveloped"/>
    <s v="UZ method"/>
    <s v="Cotton to Cotton"/>
    <s v="Canal"/>
    <s v="               -  "/>
    <n v="24.1"/>
    <n v="24.1"/>
    <s v=" "/>
    <s v=" "/>
    <s v=" "/>
    <s v=" "/>
    <n v="24.1"/>
    <n v="24.1"/>
    <n v="24.1"/>
    <n v="24.1"/>
    <n v="26.8"/>
    <n v="26"/>
    <n v="24.1"/>
    <s v=" "/>
    <n v="25.3"/>
    <n v="0"/>
    <n v="24.1"/>
  </r>
  <r>
    <s v="O-3-TO-535"/>
    <x v="2"/>
    <s v="Toirov"/>
    <n v="535"/>
    <n v="40.799999999999997"/>
    <n v="40"/>
    <s v=" "/>
    <n v="0.8"/>
    <s v="Cotton"/>
    <s v="Cotton"/>
    <s v="Undeveloped"/>
    <s v="UZ method"/>
    <s v="Cotton to Cotton"/>
    <s v="Canal"/>
    <s v="               -  "/>
    <n v="40"/>
    <n v="40"/>
    <n v="40"/>
    <s v=" "/>
    <s v=" "/>
    <s v=" "/>
    <n v="40"/>
    <n v="40"/>
    <n v="40"/>
    <n v="40"/>
    <n v="45.56"/>
    <n v="40"/>
    <n v="40"/>
    <s v=" "/>
    <n v="41.56"/>
    <n v="0"/>
    <n v="40"/>
  </r>
  <r>
    <s v="O-3-TO-536"/>
    <x v="2"/>
    <s v="Toirov"/>
    <n v="536"/>
    <n v="10.199999999999999"/>
    <n v="10.1"/>
    <s v=" "/>
    <n v="0.1"/>
    <s v="Cotton"/>
    <s v="Cotton"/>
    <s v="Undeveloped"/>
    <s v="UZ method"/>
    <s v="Cotton to Cotton"/>
    <s v="Canal"/>
    <s v="               -  "/>
    <n v="10.1"/>
    <n v="10.1"/>
    <n v="10.1"/>
    <s v=" "/>
    <s v=" "/>
    <s v=" "/>
    <n v="10.1"/>
    <n v="10.1"/>
    <n v="10.1"/>
    <n v="10.1"/>
    <n v="11.91"/>
    <n v="12"/>
    <n v="10.01"/>
    <n v="0"/>
    <n v="9"/>
    <n v="0"/>
    <n v="10.1"/>
  </r>
  <r>
    <s v="O-3-TO-538"/>
    <x v="2"/>
    <s v="Toirov"/>
    <n v="538"/>
    <n v="9.6"/>
    <n v="9.4"/>
    <s v=" "/>
    <n v="0.2"/>
    <s v="Cotton"/>
    <s v="Cotton"/>
    <s v="Undeveloped"/>
    <s v="UZ method"/>
    <s v="Cotton to Cotton"/>
    <s v="Canal"/>
    <s v="               -  "/>
    <n v="9.4"/>
    <n v="9.4"/>
    <n v="9.4"/>
    <s v=" "/>
    <s v=" "/>
    <s v=" "/>
    <n v="9.4"/>
    <n v="9.4"/>
    <n v="9.4"/>
    <n v="9.4"/>
    <n v="12"/>
    <n v="12"/>
    <n v="9.5"/>
    <s v=" "/>
    <n v="10"/>
    <n v="0"/>
    <n v="9.4"/>
  </r>
  <r>
    <s v="O-3-TO-539"/>
    <x v="2"/>
    <s v="Toirov"/>
    <n v="539"/>
    <n v="7.5"/>
    <n v="7"/>
    <s v=" "/>
    <n v="0.5"/>
    <s v="Cotton"/>
    <s v="Cotton"/>
    <s v="Undeveloped"/>
    <s v="UZ method"/>
    <s v="Cotton to Cotton"/>
    <s v="Canal"/>
    <s v="               -  "/>
    <n v="7"/>
    <n v="7"/>
    <n v="7"/>
    <s v=" "/>
    <s v=" "/>
    <s v=" "/>
    <n v="7"/>
    <n v="7"/>
    <n v="7"/>
    <n v="7"/>
    <n v="8.14"/>
    <n v="8"/>
    <n v="8.1999999999999993"/>
    <s v=" "/>
    <n v="7.62"/>
    <n v="0"/>
    <n v="7"/>
  </r>
  <r>
    <s v="O-3-TO-555"/>
    <x v="2"/>
    <s v="Toirov"/>
    <n v="555"/>
    <n v="16.100000000000001"/>
    <n v="11"/>
    <s v=" "/>
    <n v="5.0999999999999996"/>
    <s v="Wheat"/>
    <s v="Cotton"/>
    <s v="Undeveloped"/>
    <s v="UZ method"/>
    <s v="Cereals to Cotton"/>
    <s v="Canal"/>
    <s v="               -  "/>
    <n v="11"/>
    <s v=" "/>
    <n v="11"/>
    <s v=" "/>
    <s v=" "/>
    <s v=" "/>
    <n v="11"/>
    <n v="11"/>
    <n v="11"/>
    <n v="11"/>
    <n v="16"/>
    <n v="17"/>
    <n v="10.5"/>
    <s v=" "/>
    <n v="11"/>
    <n v="0"/>
    <n v="11"/>
  </r>
  <r>
    <s v="O-3-TO-556"/>
    <x v="2"/>
    <s v="Toirov"/>
    <n v="556"/>
    <n v="21.2"/>
    <n v="16"/>
    <s v=" "/>
    <n v="5.2"/>
    <s v="Wheat"/>
    <s v="Cotton"/>
    <s v="Undeveloped"/>
    <s v="UZ method"/>
    <s v="Cereals to Cotton"/>
    <s v="Canal"/>
    <s v="               -  "/>
    <n v="16"/>
    <s v=" "/>
    <n v="16"/>
    <s v=" "/>
    <s v=" "/>
    <s v=" "/>
    <n v="16"/>
    <n v="16"/>
    <n v="16"/>
    <n v="12"/>
    <n v="13.48"/>
    <n v="13"/>
    <n v="15.6"/>
    <s v=" "/>
    <n v="14.8"/>
    <n v="0"/>
    <n v="16"/>
  </r>
  <r>
    <s v="O-3-TO-559"/>
    <x v="2"/>
    <s v="Toirov"/>
    <n v="559"/>
    <n v="6"/>
    <n v="5.8"/>
    <s v=" "/>
    <n v="0.2"/>
    <s v="Wheat"/>
    <s v="Cotton"/>
    <s v="Undeveloped"/>
    <s v="UZ method"/>
    <s v="Cereals to Cotton"/>
    <s v="Canal"/>
    <s v="               -  "/>
    <n v="5.8"/>
    <s v=" "/>
    <n v="5.8"/>
    <s v=" "/>
    <s v=" "/>
    <s v=" "/>
    <n v="5.8"/>
    <n v="5.8"/>
    <n v="5.8"/>
    <n v="5.8"/>
    <n v="12"/>
    <n v="14"/>
    <n v="5.7"/>
    <n v="0"/>
    <n v="5.8"/>
    <n v="0"/>
    <n v="5.8"/>
  </r>
  <r>
    <s v="O-3-TO-560"/>
    <x v="2"/>
    <s v="Toirov"/>
    <n v="560"/>
    <n v="4.3"/>
    <n v="4.2"/>
    <s v=" "/>
    <n v="0.1"/>
    <s v="Wheat"/>
    <s v="Cotton"/>
    <s v="Undeveloped"/>
    <s v="UZ method"/>
    <s v="Cereals to Cotton"/>
    <s v="Canal"/>
    <s v="               -  "/>
    <n v="4.2"/>
    <s v=" "/>
    <n v="4.2"/>
    <s v=" "/>
    <s v=" "/>
    <s v=" "/>
    <n v="4.2"/>
    <n v="4.2"/>
    <n v="4.2"/>
    <n v="4.2"/>
    <n v="5"/>
    <n v="8"/>
    <n v="4"/>
    <n v="0"/>
    <n v="4.2"/>
    <n v="0"/>
    <n v="4.2"/>
  </r>
  <r>
    <s v="O-3-TO-561"/>
    <x v="2"/>
    <s v="Toirov"/>
    <n v="561"/>
    <n v="10.3"/>
    <n v="10.1"/>
    <s v=" "/>
    <n v="0.2"/>
    <s v="Wheat"/>
    <s v="Cotton"/>
    <s v="Undeveloped"/>
    <s v="UZ method"/>
    <s v="Cereals to Cotton"/>
    <s v="Canal"/>
    <s v="               -  "/>
    <n v="10.3"/>
    <s v=" "/>
    <n v="10.1"/>
    <s v=" "/>
    <s v=" "/>
    <s v=" "/>
    <n v="10.1"/>
    <n v="10.1"/>
    <n v="10.1"/>
    <n v="10.1"/>
    <n v="10.029999999999999"/>
    <n v="11"/>
    <n v="10"/>
    <n v="0"/>
    <n v="10.6"/>
    <n v="0"/>
    <n v="10.1"/>
  </r>
  <r>
    <s v="O-3-TO-562"/>
    <x v="2"/>
    <s v="Toirov"/>
    <n v="562"/>
    <n v="4.5999999999999996"/>
    <n v="4.4000000000000004"/>
    <s v=" "/>
    <n v="0.2"/>
    <s v="Wheat"/>
    <s v="Cotton"/>
    <s v="Undeveloped"/>
    <s v="UZ method"/>
    <s v="Cereals to Cotton"/>
    <s v="Canal"/>
    <s v="               -  "/>
    <n v="4.4000000000000004"/>
    <s v=" "/>
    <n v="4.4000000000000004"/>
    <s v=" "/>
    <s v=" "/>
    <s v=" "/>
    <n v="4.4000000000000004"/>
    <n v="4.4000000000000004"/>
    <n v="4.4000000000000004"/>
    <n v="4.4000000000000004"/>
    <n v="5"/>
    <n v="7"/>
    <n v="4.4000000000000004"/>
    <s v=" "/>
    <n v="4.4000000000000004"/>
    <n v="0"/>
    <n v="4.4000000000000004"/>
  </r>
  <r>
    <s v="O-3-TO-574"/>
    <x v="2"/>
    <s v="Toirov"/>
    <n v="574"/>
    <n v="7.7"/>
    <n v="7.5"/>
    <s v=" "/>
    <n v="0.2"/>
    <s v="Wheat"/>
    <s v="Cotton"/>
    <s v="Undeveloped"/>
    <s v="UZ method"/>
    <s v="Cereals to Cotton"/>
    <s v="Canal"/>
    <s v="               -  "/>
    <n v="7.5"/>
    <s v=" "/>
    <n v="7.5"/>
    <s v=" "/>
    <s v=" "/>
    <s v=" "/>
    <n v="7.5"/>
    <n v="7.5"/>
    <n v="7.5"/>
    <n v="7.5"/>
    <n v="11.86"/>
    <n v="8"/>
    <n v="7.6"/>
    <s v=" "/>
    <n v="7.5"/>
    <n v="0"/>
    <n v="7.5"/>
  </r>
  <r>
    <s v="O-3-TO-575"/>
    <x v="2"/>
    <s v="Toirov"/>
    <n v="575"/>
    <n v="5.2"/>
    <n v="4.9000000000000004"/>
    <s v=" "/>
    <n v="0.3"/>
    <s v="Wheat"/>
    <s v="Cotton"/>
    <s v="Undeveloped"/>
    <s v="UZ method"/>
    <s v="Cereals to Cotton"/>
    <s v="Canal"/>
    <s v="               -  "/>
    <n v="4.9000000000000004"/>
    <s v=" "/>
    <n v="4.9000000000000004"/>
    <s v=" "/>
    <s v=" "/>
    <s v=" "/>
    <n v="4.9000000000000004"/>
    <n v="4.9000000000000004"/>
    <n v="4.9000000000000004"/>
    <n v="4.9000000000000004"/>
    <n v="5.78"/>
    <n v="6"/>
    <n v="5"/>
    <s v=" "/>
    <n v="4.9000000000000004"/>
    <n v="0"/>
    <n v="4.9000000000000004"/>
  </r>
  <r>
    <s v="O-3-TO-576"/>
    <x v="2"/>
    <s v="Toirov"/>
    <n v="576"/>
    <n v="21.5"/>
    <n v="20.5"/>
    <s v=" "/>
    <n v="1"/>
    <s v="Wheat"/>
    <s v="Cotton"/>
    <s v="Undeveloped"/>
    <s v="UZ method"/>
    <s v="Cereals to Cotton"/>
    <s v="Canal"/>
    <s v="               -  "/>
    <n v="20.5"/>
    <s v=" "/>
    <n v="20.5"/>
    <s v=" "/>
    <s v=" "/>
    <s v=" "/>
    <n v="20.5"/>
    <n v="20.5"/>
    <n v="20.5"/>
    <n v="20.5"/>
    <n v="23.1"/>
    <n v="24"/>
    <n v="20.76"/>
    <s v=" "/>
    <n v="20.100000000000001"/>
    <n v="0"/>
    <n v="20.5"/>
  </r>
  <r>
    <s v="O-3-TO-577"/>
    <x v="2"/>
    <s v="Toirov"/>
    <n v="577"/>
    <n v="15.2"/>
    <n v="14.5"/>
    <s v=" "/>
    <n v="0.7"/>
    <s v="Wheat"/>
    <s v="Cotton"/>
    <s v="Undeveloped"/>
    <s v="UZ method"/>
    <s v="Cereals to Cotton"/>
    <s v="Canal"/>
    <s v="               -  "/>
    <n v="14.5"/>
    <s v=" "/>
    <n v="14.5"/>
    <s v=" "/>
    <s v=" "/>
    <s v=" "/>
    <n v="14.5"/>
    <n v="14.5"/>
    <n v="14.5"/>
    <n v="14.5"/>
    <n v="14.5"/>
    <n v="15"/>
    <n v="14.5"/>
    <s v=" "/>
    <n v="14.5"/>
    <n v="0"/>
    <n v="14.5"/>
  </r>
  <r>
    <s v="O-3-TO-580"/>
    <x v="2"/>
    <s v="Toirov"/>
    <n v="580"/>
    <n v="6.6"/>
    <n v="6.4"/>
    <s v=" "/>
    <n v="0.2"/>
    <s v="Wheat"/>
    <s v="Cotton"/>
    <s v="Undeveloped"/>
    <s v="UZ method"/>
    <s v="Cereals to Cotton"/>
    <s v="Canal"/>
    <s v="               -  "/>
    <n v="6.4"/>
    <s v=" "/>
    <n v="6.4"/>
    <s v=" "/>
    <s v=" "/>
    <s v=" "/>
    <n v="6.4"/>
    <n v="6.4"/>
    <n v="6.4"/>
    <n v="6.4"/>
    <n v="6.4"/>
    <n v="7"/>
    <n v="5.45"/>
    <s v=" "/>
    <n v="6.4"/>
    <n v="0"/>
    <n v="6.4"/>
  </r>
  <r>
    <s v="O-3-TO-581"/>
    <x v="2"/>
    <s v="Toirov"/>
    <n v="581"/>
    <n v="7.4"/>
    <n v="7.2"/>
    <s v=" "/>
    <n v="0.2"/>
    <s v="Wheat"/>
    <s v="Cotton"/>
    <s v="Undeveloped"/>
    <s v="UZ method"/>
    <s v="Cereals to Cotton"/>
    <s v="Canal"/>
    <s v="               -  "/>
    <n v="7.2"/>
    <s v=" "/>
    <n v="7.2"/>
    <s v=" "/>
    <s v=" "/>
    <s v=" "/>
    <n v="7.2"/>
    <n v="7.2"/>
    <n v="7.2"/>
    <n v="7.2"/>
    <n v="7.6"/>
    <n v="8"/>
    <n v="7.2"/>
    <s v=" "/>
    <n v="7.2"/>
    <n v="0"/>
    <n v="7.2"/>
  </r>
  <r>
    <s v="O-3-TO-582"/>
    <x v="2"/>
    <s v="Toirov"/>
    <n v="582"/>
    <n v="10.5"/>
    <n v="10.199999999999999"/>
    <s v=" "/>
    <n v="0.3"/>
    <s v="Wheat"/>
    <s v="Cotton"/>
    <s v="Undeveloped"/>
    <s v="UZ method"/>
    <s v="Cereals to Cotton"/>
    <s v="Canal"/>
    <s v="               -  "/>
    <n v="10.199999999999999"/>
    <s v=" "/>
    <n v="10.199999999999999"/>
    <s v=" "/>
    <s v=" "/>
    <s v=" "/>
    <n v="10.199999999999999"/>
    <n v="10.199999999999999"/>
    <n v="10.199999999999999"/>
    <n v="10.199999999999999"/>
    <n v="8"/>
    <n v="8"/>
    <n v="10.199999999999999"/>
    <s v=" "/>
    <n v="10.199999999999999"/>
    <n v="0"/>
    <n v="10.199999999999999"/>
  </r>
  <r>
    <s v="O-3-TO-583"/>
    <x v="2"/>
    <s v="Toirov"/>
    <n v="583"/>
    <n v="12.2"/>
    <n v="11.8"/>
    <s v=" "/>
    <n v="0.4"/>
    <s v="Wheat"/>
    <s v="Cotton"/>
    <s v="Undeveloped"/>
    <s v="UZ method"/>
    <s v="Cereals to Cotton"/>
    <s v="Canal"/>
    <s v="               -  "/>
    <n v="11.8"/>
    <s v=" "/>
    <n v="11.8"/>
    <s v=" "/>
    <s v=" "/>
    <s v=" "/>
    <n v="11.8"/>
    <n v="11.8"/>
    <n v="11.8"/>
    <n v="11.8"/>
    <n v="12"/>
    <n v="12"/>
    <n v="11.8"/>
    <s v=" "/>
    <n v="11.8"/>
    <n v="0"/>
    <n v="11.8"/>
  </r>
  <r>
    <s v="O-3-TO-601"/>
    <x v="2"/>
    <s v="Toirov"/>
    <n v="601"/>
    <n v="33.200000000000003"/>
    <n v="32.299999999999997"/>
    <s v=" "/>
    <n v="0.9"/>
    <s v="Wheat"/>
    <s v="Cotton"/>
    <s v="Undeveloped"/>
    <s v="UZ method"/>
    <s v="Cereals to Cotton"/>
    <s v="Canal"/>
    <n v="7"/>
    <n v="32.299999999999997"/>
    <s v=" "/>
    <s v=" "/>
    <s v=" "/>
    <s v=" "/>
    <s v=" "/>
    <n v="32.299999999999997"/>
    <n v="32.299999999999997"/>
    <n v="32.299999999999997"/>
    <n v="32.299999999999997"/>
    <n v="32"/>
    <n v="32"/>
    <n v="33.299999999999997"/>
    <s v=" "/>
    <n v="31.09"/>
    <n v="0"/>
    <n v="32.299999999999997"/>
  </r>
  <r>
    <s v="O-3-TO-602"/>
    <x v="2"/>
    <s v="Toirov"/>
    <n v="602"/>
    <n v="14.3"/>
    <n v="13.5"/>
    <s v=" "/>
    <n v="0.8"/>
    <s v="Wheat"/>
    <s v="Cotton"/>
    <s v="Undeveloped"/>
    <s v="UZ method"/>
    <s v="Cereals to Cotton"/>
    <s v="Canal"/>
    <s v="               -  "/>
    <n v="13.5"/>
    <s v=" "/>
    <n v="14.3"/>
    <s v=" "/>
    <s v=" "/>
    <s v=" "/>
    <n v="13.5"/>
    <n v="14.3"/>
    <n v="14.3"/>
    <n v="14"/>
    <n v="10"/>
    <n v="15"/>
    <n v="12"/>
    <s v=" "/>
    <n v="13.5"/>
    <n v="0"/>
    <n v="13.5"/>
  </r>
  <r>
    <s v="O-3-TO-603"/>
    <x v="2"/>
    <s v="Toirov"/>
    <n v="603"/>
    <n v="13.5"/>
    <n v="13.2"/>
    <s v=" "/>
    <n v="0.3"/>
    <s v="Wheat"/>
    <s v="Cotton"/>
    <s v="Undeveloped"/>
    <s v="UZ method"/>
    <s v="Cereals to Cotton"/>
    <s v="Canal"/>
    <s v="               -  "/>
    <n v="13.2"/>
    <s v=" "/>
    <n v="13.5"/>
    <s v=" "/>
    <s v=" "/>
    <s v=" "/>
    <n v="13.2"/>
    <n v="13.2"/>
    <n v="13.2"/>
    <n v="13.2"/>
    <n v="16.07"/>
    <n v="17"/>
    <n v="12"/>
    <s v=" "/>
    <n v="13.2"/>
    <n v="0"/>
    <n v="13.2"/>
  </r>
  <r>
    <s v="O-3-TO-605"/>
    <x v="2"/>
    <s v="Toirov"/>
    <n v="605"/>
    <n v="34.1"/>
    <n v="27"/>
    <s v=" "/>
    <n v="7.1"/>
    <s v="Wheat"/>
    <s v="Cotton"/>
    <s v="Undeveloped"/>
    <s v="UZ method"/>
    <s v="Cereals to Cotton"/>
    <s v="Canal"/>
    <n v="11.1"/>
    <n v="27"/>
    <s v=" "/>
    <n v="27"/>
    <s v=" "/>
    <s v=" "/>
    <s v=" "/>
    <n v="27"/>
    <n v="27"/>
    <n v="27"/>
    <n v="27"/>
    <n v="27.08"/>
    <n v="28"/>
    <n v="27.52"/>
    <s v=" "/>
    <n v="0"/>
    <n v="0"/>
    <n v="27"/>
  </r>
  <r>
    <s v="O-3-TO-617"/>
    <x v="2"/>
    <s v="Toirov"/>
    <n v="617"/>
    <n v="14.1"/>
    <n v="14.1"/>
    <s v=" "/>
    <s v="                                              -  "/>
    <s v="Wheat"/>
    <s v="Cotton"/>
    <s v="Undeveloped"/>
    <s v="UZ method"/>
    <s v="Cereals to Cotton"/>
    <s v="Canal"/>
    <n v="6.2"/>
    <n v="14.1"/>
    <s v=" "/>
    <s v=" "/>
    <s v=" "/>
    <s v=" "/>
    <s v=" "/>
    <n v="14.1"/>
    <n v="14.1"/>
    <n v="14.1"/>
    <n v="14"/>
    <n v="17.22"/>
    <n v="18"/>
    <n v="16.8"/>
    <s v=" "/>
    <n v="15.7"/>
    <n v="0"/>
    <n v="14.1"/>
  </r>
  <r>
    <s v="O-3-TO-624"/>
    <x v="2"/>
    <s v="Toirov"/>
    <n v="624"/>
    <n v="11.2"/>
    <n v="11.2"/>
    <s v=" "/>
    <s v="                                              -  "/>
    <s v="Wheat"/>
    <s v="Cotton"/>
    <s v="Undeveloped"/>
    <s v="UZ method"/>
    <s v="Cereals to Cotton"/>
    <s v="Canal"/>
    <s v="               -  "/>
    <n v="11.2"/>
    <s v=" "/>
    <s v=" "/>
    <s v=" "/>
    <s v=" "/>
    <s v=" "/>
    <n v="11.2"/>
    <n v="11.2"/>
    <n v="11.2"/>
    <n v="11.2"/>
    <n v="12"/>
    <n v="13"/>
    <n v="11.5"/>
    <s v=" "/>
    <n v="10.77"/>
    <n v="0"/>
    <n v="11.2"/>
  </r>
  <r>
    <s v="O-3-TO-632"/>
    <x v="2"/>
    <s v="Toirov"/>
    <n v="632"/>
    <n v="31"/>
    <n v="30.9"/>
    <s v=" "/>
    <n v="0.1"/>
    <s v="Wheat"/>
    <s v="Cotton"/>
    <s v="Undeveloped"/>
    <s v="UZ method"/>
    <s v="Cereals to Cotton"/>
    <s v="Canal"/>
    <s v="               -  "/>
    <n v="30.9"/>
    <s v=" "/>
    <s v=" "/>
    <s v=" "/>
    <s v=" "/>
    <s v=" "/>
    <n v="30.9"/>
    <n v="30.9"/>
    <n v="30.9"/>
    <n v="31"/>
    <n v="35"/>
    <n v="30"/>
    <n v="29.35"/>
    <s v=" "/>
    <n v="30.1"/>
    <n v="0"/>
    <n v="30.9"/>
  </r>
  <r>
    <s v="O-4-SD-313"/>
    <x v="3"/>
    <s v="Sardoba"/>
    <n v="313"/>
    <n v="45.3"/>
    <n v="44"/>
    <s v=" "/>
    <n v="1.3"/>
    <s v="Cotton"/>
    <s v="Cotton"/>
    <s v="Undeveloped"/>
    <s v="UZ method"/>
    <s v="Cotton to Cotton"/>
    <s v="Canal"/>
    <s v="               -  "/>
    <n v="44"/>
    <s v=" "/>
    <n v="44"/>
    <s v=" "/>
    <s v=" "/>
    <s v=" "/>
    <n v="44"/>
    <n v="44"/>
    <n v="44"/>
    <n v="44"/>
    <n v="47"/>
    <n v="44"/>
    <n v="44.5"/>
    <s v=" "/>
    <n v="44"/>
    <n v="0"/>
    <n v="44"/>
  </r>
  <r>
    <s v="O-4-SD-317"/>
    <x v="3"/>
    <s v="Sardoba"/>
    <n v="317"/>
    <n v="29"/>
    <n v="26.2"/>
    <s v=" "/>
    <n v="2.8"/>
    <s v="Cotton"/>
    <s v="Cotton"/>
    <s v="Undeveloped"/>
    <s v="UZ method"/>
    <s v="Cotton to Cotton"/>
    <s v="Canal"/>
    <s v="               -  "/>
    <n v="26.2"/>
    <s v=" "/>
    <n v="26.2"/>
    <s v=" "/>
    <s v=" "/>
    <s v=" "/>
    <n v="26.2"/>
    <n v="26.2"/>
    <n v="26.2"/>
    <n v="26.2"/>
    <n v="26.4"/>
    <n v="27"/>
    <n v="24"/>
    <s v=" "/>
    <n v="28.31"/>
    <n v="0"/>
    <n v="26.2"/>
  </r>
  <r>
    <s v="O-4-SD-318A"/>
    <x v="3"/>
    <s v="Sardoba"/>
    <s v="318A"/>
    <n v="29.7"/>
    <n v="28.9"/>
    <s v=" "/>
    <n v="0.8"/>
    <s v="Cotton"/>
    <s v="Cotton"/>
    <s v="Undeveloped"/>
    <s v="UZ method"/>
    <s v="Cotton to Cotton"/>
    <s v="Canal"/>
    <s v="               -  "/>
    <n v="28.9"/>
    <s v=" "/>
    <n v="18"/>
    <s v=" "/>
    <s v=" "/>
    <s v=" "/>
    <n v="28.9"/>
    <n v="28.9"/>
    <n v="28.9"/>
    <n v="28.9"/>
    <n v="30"/>
    <n v="30"/>
    <n v="25.3"/>
    <s v=" "/>
    <n v="28.4"/>
    <n v="0"/>
    <n v="28.9"/>
  </r>
  <r>
    <s v="O-4-SD-327A"/>
    <x v="3"/>
    <s v="Sardoba"/>
    <s v="327A"/>
    <n v="24"/>
    <n v="23"/>
    <s v=" "/>
    <n v="1"/>
    <s v="Wheat"/>
    <s v="Cotton"/>
    <s v="Undeveloped"/>
    <s v="UZ method"/>
    <s v="Cereals to Cotton"/>
    <s v="Canal"/>
    <s v="               -  "/>
    <n v="23"/>
    <s v=" "/>
    <n v="23"/>
    <s v=" "/>
    <s v=" "/>
    <s v=" "/>
    <n v="23"/>
    <n v="23"/>
    <n v="23"/>
    <n v="23"/>
    <n v="24.2"/>
    <n v="24"/>
    <n v="23.2"/>
    <s v=" "/>
    <n v="28.4"/>
    <n v="0"/>
    <n v="23"/>
  </r>
  <r>
    <s v="O-4-UK-F1"/>
    <x v="3"/>
    <s v="Ukubayev"/>
    <s v="F1"/>
    <n v="34.57"/>
    <n v="32.4"/>
    <n v="34.57"/>
    <n v="2.17"/>
    <s v="Cotton"/>
    <s v="Cotton"/>
    <s v="Redeveloped"/>
    <s v="Permanent bed"/>
    <s v="Cotton to Cotton"/>
    <s v="Canal"/>
    <s v="               -  "/>
    <s v=" "/>
    <s v=" "/>
    <s v=" "/>
    <s v=" "/>
    <n v="32.4"/>
    <n v="32.4"/>
    <s v=" "/>
    <s v=" "/>
    <s v=" "/>
    <s v=" "/>
    <s v=" "/>
    <s v=" "/>
    <n v="26.52"/>
    <n v="32.4"/>
    <n v="21.5"/>
    <n v="31.77"/>
    <n v="32.4"/>
  </r>
  <r>
    <s v="O-4-UK-F2"/>
    <x v="3"/>
    <s v="Ukubayev"/>
    <s v="F2"/>
    <n v="47.05"/>
    <n v="42.9"/>
    <n v="47.05"/>
    <n v="4.2"/>
    <s v="Cotton"/>
    <s v="Cotton"/>
    <s v="Redeveloped"/>
    <s v="Permanent bed"/>
    <s v="Cotton to Cotton"/>
    <s v="Canal"/>
    <s v="               -  "/>
    <s v=" "/>
    <n v="42.9"/>
    <s v=" "/>
    <s v=" "/>
    <n v="42.9"/>
    <n v="42.9"/>
    <s v=" "/>
    <s v=" "/>
    <s v=" "/>
    <s v=" "/>
    <s v=" "/>
    <s v=" "/>
    <n v="42.9"/>
    <n v="42.9"/>
    <n v="51"/>
    <n v="2"/>
    <n v="42.9"/>
  </r>
  <r>
    <s v="O-4-UK-F3"/>
    <x v="3"/>
    <s v="Ukubayev"/>
    <s v="F3"/>
    <n v="45.21"/>
    <n v="42.3"/>
    <n v="45.21"/>
    <n v="2.91"/>
    <s v="Cotton"/>
    <s v="Cotton"/>
    <s v="Redeveloped"/>
    <s v="Permanent bed"/>
    <s v="Cotton to Cotton"/>
    <s v="Collector"/>
    <s v="               -  "/>
    <s v=" "/>
    <n v="42.3"/>
    <s v=" "/>
    <s v=" "/>
    <n v="42.3"/>
    <n v="42.3"/>
    <s v=" "/>
    <s v=" "/>
    <s v=" "/>
    <s v=" "/>
    <s v=" "/>
    <s v=" "/>
    <n v="42.6"/>
    <n v="42.3"/>
    <n v="43.7"/>
    <n v="24.2"/>
    <n v="42.3"/>
  </r>
  <r>
    <s v="O-4-UK-F4"/>
    <x v="3"/>
    <s v="Ukubayev"/>
    <s v="F4"/>
    <n v="45.23"/>
    <n v="42.6"/>
    <n v="45.23"/>
    <n v="2.65"/>
    <s v="Cotton"/>
    <s v="Cotton"/>
    <s v="Redeveloped"/>
    <s v="Permanent bed"/>
    <s v="Cotton to Cotton"/>
    <s v="Collector"/>
    <s v="               -  "/>
    <s v=" "/>
    <n v="42.6"/>
    <s v=" "/>
    <s v=" "/>
    <n v="42.6"/>
    <n v="42.6"/>
    <s v=" "/>
    <s v=" "/>
    <s v=" "/>
    <s v=" "/>
    <s v=" "/>
    <s v=" "/>
    <n v="42.04"/>
    <n v="42.6"/>
    <n v="46.5"/>
    <n v="2"/>
    <n v="42.6"/>
  </r>
  <r>
    <s v="O-4-UK-F5A"/>
    <x v="3"/>
    <s v="Ukubayev"/>
    <s v="F5A"/>
    <n v="18.82"/>
    <n v="16.899999999999999"/>
    <n v="18.82"/>
    <n v="1.96"/>
    <s v="Cotton"/>
    <s v="Cotton"/>
    <s v="Redeveloped"/>
    <s v="Permanent bed"/>
    <s v="Cotton to Cotton"/>
    <s v="Canal"/>
    <s v="               -  "/>
    <s v=" "/>
    <n v="16.899999999999999"/>
    <s v=" "/>
    <s v=" "/>
    <n v="16.899999999999999"/>
    <n v="16.899999999999999"/>
    <s v=" "/>
    <s v=" "/>
    <s v=" "/>
    <s v=" "/>
    <s v=" "/>
    <s v=" "/>
    <n v="16.899999999999999"/>
    <n v="16.899999999999999"/>
    <n v="18.7"/>
    <n v="2"/>
    <n v="16.899999999999999"/>
  </r>
  <r>
    <s v="O-4-UK-F5B"/>
    <x v="3"/>
    <s v="Ukubayev"/>
    <s v="F5B"/>
    <n v="35.31"/>
    <n v="32.799999999999997"/>
    <n v="35.31"/>
    <n v="2.52"/>
    <s v="Cotton"/>
    <s v="Cotton"/>
    <s v="Redeveloped"/>
    <s v="Permanent bed"/>
    <s v="Cotton to Cotton"/>
    <s v="Canal"/>
    <s v="               -  "/>
    <s v=" "/>
    <n v="32.799999999999997"/>
    <s v=" "/>
    <s v=" "/>
    <n v="32.799999999999997"/>
    <n v="32.799999999999997"/>
    <s v=" "/>
    <s v=" "/>
    <s v=" "/>
    <s v=" "/>
    <s v=" "/>
    <s v=" "/>
    <n v="33"/>
    <n v="32.799999999999997"/>
    <n v="35"/>
    <n v="22.7"/>
    <n v="32.799999999999997"/>
  </r>
  <r>
    <s v="O-4-UK-F6"/>
    <x v="3"/>
    <s v="Ukubayev"/>
    <s v="F6"/>
    <n v="33.11"/>
    <n v="29.2"/>
    <n v="33.11"/>
    <n v="3.95"/>
    <s v="Cotton"/>
    <s v="Cotton"/>
    <s v="Redeveloped"/>
    <s v="Permanent bed"/>
    <s v="Cotton to Cotton"/>
    <s v="Canal"/>
    <s v="               -  "/>
    <s v=" "/>
    <n v="29.2"/>
    <s v=" "/>
    <s v=" "/>
    <n v="29.2"/>
    <n v="29.2"/>
    <s v=" "/>
    <s v=" "/>
    <s v=" "/>
    <s v=" "/>
    <s v=" "/>
    <s v=" "/>
    <n v="30.51"/>
    <n v="29.2"/>
    <n v="28.66"/>
    <n v="2"/>
    <n v="29.2"/>
  </r>
  <r>
    <s v="O-4-UK-F7"/>
    <x v="3"/>
    <s v="Ukubayev"/>
    <s v="F7"/>
    <n v="54.57"/>
    <n v="51.8"/>
    <n v="54.67"/>
    <n v="2.79"/>
    <s v="Cotton"/>
    <s v="Cotton"/>
    <s v="Redeveloped"/>
    <s v="Permanent bed"/>
    <s v="Cotton to Cotton"/>
    <s v="Canal"/>
    <s v="               -  "/>
    <s v=" "/>
    <n v="51.8"/>
    <s v=" "/>
    <s v=" "/>
    <n v="51.8"/>
    <n v="51.8"/>
    <s v=" "/>
    <s v=" "/>
    <s v=" "/>
    <s v=" "/>
    <s v=" "/>
    <s v=" "/>
    <n v="54.02"/>
    <n v="51.8"/>
    <n v="54.9"/>
    <n v="31"/>
    <n v="51.8"/>
  </r>
  <r>
    <s v="O-4-UK-F8"/>
    <x v="3"/>
    <s v="Ukubayev"/>
    <s v="F8"/>
    <n v="45.53"/>
    <n v="42.6"/>
    <n v="45.53"/>
    <n v="2.92"/>
    <s v="Cotton"/>
    <s v="Cotton"/>
    <s v="Redeveloped"/>
    <s v="Permanent bed"/>
    <s v="Cotton to Cotton"/>
    <s v="Canal"/>
    <s v="               -  "/>
    <s v=" "/>
    <n v="42.6"/>
    <s v=" "/>
    <s v=" "/>
    <n v="42.6"/>
    <n v="42.6"/>
    <s v=" "/>
    <s v=" "/>
    <s v=" "/>
    <s v=" "/>
    <s v=" "/>
    <s v=" "/>
    <n v="44.57"/>
    <n v="42.6"/>
    <n v="45.8"/>
    <n v="2.5"/>
    <n v="42.6"/>
  </r>
  <r>
    <s v="O-4-UK-F9"/>
    <x v="3"/>
    <s v="Ukubayev"/>
    <s v="F9"/>
    <n v="42.92"/>
    <n v="39.299999999999997"/>
    <n v="42.92"/>
    <n v="3.64"/>
    <s v="Cotton"/>
    <s v="Cotton"/>
    <s v="Redeveloped"/>
    <s v="Permanent bed"/>
    <s v="Cotton to Cotton"/>
    <s v="Canal"/>
    <s v="               -  "/>
    <s v=" "/>
    <n v="39.299999999999997"/>
    <s v=" "/>
    <s v=" "/>
    <n v="39.299999999999997"/>
    <n v="39.299999999999997"/>
    <s v=" "/>
    <s v=" "/>
    <s v=" "/>
    <s v=" "/>
    <s v=" "/>
    <s v=" "/>
    <n v="38.03"/>
    <n v="39.299999999999997"/>
    <n v="40.340000000000003"/>
    <n v="2.5"/>
    <n v="39.299999999999997"/>
  </r>
  <r>
    <s v="O-4-UK-F10"/>
    <x v="3"/>
    <s v="Ukubayev"/>
    <s v="F10"/>
    <n v="42.32"/>
    <n v="39.700000000000003"/>
    <n v="42.32"/>
    <n v="2.62"/>
    <s v="Cotton"/>
    <s v="Cotton"/>
    <s v="Redeveloped"/>
    <s v="Permanent bed"/>
    <s v="Cotton to Cotton"/>
    <s v="Canal"/>
    <s v="               -  "/>
    <s v=" "/>
    <n v="39.700000000000003"/>
    <s v=" "/>
    <s v=" "/>
    <n v="39.700000000000003"/>
    <n v="39.700000000000003"/>
    <s v=" "/>
    <s v=" "/>
    <s v=" "/>
    <s v=" "/>
    <s v=" "/>
    <s v=" "/>
    <n v="39.28"/>
    <n v="39.700000000000003"/>
    <n v="43.1"/>
    <n v="26"/>
    <n v="39.700000000000003"/>
  </r>
  <r>
    <s v="O-4-UK-F11"/>
    <x v="3"/>
    <s v="Ukubayev"/>
    <s v="F11"/>
    <n v="40.6"/>
    <n v="38"/>
    <n v="40.6"/>
    <n v="2.57"/>
    <s v="Cotton"/>
    <s v="Cotton"/>
    <s v="Redeveloped"/>
    <s v="Permanent bed"/>
    <s v="Cotton to Cotton"/>
    <s v="Canal"/>
    <s v="               -  "/>
    <s v=" "/>
    <n v="38"/>
    <s v=" "/>
    <s v=" "/>
    <n v="38"/>
    <n v="38"/>
    <s v=" "/>
    <s v=" "/>
    <s v=" "/>
    <s v=" "/>
    <s v=" "/>
    <s v=" "/>
    <n v="38.549999999999997"/>
    <n v="38"/>
    <n v="42.36"/>
    <n v="2.5"/>
    <n v="38"/>
  </r>
  <r>
    <s v="O-4-UK-F12"/>
    <x v="3"/>
    <s v="Ukubayev"/>
    <s v="F12"/>
    <n v="41.25"/>
    <n v="37.5"/>
    <n v="41.25"/>
    <n v="3.75"/>
    <s v="Cotton"/>
    <s v="Cotton"/>
    <s v="Redeveloped"/>
    <s v="Permanent bed"/>
    <s v="Cotton to Cotton"/>
    <s v="Canal"/>
    <s v="               -  "/>
    <s v=" "/>
    <n v="37.5"/>
    <s v=" "/>
    <s v=" "/>
    <n v="37.5"/>
    <n v="37.5"/>
    <s v=" "/>
    <s v=" "/>
    <s v=" "/>
    <s v=" "/>
    <s v=" "/>
    <s v=" "/>
    <n v="39.18"/>
    <n v="37.5"/>
    <n v="37.01"/>
    <n v="2.5"/>
    <n v="37.5"/>
  </r>
  <r>
    <s v="O-4-UK-F13"/>
    <x v="3"/>
    <s v="Ukubayev"/>
    <s v="F13"/>
    <n v="62.41"/>
    <n v="60.4"/>
    <n v="62.41"/>
    <n v="2"/>
    <s v="Cotton"/>
    <s v="Cotton"/>
    <s v="Redeveloped"/>
    <s v="Permanent bed"/>
    <s v="Cotton to Cotton"/>
    <s v="Canal"/>
    <s v="               -  "/>
    <s v=" "/>
    <s v=" "/>
    <s v=" "/>
    <s v=" "/>
    <n v="60.4"/>
    <n v="60.4"/>
    <s v=" "/>
    <s v=" "/>
    <s v=" "/>
    <s v=" "/>
    <s v=" "/>
    <s v=" "/>
    <n v="60.1"/>
    <n v="60.4"/>
    <n v="43.5"/>
    <n v="0"/>
    <n v="60.4"/>
  </r>
  <r>
    <s v="O-4-UK-153"/>
    <x v="3"/>
    <s v="Ukubayev"/>
    <n v="153"/>
    <n v="32"/>
    <n v="31.8"/>
    <s v=" "/>
    <n v="0.2"/>
    <s v="Wheat"/>
    <s v="Cotton"/>
    <s v="Undeveloped"/>
    <s v="UZ method"/>
    <s v="Cereals to Cotton"/>
    <s v="Canal"/>
    <s v="               -  "/>
    <n v="31.8"/>
    <s v=" "/>
    <n v="31.8"/>
    <s v=" "/>
    <s v=" "/>
    <s v=" "/>
    <n v="31.8"/>
    <n v="31.8"/>
    <n v="31.8"/>
    <n v="30"/>
    <n v="33"/>
    <n v="33"/>
    <n v="32"/>
    <s v=" "/>
    <n v="40.630000000000003"/>
    <n v="0"/>
    <n v="31.8"/>
  </r>
  <r>
    <s v="O-4-UK-190"/>
    <x v="3"/>
    <s v="Ukubayev"/>
    <n v="190"/>
    <n v="34"/>
    <n v="34"/>
    <s v=" "/>
    <s v="                                              -  "/>
    <s v="Wheat"/>
    <s v="Cotton"/>
    <s v="Undeveloped"/>
    <s v="UZ method"/>
    <s v="Cereals to Cotton"/>
    <s v="Canal"/>
    <s v="               -  "/>
    <n v="34"/>
    <s v=" "/>
    <s v=" "/>
    <s v=" "/>
    <s v=" "/>
    <s v=" "/>
    <n v="34"/>
    <n v="34"/>
    <n v="34"/>
    <n v="34"/>
    <n v="36.200000000000003"/>
    <n v="36.200000000000003"/>
    <n v="34"/>
    <s v=" "/>
    <n v="30"/>
    <n v="0"/>
    <n v="34"/>
  </r>
  <r>
    <s v="O-4-UK-192"/>
    <x v="3"/>
    <s v="Ukubayev"/>
    <n v="192"/>
    <n v="10.3"/>
    <n v="10"/>
    <s v=" "/>
    <n v="0.3"/>
    <s v="Wheat"/>
    <s v="Cotton"/>
    <s v="Undeveloped"/>
    <s v="UZ method"/>
    <s v="Cereals to Cotton"/>
    <s v="Canal"/>
    <s v="               -  "/>
    <n v="10.3"/>
    <s v=" "/>
    <s v=" "/>
    <s v=" "/>
    <s v=" "/>
    <s v=" "/>
    <n v="10"/>
    <n v="10.3"/>
    <n v="10.3"/>
    <n v="10.3"/>
    <n v="13.6"/>
    <n v="13"/>
    <n v="9"/>
    <s v=" "/>
    <n v="10.1"/>
    <n v="0"/>
    <n v="10"/>
  </r>
  <r>
    <s v="O-4-UK-193"/>
    <x v="3"/>
    <s v="Ukubayev"/>
    <n v="193"/>
    <n v="29.5"/>
    <n v="28.9"/>
    <s v=" "/>
    <n v="0.6"/>
    <s v="Wheat"/>
    <s v="Cotton"/>
    <s v="Undeveloped"/>
    <s v="UZ method"/>
    <s v="Cereals to Cotton"/>
    <s v="Canal"/>
    <s v="               -  "/>
    <n v="28.9"/>
    <s v=" "/>
    <s v=" "/>
    <s v=" "/>
    <s v="`"/>
    <s v=" "/>
    <n v="28.9"/>
    <n v="28.9"/>
    <n v="28.9"/>
    <n v="27"/>
    <n v="28"/>
    <n v="29"/>
    <n v="28.1"/>
    <s v=" "/>
    <n v="43"/>
    <n v="0"/>
    <n v="28.9"/>
  </r>
  <r>
    <s v="O-5-BB-F19"/>
    <x v="4"/>
    <s v="Bobur"/>
    <s v="F19"/>
    <n v="29.45"/>
    <n v="27.3"/>
    <n v="29.45"/>
    <n v="2.15"/>
    <s v="Barley"/>
    <s v="Cotton"/>
    <s v="Redeveloped"/>
    <s v="Permanent bed"/>
    <s v="Cereals to Cotton"/>
    <s v="Canal"/>
    <s v="               -  "/>
    <s v=" "/>
    <s v=" "/>
    <s v=" "/>
    <s v=" "/>
    <n v="27.31"/>
    <n v="27.31"/>
    <s v=" "/>
    <s v=" "/>
    <s v=" "/>
    <s v=" "/>
    <s v=" "/>
    <s v=" "/>
    <n v="25.73"/>
    <n v="27.31"/>
    <n v="26.6"/>
    <n v="1"/>
    <n v="27.3"/>
  </r>
  <r>
    <s v="O-5-BB-F25"/>
    <x v="4"/>
    <s v="Bobur"/>
    <s v="F25"/>
    <n v="18.75"/>
    <n v="17"/>
    <n v="18.75"/>
    <n v="1.75"/>
    <s v="Wheat"/>
    <s v="Cotton"/>
    <s v="Redeveloped"/>
    <s v="Permanent bed"/>
    <s v="Cereals to Cotton"/>
    <s v="Canal"/>
    <n v="18.399999999999999"/>
    <s v=" "/>
    <n v="17"/>
    <s v=" "/>
    <s v=" "/>
    <n v="16.95"/>
    <n v="16.95"/>
    <s v=" "/>
    <s v=" "/>
    <s v=" "/>
    <s v=" "/>
    <s v=" "/>
    <s v=" "/>
    <n v="17.03"/>
    <n v="16.95"/>
    <n v="17"/>
    <n v="1"/>
    <n v="17"/>
  </r>
  <r>
    <s v="O-5-BB-F27"/>
    <x v="4"/>
    <s v="Bobur"/>
    <s v="F27"/>
    <n v="17.53"/>
    <n v="16.600000000000001"/>
    <n v="17.53"/>
    <n v="0.93"/>
    <s v="Wheat"/>
    <s v="Cotton"/>
    <s v="Redeveloped"/>
    <s v="Permanent bed"/>
    <s v="Cereals to Cotton"/>
    <s v="Canal"/>
    <n v="15"/>
    <s v=" "/>
    <n v="16.600000000000001"/>
    <s v=" "/>
    <s v=" "/>
    <n v="16.62"/>
    <n v="16.62"/>
    <s v=" "/>
    <s v=" "/>
    <s v=" "/>
    <s v=" "/>
    <s v=" "/>
    <s v=" "/>
    <n v="15.8"/>
    <n v="16.62"/>
    <n v="17.100000000000001"/>
    <n v="1"/>
    <n v="16.600000000000001"/>
  </r>
  <r>
    <s v="O-5-BB-F29"/>
    <x v="4"/>
    <s v="Bobur"/>
    <s v="F29"/>
    <n v="19.78"/>
    <n v="17.100000000000001"/>
    <n v="19.78"/>
    <n v="2.68"/>
    <s v="Cotton"/>
    <s v="Cotton"/>
    <s v="Redeveloped"/>
    <s v="Permanent bed"/>
    <s v="Cotton to Cotton"/>
    <s v="Canal"/>
    <s v="               -  "/>
    <s v=" "/>
    <n v="17.12"/>
    <s v=" "/>
    <s v=" "/>
    <n v="17.12"/>
    <n v="17.12"/>
    <s v=" "/>
    <s v=" "/>
    <s v=" "/>
    <s v=" "/>
    <s v=" "/>
    <s v=" "/>
    <n v="17.5"/>
    <n v="17.12"/>
    <n v="19"/>
    <n v="1"/>
    <n v="17.100000000000001"/>
  </r>
  <r>
    <s v="O-5-BB-F32"/>
    <x v="4"/>
    <s v="Bobur"/>
    <s v="F32"/>
    <n v="31.76"/>
    <n v="28.6"/>
    <n v="31.76"/>
    <n v="3.16"/>
    <s v="Cotton"/>
    <s v="Cotton"/>
    <s v="Redeveloped"/>
    <s v="Permanent bed"/>
    <s v="Cotton to Cotton"/>
    <s v="Canal"/>
    <s v="               -  "/>
    <s v=" "/>
    <n v="28.56"/>
    <n v="28.56"/>
    <s v=" "/>
    <n v="28.56"/>
    <n v="28.56"/>
    <s v=" "/>
    <s v=" "/>
    <s v=" "/>
    <s v=" "/>
    <s v=" "/>
    <s v=" "/>
    <n v="29.11"/>
    <n v="28.56"/>
    <n v="29.7"/>
    <n v="1"/>
    <n v="28.6"/>
  </r>
  <r>
    <s v="O-5-BB-F34A"/>
    <x v="4"/>
    <s v="Bobur"/>
    <s v="F34A"/>
    <n v="33.29"/>
    <n v="31"/>
    <n v="33.29"/>
    <n v="2.29"/>
    <s v="Wheat"/>
    <s v="Cotton"/>
    <s v="Redeveloped"/>
    <s v="Permanent bed"/>
    <s v="Cereals to Cotton"/>
    <s v="Canal"/>
    <n v="25"/>
    <s v=" "/>
    <n v="31.1"/>
    <s v=" "/>
    <s v=" "/>
    <n v="31.05"/>
    <n v="31.05"/>
    <s v=" "/>
    <s v=" "/>
    <s v=" "/>
    <s v=" "/>
    <s v=" "/>
    <s v=" "/>
    <n v="29.09"/>
    <n v="31.05"/>
    <n v="33.03"/>
    <n v="1"/>
    <n v="31"/>
  </r>
  <r>
    <s v="O-5-BB-F34B"/>
    <x v="4"/>
    <s v="Bobur"/>
    <s v="F34B"/>
    <n v="31"/>
    <n v="29"/>
    <n v="31"/>
    <n v="2"/>
    <s v="Wheat"/>
    <s v="Cotton"/>
    <s v="Redeveloped"/>
    <s v="Permanent bed"/>
    <s v="Cereals to Cotton"/>
    <s v="Canal"/>
    <n v="28.7"/>
    <s v=" "/>
    <n v="29"/>
    <s v=" "/>
    <s v=" "/>
    <n v="29.01"/>
    <n v="29.01"/>
    <s v=" "/>
    <s v=" "/>
    <s v=" "/>
    <s v=" "/>
    <s v=" "/>
    <s v=" "/>
    <n v="29.7"/>
    <n v="29.01"/>
    <n v="30.7"/>
    <n v="1"/>
    <n v="29"/>
  </r>
  <r>
    <s v="O-5-BB-F37B"/>
    <x v="4"/>
    <s v="Bobur"/>
    <s v="F37B"/>
    <n v="36.46"/>
    <n v="34.909999999999997"/>
    <n v="36.46"/>
    <n v="1.55"/>
    <s v="Cotton"/>
    <s v="Cotton"/>
    <s v="Redeveloped"/>
    <s v="Permanent bed"/>
    <s v="Cotton to Cotton"/>
    <s v="Canal"/>
    <s v="               -  "/>
    <s v=" "/>
    <n v="34.909999999999997"/>
    <s v=" "/>
    <s v=" "/>
    <n v="34.909999999999997"/>
    <n v="34.909999999999997"/>
    <s v=" "/>
    <s v=" "/>
    <s v=" "/>
    <s v=" "/>
    <s v=" "/>
    <s v=" "/>
    <n v="33.340000000000003"/>
    <n v="34.909999999999997"/>
    <n v="36.049999999999997"/>
    <n v="1"/>
    <n v="34.909999999999997"/>
  </r>
  <r>
    <s v="O-5-BB-F39"/>
    <x v="4"/>
    <s v="Bobur"/>
    <s v="F39"/>
    <n v="49.78"/>
    <n v="46.3"/>
    <n v="49.78"/>
    <n v="3.48"/>
    <s v="Wheat"/>
    <s v="Cotton"/>
    <s v="Redeveloped"/>
    <s v="Permanent bed"/>
    <s v="Cereals to Cotton"/>
    <s v="Canal"/>
    <n v="48.2"/>
    <s v=" "/>
    <n v="46.3"/>
    <s v=" "/>
    <s v=" "/>
    <n v="46.28"/>
    <n v="46.28"/>
    <s v=" "/>
    <s v=" "/>
    <s v=" "/>
    <s v=" "/>
    <s v=" "/>
    <s v=" "/>
    <n v="47"/>
    <n v="46.28"/>
    <n v="30.7"/>
    <n v="1"/>
    <n v="46.3"/>
  </r>
  <r>
    <s v="O-5-BB-F42A"/>
    <x v="4"/>
    <s v="Bobur"/>
    <s v="F42A"/>
    <n v="31.42"/>
    <n v="28.8"/>
    <n v="31.42"/>
    <n v="2.62"/>
    <s v="Wheat"/>
    <s v="Cotton"/>
    <s v="Redeveloped"/>
    <s v="Permanent bed"/>
    <s v="Cereals to Cotton"/>
    <s v="Canal/Collector"/>
    <n v="26.2"/>
    <s v=" "/>
    <n v="28.8"/>
    <s v=" "/>
    <s v=" "/>
    <n v="28.76"/>
    <n v="28.76"/>
    <s v=" "/>
    <s v=" "/>
    <s v=" "/>
    <s v=" "/>
    <s v=" "/>
    <s v=" "/>
    <n v="27.91"/>
    <n v="28.76"/>
    <n v="32"/>
    <n v="1"/>
    <n v="28.8"/>
  </r>
  <r>
    <s v="O-5-BB-F42B"/>
    <x v="4"/>
    <s v="Bobur"/>
    <s v="F42B"/>
    <n v="32.020000000000003"/>
    <n v="29.1"/>
    <n v="32.020000000000003"/>
    <n v="2.92"/>
    <s v="Wheat"/>
    <s v="Cotton"/>
    <s v="Redeveloped"/>
    <s v="Permanent bed"/>
    <s v="Cereals to Cotton"/>
    <s v="Canal/Collector"/>
    <n v="26.2"/>
    <s v=" "/>
    <n v="29.1"/>
    <s v=" "/>
    <s v=" "/>
    <n v="29.1"/>
    <n v="29.1"/>
    <s v=" "/>
    <s v=" "/>
    <s v=" "/>
    <s v=" "/>
    <s v=" "/>
    <s v=" "/>
    <n v="31.04"/>
    <n v="29.1"/>
    <n v="54.5"/>
    <n v="1"/>
    <n v="29.1"/>
  </r>
  <r>
    <s v="O-5-BB-F46"/>
    <x v="4"/>
    <s v="Bobur"/>
    <s v="F46"/>
    <n v="57.54"/>
    <n v="52.22"/>
    <n v="57.54"/>
    <n v="5.32"/>
    <s v="Cotton"/>
    <s v="Cotton"/>
    <s v="Redeveloped"/>
    <s v="Permanent bed"/>
    <s v="Cotton to Cotton"/>
    <s v="Canal"/>
    <s v="               -  "/>
    <s v=" "/>
    <n v="52.22"/>
    <s v=" "/>
    <s v=" "/>
    <n v="52.22"/>
    <n v="52.22"/>
    <s v=" "/>
    <s v=" "/>
    <s v=" "/>
    <s v=" "/>
    <s v=" "/>
    <s v=" "/>
    <n v="52.5"/>
    <n v="52.22"/>
    <n v="7.1"/>
    <n v="1"/>
    <n v="52.22"/>
  </r>
  <r>
    <s v="O-5-BB-F49"/>
    <x v="4"/>
    <s v="Bobur"/>
    <s v="F49"/>
    <n v="7.54"/>
    <n v="6.2"/>
    <n v="7.54"/>
    <n v="1.34"/>
    <s v="Cotton"/>
    <s v="Cotton"/>
    <s v="Redeveloped"/>
    <s v="Permanent bed"/>
    <s v="Cotton to Cotton"/>
    <s v="Canal"/>
    <s v="               -  "/>
    <s v=" "/>
    <n v="6.21"/>
    <s v=" "/>
    <s v=" "/>
    <n v="6.21"/>
    <n v="6.21"/>
    <s v=" "/>
    <s v=" "/>
    <s v=" "/>
    <s v=" "/>
    <s v=" "/>
    <s v=" "/>
    <n v="6.1"/>
    <n v="6.21"/>
    <n v="20.63"/>
    <n v="1"/>
    <n v="6.2"/>
  </r>
  <r>
    <s v="O-5-BB-F50"/>
    <x v="4"/>
    <s v="Bobur"/>
    <s v="F50"/>
    <n v="21.05"/>
    <n v="19.600000000000001"/>
    <n v="21.05"/>
    <n v="1.45"/>
    <s v="Cotton"/>
    <s v="Cotton"/>
    <s v="Redeveloped"/>
    <s v="Permanent bed"/>
    <s v="Cotton to Cotton"/>
    <s v="Canal"/>
    <s v="               -  "/>
    <s v=" "/>
    <n v="19.55"/>
    <s v=" "/>
    <s v=" "/>
    <n v="19.55"/>
    <n v="19.55"/>
    <s v=" "/>
    <s v=" "/>
    <s v=" "/>
    <s v=" "/>
    <s v=" "/>
    <s v=" "/>
    <n v="18.2"/>
    <n v="19.55"/>
    <n v="11.81"/>
    <n v="1"/>
    <n v="19.600000000000001"/>
  </r>
  <r>
    <s v="O-5-BB-F51"/>
    <x v="4"/>
    <s v="Bobur"/>
    <s v="F51"/>
    <n v="11.24"/>
    <n v="10.3"/>
    <n v="11.24"/>
    <n v="0.94"/>
    <s v="Cotton"/>
    <s v="Cotton"/>
    <s v="Redeveloped"/>
    <s v="Permanent bed"/>
    <s v="Cotton to Cotton"/>
    <s v="Canal"/>
    <s v="               -  "/>
    <s v=" "/>
    <n v="10.31"/>
    <s v=" "/>
    <s v=" "/>
    <n v="10.31"/>
    <n v="10.31"/>
    <s v=" "/>
    <s v=" "/>
    <s v=" "/>
    <s v=" "/>
    <s v=" "/>
    <s v=" "/>
    <n v="10.1"/>
    <n v="10.31"/>
    <n v="31.7"/>
    <n v="1"/>
    <n v="10.3"/>
  </r>
  <r>
    <s v="O-5-BB-F52"/>
    <x v="4"/>
    <s v="Bobur"/>
    <s v="F52"/>
    <n v="32.61"/>
    <n v="30.2"/>
    <n v="32.61"/>
    <n v="2.4"/>
    <s v="Cotton"/>
    <s v="Cotton"/>
    <s v="Redeveloped"/>
    <s v="Permanent bed"/>
    <s v="Cotton to Cotton"/>
    <s v="Canal"/>
    <s v="               -  "/>
    <s v=" "/>
    <n v="30.2"/>
    <s v=" "/>
    <s v=" "/>
    <n v="30.2"/>
    <n v="30.2"/>
    <s v=" "/>
    <s v=" "/>
    <s v=" "/>
    <s v=" "/>
    <s v=" "/>
    <s v=" "/>
    <n v="30.3"/>
    <n v="30.2"/>
    <n v="19.5"/>
    <n v="1"/>
    <n v="30.2"/>
  </r>
  <r>
    <s v="O-5-BB-F53"/>
    <x v="4"/>
    <s v="Bobur"/>
    <s v="F53"/>
    <n v="20"/>
    <n v="18.37"/>
    <n v="20"/>
    <n v="1.63"/>
    <s v="Cotton"/>
    <s v="Cotton"/>
    <s v="Redeveloped"/>
    <s v="Permanent bed"/>
    <s v="Cotton to Cotton"/>
    <s v="Canal"/>
    <s v="               -  "/>
    <s v=" "/>
    <n v="18.37"/>
    <n v="18.37"/>
    <s v=" "/>
    <n v="18.37"/>
    <n v="18.37"/>
    <s v=" "/>
    <s v=" "/>
    <s v=" "/>
    <s v=" "/>
    <s v=" "/>
    <s v=" "/>
    <n v="19"/>
    <n v="18.37"/>
    <n v="18.600000000000001"/>
    <n v="1"/>
    <n v="18.37"/>
  </r>
  <r>
    <s v="O-5-BB-F54"/>
    <x v="4"/>
    <s v="Bobur"/>
    <s v="F54"/>
    <n v="19.48"/>
    <n v="17.72"/>
    <n v="19.48"/>
    <n v="1.76"/>
    <s v="Cotton"/>
    <s v="Cotton"/>
    <s v="Redeveloped"/>
    <s v="Permanent bed"/>
    <s v="Cotton to Cotton"/>
    <s v="Canal"/>
    <s v="               -  "/>
    <s v=" "/>
    <n v="17.72"/>
    <s v=" "/>
    <s v=" "/>
    <n v="17.72"/>
    <n v="17.72"/>
    <s v=" "/>
    <s v=" "/>
    <s v=" "/>
    <s v=" "/>
    <s v=" "/>
    <s v=" "/>
    <n v="15.1"/>
    <n v="17.72"/>
    <n v="18.600000000000001"/>
    <n v="1"/>
    <n v="17.72"/>
  </r>
  <r>
    <s v="O-5-BB-F55"/>
    <x v="4"/>
    <s v="Bobur"/>
    <s v="F55"/>
    <n v="18.48"/>
    <n v="16.309999999999999"/>
    <n v="18.48"/>
    <n v="2.17"/>
    <s v="Cotton"/>
    <s v="Cotton"/>
    <s v="Redeveloped"/>
    <s v="Permanent bed"/>
    <s v="Cotton to Cotton"/>
    <s v="Canal"/>
    <s v="               -  "/>
    <s v=" "/>
    <n v="16.309999999999999"/>
    <s v=" "/>
    <s v=" "/>
    <n v="16.309999999999999"/>
    <n v="16.309999999999999"/>
    <s v=" "/>
    <s v=" "/>
    <s v=" "/>
    <s v=" "/>
    <s v=" "/>
    <s v=" "/>
    <n v="18.7"/>
    <n v="16.309999999999999"/>
    <n v="17.36"/>
    <n v="1"/>
    <n v="16.309999999999999"/>
  </r>
  <r>
    <s v="O-5-BB-F56"/>
    <x v="4"/>
    <s v="Bobur"/>
    <s v="F56"/>
    <n v="19.63"/>
    <n v="17.989999999999998"/>
    <n v="19.63"/>
    <n v="1.64"/>
    <s v="Cotton"/>
    <s v="Cotton"/>
    <s v="Redeveloped"/>
    <s v="Permanent bed"/>
    <s v="Cotton to Cotton"/>
    <s v="Canal"/>
    <s v="               -  "/>
    <s v=" "/>
    <n v="17.91"/>
    <n v="17.91"/>
    <s v=" "/>
    <n v="17.91"/>
    <n v="17.91"/>
    <s v=" "/>
    <s v=" "/>
    <s v=" "/>
    <s v=" "/>
    <s v=" "/>
    <s v=" "/>
    <n v="17.7"/>
    <n v="17.91"/>
    <n v="18"/>
    <n v="1"/>
    <n v="17.98999999999999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">
  <r>
    <s v="O-1-SD-27"/>
    <x v="0"/>
    <s v="Sardoba"/>
    <n v="27"/>
    <n v="38.9"/>
    <n v="36.700000000000003"/>
    <s v=" "/>
    <n v="2.2000000000000002"/>
    <s v="Cotton"/>
    <s v="Cotton"/>
    <s v="Undeveloped"/>
    <x v="0"/>
    <s v="Cotton to Cotton"/>
    <s v="Collector"/>
    <s v="               -  "/>
    <n v="36.700000000000003"/>
    <n v="36.700000000000003"/>
    <s v=" "/>
    <s v=" "/>
    <s v=" "/>
    <s v=" "/>
    <n v="36.700000000000003"/>
    <n v="36.700000000000003"/>
    <n v="36.700000000000003"/>
    <n v="36"/>
    <n v="35"/>
  </r>
  <r>
    <s v="O-1-SD-28"/>
    <x v="0"/>
    <s v="Sardoba"/>
    <n v="28"/>
    <n v="17.100000000000001"/>
    <n v="16.5"/>
    <s v=" "/>
    <n v="0.6"/>
    <s v="Cotton"/>
    <s v="Cotton"/>
    <s v="Undeveloped"/>
    <x v="0"/>
    <s v="Cotton to Cotton"/>
    <s v="Collector"/>
    <s v="               -  "/>
    <n v="16.5"/>
    <s v=" "/>
    <n v="16.5"/>
    <s v=" "/>
    <s v=" "/>
    <s v=" "/>
    <n v="16.5"/>
    <n v="16.5"/>
    <n v="16.5"/>
    <n v="10"/>
    <n v="18"/>
  </r>
  <r>
    <s v="O-1-SD-29"/>
    <x v="0"/>
    <s v="Sardoba"/>
    <n v="29"/>
    <n v="21.3"/>
    <n v="20.7"/>
    <s v=" "/>
    <n v="0.6"/>
    <s v="Cotton"/>
    <s v="Cotton"/>
    <s v="Undeveloped"/>
    <x v="0"/>
    <s v="Cotton to Cotton"/>
    <s v="Collector"/>
    <s v="               -  "/>
    <n v="20.7"/>
    <s v=" "/>
    <n v="20.7"/>
    <s v=" "/>
    <s v=" "/>
    <s v=" "/>
    <n v="20.7"/>
    <n v="20.7"/>
    <n v="20.7"/>
    <n v="20.7"/>
    <n v="22.6"/>
  </r>
  <r>
    <s v="O-1-SD-33"/>
    <x v="0"/>
    <s v="Sardoba"/>
    <n v="33"/>
    <n v="10.8"/>
    <n v="10.6"/>
    <s v=" "/>
    <n v="0.2"/>
    <s v="Cotton"/>
    <s v="Cotton"/>
    <s v="Undeveloped"/>
    <x v="0"/>
    <s v="Cotton to Cotton"/>
    <s v="Canal"/>
    <s v="               -  "/>
    <n v="10.6"/>
    <s v=" "/>
    <n v="10.6"/>
    <s v=" "/>
    <s v=" "/>
    <s v=" "/>
    <n v="10.6"/>
    <n v="10.6"/>
    <n v="10.6"/>
    <n v="10.6"/>
    <n v="13"/>
  </r>
  <r>
    <s v="O-1-SD-34"/>
    <x v="0"/>
    <s v="Sardoba"/>
    <n v="34"/>
    <n v="22.8"/>
    <n v="22.3"/>
    <s v=" "/>
    <n v="0.5"/>
    <s v="Wheat"/>
    <s v="Cotton"/>
    <s v="Undeveloped"/>
    <x v="0"/>
    <s v="Cereals to Cotton"/>
    <s v="Collector"/>
    <s v="               -  "/>
    <n v="22.3"/>
    <s v=" "/>
    <n v="22.3"/>
    <s v=" "/>
    <s v=" "/>
    <s v=" "/>
    <n v="22.3"/>
    <n v="22.3"/>
    <n v="22.3"/>
    <n v="22.3"/>
    <n v="25.1"/>
  </r>
  <r>
    <s v="O-1-SD-35"/>
    <x v="0"/>
    <s v="Sardoba"/>
    <n v="35"/>
    <n v="26.5"/>
    <n v="25.9"/>
    <s v=" "/>
    <n v="0.6"/>
    <s v="Wheat"/>
    <s v="Cotton"/>
    <s v="Undeveloped"/>
    <x v="0"/>
    <s v="Cereals to Cotton"/>
    <s v="Collector"/>
    <s v="               -  "/>
    <n v="25.9"/>
    <s v=" "/>
    <n v="25.9"/>
    <s v=" "/>
    <s v=" "/>
    <s v=" "/>
    <n v="25.9"/>
    <n v="25.9"/>
    <n v="25.9"/>
    <n v="28"/>
    <n v="29"/>
  </r>
  <r>
    <s v="O-1-SD-36"/>
    <x v="0"/>
    <s v="Sardoba"/>
    <n v="36"/>
    <n v="46.7"/>
    <n v="46"/>
    <s v=" "/>
    <n v="0.7"/>
    <s v="Cotton"/>
    <s v="Cotton"/>
    <s v="Undeveloped"/>
    <x v="0"/>
    <s v="Cotton to Cotton"/>
    <s v="Canal"/>
    <s v="               -  "/>
    <n v="46"/>
    <s v=" "/>
    <n v="46"/>
    <s v=" "/>
    <s v=" "/>
    <s v=" "/>
    <n v="46"/>
    <n v="46"/>
    <n v="46"/>
    <n v="40"/>
    <n v="52"/>
  </r>
  <r>
    <s v="O-1-SD-39"/>
    <x v="0"/>
    <s v="Sardoba"/>
    <n v="39"/>
    <n v="47.4"/>
    <n v="45.7"/>
    <s v=" "/>
    <n v="1.7"/>
    <s v="Cotton"/>
    <s v="Cotton"/>
    <s v="Undeveloped"/>
    <x v="0"/>
    <s v="Redevelopment to Cotton"/>
    <s v="Canal"/>
    <s v="               -  "/>
    <n v="45.7"/>
    <n v="45.7"/>
    <n v="45.7"/>
    <s v=" "/>
    <s v=" "/>
    <s v=" "/>
    <n v="45.7"/>
    <n v="45.7"/>
    <n v="45.7"/>
    <n v="45"/>
    <n v="56"/>
  </r>
  <r>
    <s v="O-1-SD-40"/>
    <x v="0"/>
    <s v="Sardoba"/>
    <n v="40"/>
    <n v="47.3"/>
    <n v="46.4"/>
    <s v=" "/>
    <n v="0.9"/>
    <s v="Wheat"/>
    <s v="Cotton"/>
    <s v="Undeveloped"/>
    <x v="0"/>
    <s v="Redevelopment to Cotton"/>
    <s v="Canal"/>
    <n v="18.2"/>
    <n v="46.4"/>
    <s v=" "/>
    <n v="46.4"/>
    <s v=" "/>
    <s v=" "/>
    <s v=" "/>
    <n v="46.4"/>
    <n v="46.4"/>
    <n v="46.4"/>
    <n v="32"/>
    <n v="46"/>
  </r>
  <r>
    <s v="O-1-SD-42"/>
    <x v="0"/>
    <s v="Sardoba"/>
    <n v="42"/>
    <n v="53.7"/>
    <n v="51.8"/>
    <s v=" "/>
    <n v="1.9"/>
    <s v="Wheat"/>
    <s v="Cotton"/>
    <s v="Undeveloped"/>
    <x v="0"/>
    <s v="Redevelopment to Cotton"/>
    <s v="Canal"/>
    <n v="15.6"/>
    <n v="51.8"/>
    <s v=" "/>
    <n v="51.8"/>
    <s v=" "/>
    <s v=" "/>
    <s v=" "/>
    <n v="51.8"/>
    <n v="51.8"/>
    <n v="51.8"/>
    <n v="50"/>
    <n v="50"/>
  </r>
  <r>
    <s v="O-1-SD-44"/>
    <x v="0"/>
    <s v="Sardoba"/>
    <n v="44"/>
    <n v="51.8"/>
    <n v="50.6"/>
    <s v=" "/>
    <n v="1.2"/>
    <s v="Wheat"/>
    <s v="Cotton"/>
    <s v="Undeveloped"/>
    <x v="0"/>
    <s v="Redevelopment to Cotton"/>
    <s v="Canal"/>
    <n v="21"/>
    <n v="50.6"/>
    <s v=" "/>
    <n v="45"/>
    <s v=" "/>
    <s v=" "/>
    <s v=" "/>
    <n v="50.6"/>
    <n v="50.6"/>
    <n v="50.6"/>
    <n v="48"/>
    <n v="58"/>
  </r>
  <r>
    <s v="O-1-SD-95"/>
    <x v="0"/>
    <s v="Sardoba"/>
    <n v="95"/>
    <n v="16"/>
    <n v="15.4"/>
    <s v=" "/>
    <n v="0.6"/>
    <s v="Cotton"/>
    <s v="Cotton"/>
    <s v="Undeveloped"/>
    <x v="0"/>
    <s v="Cotton to Cotton"/>
    <s v="Canal"/>
    <s v="               -  "/>
    <n v="15.4"/>
    <s v=" "/>
    <n v="13"/>
    <s v=" "/>
    <s v=" "/>
    <s v=" "/>
    <n v="15.4"/>
    <n v="15.4"/>
    <n v="15.4"/>
    <n v="15.4"/>
    <n v="15.6"/>
  </r>
  <r>
    <s v="O-1-SD-96"/>
    <x v="0"/>
    <s v="Sardoba"/>
    <n v="96"/>
    <n v="22.5"/>
    <n v="22.2"/>
    <s v=" "/>
    <n v="0.3"/>
    <s v="Cotton"/>
    <s v="Cotton"/>
    <s v="Undeveloped"/>
    <x v="0"/>
    <s v="Cotton to Cotton"/>
    <s v="Canal"/>
    <s v="               -  "/>
    <n v="22.2"/>
    <s v=" "/>
    <n v="15"/>
    <s v=" "/>
    <s v=" "/>
    <s v=" "/>
    <n v="22.2"/>
    <n v="22.2"/>
    <n v="22.2"/>
    <n v="22.2"/>
    <n v="26"/>
  </r>
  <r>
    <s v="O-1-SD-104"/>
    <x v="0"/>
    <s v="Sardoba"/>
    <n v="104"/>
    <n v="21.5"/>
    <n v="20.8"/>
    <s v=" "/>
    <n v="0.7"/>
    <s v="Cotton"/>
    <s v="Cotton"/>
    <s v="Undeveloped"/>
    <x v="0"/>
    <s v="Cotton to Cotton"/>
    <s v="Canal"/>
    <s v="               -  "/>
    <n v="20.8"/>
    <n v="20.8"/>
    <s v=" "/>
    <s v=" "/>
    <s v=" "/>
    <s v=" "/>
    <n v="20.8"/>
    <n v="20.8"/>
    <n v="20.8"/>
    <n v="20.8"/>
    <n v="21"/>
  </r>
  <r>
    <s v="O-1-SD-105"/>
    <x v="0"/>
    <s v="Sardoba"/>
    <n v="105"/>
    <n v="19.5"/>
    <n v="19.100000000000001"/>
    <s v=" "/>
    <n v="0.4"/>
    <s v="Cotton"/>
    <s v="Cotton"/>
    <s v="Undeveloped"/>
    <x v="0"/>
    <s v="Cotton to Cotton"/>
    <s v="Canal"/>
    <s v="               -  "/>
    <n v="19.100000000000001"/>
    <n v="19.100000000000001"/>
    <s v=" "/>
    <s v=" "/>
    <s v=" "/>
    <s v=" "/>
    <n v="19.100000000000001"/>
    <n v="19.100000000000001"/>
    <n v="19.100000000000001"/>
    <n v="19.100000000000001"/>
    <n v="9.6999999999999993"/>
  </r>
  <r>
    <s v="O-1-SD-107"/>
    <x v="0"/>
    <s v="Sardoba"/>
    <n v="107"/>
    <n v="39.4"/>
    <n v="35.5"/>
    <s v=" "/>
    <n v="3.9"/>
    <s v="Cotton"/>
    <s v="Cotton"/>
    <s v="Undeveloped"/>
    <x v="0"/>
    <s v="Cotton to Cotton"/>
    <s v="Canal"/>
    <s v="               -  "/>
    <n v="35.5"/>
    <s v=" "/>
    <n v="20.7"/>
    <s v=" "/>
    <s v=" "/>
    <s v=" "/>
    <n v="35.5"/>
    <n v="35.5"/>
    <n v="35.5"/>
    <n v="35.5"/>
    <n v="26.1"/>
  </r>
  <r>
    <s v="O-1-SD-110"/>
    <x v="0"/>
    <s v="Sardoba"/>
    <n v="110"/>
    <n v="18.5"/>
    <n v="18"/>
    <s v=" "/>
    <n v="0.5"/>
    <s v="Cotton"/>
    <s v="Cotton"/>
    <s v="Undeveloped"/>
    <x v="0"/>
    <s v="Cotton to Cotton"/>
    <s v="Canal"/>
    <s v="               -  "/>
    <n v="18"/>
    <n v="18"/>
    <n v="18"/>
    <s v=" "/>
    <s v=" "/>
    <s v=" "/>
    <n v="18"/>
    <n v="18"/>
    <n v="18"/>
    <n v="19"/>
    <n v="25"/>
  </r>
  <r>
    <s v="O-1-SD-112"/>
    <x v="0"/>
    <s v="Sardoba"/>
    <n v="112"/>
    <n v="16.5"/>
    <n v="15.9"/>
    <s v=" "/>
    <n v="0.6"/>
    <s v="Cotton"/>
    <s v="Cotton"/>
    <s v="Undeveloped"/>
    <x v="0"/>
    <s v="Cotton to Cotton"/>
    <s v="Canal"/>
    <s v="               -  "/>
    <n v="15.9"/>
    <n v="15.9"/>
    <n v="11"/>
    <s v=" "/>
    <s v=" "/>
    <s v=" "/>
    <n v="15.9"/>
    <n v="15.9"/>
    <n v="15.9"/>
    <n v="16"/>
    <n v="18"/>
  </r>
  <r>
    <s v="O-1-SD-129"/>
    <x v="0"/>
    <s v="Sardoba"/>
    <n v="129"/>
    <n v="14.1"/>
    <n v="13.6"/>
    <s v=" "/>
    <n v="0.5"/>
    <s v="Barley"/>
    <s v="Cotton"/>
    <s v="Undeveloped"/>
    <x v="0"/>
    <s v="Cereals to Cotton"/>
    <s v="Canal"/>
    <s v="               -  "/>
    <n v="13.6"/>
    <s v=" "/>
    <s v=" "/>
    <s v=" "/>
    <s v=" "/>
    <s v=" "/>
    <n v="13.6"/>
    <n v="13.6"/>
    <n v="13.6"/>
    <n v="11"/>
    <n v="7"/>
  </r>
  <r>
    <s v="O-1-SD-130"/>
    <x v="0"/>
    <s v="Sardoba"/>
    <n v="130"/>
    <n v="3.9"/>
    <n v="3.8"/>
    <s v=" "/>
    <n v="0.1"/>
    <s v="Barley"/>
    <s v="Cotton"/>
    <s v="Undeveloped"/>
    <x v="0"/>
    <s v="Cereals to Cotton"/>
    <s v="Canal"/>
    <s v="               -  "/>
    <n v="3.8"/>
    <s v=" "/>
    <s v=" "/>
    <s v=" "/>
    <s v=" "/>
    <s v=" "/>
    <n v="3.8"/>
    <n v="3.8"/>
    <n v="3.8"/>
    <n v="3.8"/>
    <n v="4"/>
  </r>
  <r>
    <s v="O-1-SD-132"/>
    <x v="0"/>
    <s v="Sardoba"/>
    <n v="132"/>
    <n v="13.5"/>
    <n v="13.2"/>
    <s v=" "/>
    <n v="0.3"/>
    <s v="Wheat"/>
    <s v="Cotton"/>
    <s v="Undeveloped"/>
    <x v="0"/>
    <s v="Cereals to Cotton"/>
    <s v="Canal"/>
    <s v="               -  "/>
    <n v="13.2"/>
    <s v=" "/>
    <s v=" "/>
    <s v=" "/>
    <s v=" "/>
    <s v=" "/>
    <n v="13.2"/>
    <n v="13.2"/>
    <n v="13.2"/>
    <n v="14"/>
    <n v="13.2"/>
  </r>
  <r>
    <s v="O-1-SD-134"/>
    <x v="0"/>
    <s v="Sardoba"/>
    <n v="134"/>
    <n v="11.8"/>
    <n v="11.4"/>
    <s v=" "/>
    <n v="0.4"/>
    <s v="Wheat"/>
    <s v="Cotton"/>
    <s v="Undeveloped"/>
    <x v="0"/>
    <s v="Cereals to Cotton"/>
    <s v="Canal"/>
    <s v="               -  "/>
    <n v="11.4"/>
    <s v=" "/>
    <s v=" "/>
    <s v=" "/>
    <s v=" "/>
    <s v=" "/>
    <n v="11.8"/>
    <n v="11.8"/>
    <n v="11.8"/>
    <n v="11.8"/>
    <n v="11"/>
  </r>
  <r>
    <s v="O-1-SD-135"/>
    <x v="0"/>
    <s v="Sardoba"/>
    <n v="135"/>
    <n v="16.2"/>
    <n v="15.7"/>
    <s v=" "/>
    <n v="0.5"/>
    <s v="Wheat"/>
    <s v="Cotton"/>
    <s v="Undeveloped"/>
    <x v="0"/>
    <s v="Cereals to Cotton"/>
    <s v="Canal"/>
    <s v="               -  "/>
    <n v="15.7"/>
    <s v=" "/>
    <s v=" "/>
    <s v=" "/>
    <s v=" "/>
    <s v=" "/>
    <n v="15.7"/>
    <n v="15.7"/>
    <n v="15.7"/>
    <n v="17"/>
    <n v="18"/>
  </r>
  <r>
    <s v="O-1-SD-197"/>
    <x v="0"/>
    <s v="Sardoba"/>
    <n v="197"/>
    <n v="10.9"/>
    <n v="10.8"/>
    <s v=" "/>
    <n v="0.1"/>
    <s v="Wheat"/>
    <s v="Cotton"/>
    <s v="Undeveloped"/>
    <x v="0"/>
    <s v="Cereals to Cotton"/>
    <s v="Canal/Collector"/>
    <s v="               -  "/>
    <n v="10.8"/>
    <s v=" "/>
    <s v=" "/>
    <s v=" "/>
    <s v=" "/>
    <s v=" "/>
    <n v="10.8"/>
    <n v="10.8"/>
    <n v="10.8"/>
    <n v="10.8"/>
    <n v="12.3"/>
  </r>
  <r>
    <s v="O-1-SD-199"/>
    <x v="0"/>
    <s v="Sardoba"/>
    <n v="199"/>
    <n v="9.4"/>
    <n v="9.1999999999999993"/>
    <s v=" "/>
    <n v="0.2"/>
    <s v="Wheat"/>
    <s v="Cotton"/>
    <s v="Undeveloped"/>
    <x v="0"/>
    <s v="Cereals to Cotton"/>
    <s v="Canal/Collector"/>
    <n v="6.7"/>
    <n v="9.1999999999999993"/>
    <s v=" "/>
    <s v=" "/>
    <s v=" "/>
    <s v=" "/>
    <s v=" "/>
    <n v="9.1999999999999993"/>
    <n v="9.1999999999999993"/>
    <n v="9.1999999999999993"/>
    <n v="6"/>
    <n v="4.3"/>
  </r>
  <r>
    <s v="O-1-UK-2"/>
    <x v="0"/>
    <s v="Ukubayev"/>
    <n v="2"/>
    <n v="16.5"/>
    <n v="16.100000000000001"/>
    <s v=" "/>
    <n v="0.43"/>
    <s v="Cotton"/>
    <s v="Cotton"/>
    <s v="Undeveloped"/>
    <x v="0"/>
    <s v="Cotton to Cotton"/>
    <s v="Canal/Collector"/>
    <s v="               -  "/>
    <n v="16.100000000000001"/>
    <s v=" "/>
    <n v="16.100000000000001"/>
    <s v=" "/>
    <s v=" "/>
    <s v=" "/>
    <n v="16.100000000000001"/>
    <n v="16.100000000000001"/>
    <n v="16.100000000000001"/>
    <n v="16.100000000000001"/>
    <n v="16.100000000000001"/>
  </r>
  <r>
    <s v="O-1-UK-4"/>
    <x v="0"/>
    <s v="Ukubayev"/>
    <n v="4"/>
    <n v="21.3"/>
    <n v="21"/>
    <s v=" "/>
    <n v="0.3"/>
    <s v="Cotton"/>
    <s v="Cotton"/>
    <s v="Undeveloped"/>
    <x v="0"/>
    <s v="Cotton to Cotton"/>
    <s v="Canal/Collector"/>
    <s v="               -  "/>
    <n v="21"/>
    <s v=" "/>
    <n v="21"/>
    <s v=" "/>
    <s v=" "/>
    <s v=" "/>
    <n v="21"/>
    <n v="21"/>
    <n v="21"/>
    <n v="21"/>
    <n v="24"/>
  </r>
  <r>
    <s v="O-1-UK-5"/>
    <x v="0"/>
    <s v="Ukubayev"/>
    <n v="5"/>
    <n v="31.9"/>
    <n v="30.9"/>
    <s v=" "/>
    <n v="1"/>
    <s v="Cotton"/>
    <s v="Cotton"/>
    <s v="Undeveloped"/>
    <x v="0"/>
    <s v="Cotton to Cotton"/>
    <s v="Canal/Collector"/>
    <s v="               -  "/>
    <n v="30.9"/>
    <s v=" "/>
    <n v="30.9"/>
    <s v=" "/>
    <s v=" "/>
    <s v=" "/>
    <n v="30.9"/>
    <n v="30.9"/>
    <n v="30.9"/>
    <n v="30.9"/>
    <n v="30"/>
  </r>
  <r>
    <s v="O-1-UK-25"/>
    <x v="0"/>
    <s v="Ukubayev"/>
    <n v="25"/>
    <n v="36.5"/>
    <n v="36"/>
    <s v=" "/>
    <n v="0.5"/>
    <s v="Cotton"/>
    <s v="Cotton"/>
    <s v="Undeveloped"/>
    <x v="0"/>
    <s v="Cotton to Cotton"/>
    <s v="Canal/Collector"/>
    <s v="               -  "/>
    <n v="36"/>
    <s v=" "/>
    <n v="36"/>
    <s v=" "/>
    <s v=" "/>
    <s v=" "/>
    <n v="36"/>
    <n v="36"/>
    <n v="36"/>
    <n v="36"/>
    <n v="36"/>
  </r>
  <r>
    <s v="O-1-UK-F51"/>
    <x v="0"/>
    <s v="Ukubayev"/>
    <s v="F51"/>
    <n v="61.1"/>
    <n v="59.1"/>
    <n v="62.4"/>
    <n v="1.99"/>
    <s v="Wheat"/>
    <s v="Cotton"/>
    <s v="Redeveloped"/>
    <x v="1"/>
    <s v="Cover crop to Cotton"/>
    <s v="Canal/Collector"/>
    <n v="26.1"/>
    <s v=" "/>
    <s v=" "/>
    <s v=" "/>
    <s v=" "/>
    <s v=" "/>
    <n v="59.1"/>
    <s v=" "/>
    <s v=" "/>
    <s v=" "/>
    <s v=" "/>
    <s v=" "/>
  </r>
  <r>
    <s v="O-1-UK-F52"/>
    <x v="0"/>
    <s v="Ukubayev"/>
    <s v="F52"/>
    <n v="46.46"/>
    <n v="44.7"/>
    <n v="46.2"/>
    <n v="1.73"/>
    <s v="Wheat"/>
    <s v="Cotton"/>
    <s v="Redeveloped"/>
    <x v="1"/>
    <s v="Cover crop to Cotton"/>
    <s v="Canal/Collector"/>
    <n v="20.3"/>
    <s v=" "/>
    <s v=" "/>
    <s v=" "/>
    <s v=" "/>
    <s v=" "/>
    <n v="44.7"/>
    <s v=" "/>
    <s v=" "/>
    <s v=" "/>
    <s v=" "/>
    <s v=" "/>
  </r>
  <r>
    <s v="O-1-UK-F53"/>
    <x v="0"/>
    <s v="Ukubayev"/>
    <s v="F53"/>
    <n v="114.75"/>
    <n v="110.2"/>
    <n v="113.7"/>
    <n v="4.54"/>
    <s v="Wheat"/>
    <s v="Cotton"/>
    <s v="Redeveloped"/>
    <x v="1"/>
    <s v="Cover crop to Cotton"/>
    <s v="Canal/Collector"/>
    <n v="35.6"/>
    <s v=" "/>
    <s v=" "/>
    <s v=" "/>
    <s v=" "/>
    <s v=" "/>
    <n v="110.2"/>
    <s v=" "/>
    <s v=" "/>
    <s v=" "/>
    <s v=" "/>
    <s v=" "/>
  </r>
  <r>
    <s v="O-1-UK-F54"/>
    <x v="0"/>
    <s v="Ukubayev"/>
    <s v="F54"/>
    <n v="40.74"/>
    <n v="38.700000000000003"/>
    <n v="40.799999999999997"/>
    <n v="2.09"/>
    <s v="Wheat"/>
    <s v="Cotton"/>
    <s v="Redeveloped"/>
    <x v="1"/>
    <s v="Cover crop to Cotton"/>
    <s v="Canal/Collector"/>
    <n v="25.1"/>
    <s v=" "/>
    <s v=" "/>
    <s v=" "/>
    <s v=" "/>
    <s v=" "/>
    <n v="38.700000000000003"/>
    <s v=" "/>
    <s v=" "/>
    <s v=" "/>
    <s v=" "/>
    <s v=" "/>
  </r>
  <r>
    <s v="O-1-UK-F55"/>
    <x v="0"/>
    <s v="Ukubayev"/>
    <s v="F55"/>
    <n v="18.45"/>
    <n v="17.5"/>
    <n v="53.1"/>
    <n v="0.95"/>
    <s v="Wheat"/>
    <s v="Cotton"/>
    <s v="Redeveloped"/>
    <x v="1"/>
    <s v="Cover crop to Cotton"/>
    <s v="Canal/Collector"/>
    <s v="               -  "/>
    <s v=" "/>
    <s v=" "/>
    <s v=" "/>
    <s v=" "/>
    <s v=" "/>
    <n v="17.5"/>
    <s v=" "/>
    <s v=" "/>
    <s v=" "/>
    <s v=" "/>
    <s v=" "/>
  </r>
  <r>
    <s v="O-1-UK-F56"/>
    <x v="0"/>
    <s v="Ukubayev"/>
    <s v="F56"/>
    <n v="34.01"/>
    <n v="32.200000000000003"/>
    <n v="54.5"/>
    <n v="1.8"/>
    <s v="Wheat"/>
    <s v="Cotton"/>
    <s v="Redeveloped"/>
    <x v="1"/>
    <s v="Cover crop to Cotton"/>
    <s v="Canal/Collector"/>
    <n v="19.2"/>
    <s v=" "/>
    <s v=" "/>
    <s v=" "/>
    <s v=" "/>
    <s v=" "/>
    <n v="32.200000000000003"/>
    <s v=" "/>
    <s v=" "/>
    <s v=" "/>
    <s v=" "/>
    <s v=" "/>
  </r>
  <r>
    <s v="O-1-UK-F57"/>
    <x v="0"/>
    <s v="Ukubayev"/>
    <s v="F57"/>
    <n v="56.03"/>
    <n v="53.6"/>
    <n v="41.6"/>
    <n v="2.42"/>
    <s v="Wheat"/>
    <s v="Cotton"/>
    <s v="Redeveloped"/>
    <x v="1"/>
    <s v="Cover crop to Cotton"/>
    <s v="Canal/Collector"/>
    <n v="15"/>
    <s v=" "/>
    <s v=" "/>
    <s v=" "/>
    <s v=" "/>
    <s v=" "/>
    <n v="53.6"/>
    <s v=" "/>
    <s v=" "/>
    <s v=" "/>
    <s v=" "/>
    <s v=" "/>
  </r>
  <r>
    <s v="O-1-UK-F58"/>
    <x v="0"/>
    <s v="Ukubayev"/>
    <s v="F58"/>
    <n v="43.12"/>
    <n v="40.799999999999997"/>
    <n v="48.9"/>
    <n v="2.37"/>
    <s v="Cotton"/>
    <s v="Cotton"/>
    <s v="Redeveloped"/>
    <x v="1"/>
    <s v="Cover crop to Cotton"/>
    <s v="Canal/Collector"/>
    <n v="22"/>
    <s v=" "/>
    <s v=" "/>
    <s v=" "/>
    <s v=" "/>
    <s v=" "/>
    <n v="40.799999999999997"/>
    <s v=" "/>
    <s v=" "/>
    <s v=" "/>
    <s v=" "/>
    <s v=" "/>
  </r>
  <r>
    <s v="O-1-UK-F59"/>
    <x v="0"/>
    <s v="Ukubayev"/>
    <s v="F59"/>
    <n v="46.89"/>
    <n v="44.3"/>
    <n v="51.1"/>
    <n v="2.59"/>
    <s v="Cotton"/>
    <s v="Cotton"/>
    <s v="Redeveloped"/>
    <x v="1"/>
    <s v="Cover crop to Cotton"/>
    <s v="Canal/Collector"/>
    <n v="10"/>
    <s v=" "/>
    <s v=" "/>
    <s v=" "/>
    <s v=" "/>
    <s v=" "/>
    <n v="44.3"/>
    <s v=" "/>
    <s v=" "/>
    <s v=" "/>
    <s v=" "/>
    <s v=" "/>
  </r>
  <r>
    <s v="O-1-UK-F60"/>
    <x v="0"/>
    <s v="Ukubayev"/>
    <s v="F60"/>
    <n v="53.23"/>
    <n v="50.9"/>
    <n v="33.299999999999997"/>
    <n v="2.33"/>
    <s v="Cotton"/>
    <s v="Cotton"/>
    <s v="Redeveloped"/>
    <x v="1"/>
    <s v="Cover crop to Cotton"/>
    <s v="Canal/Collector"/>
    <s v="               -  "/>
    <s v=" "/>
    <s v=" "/>
    <s v=" "/>
    <s v=" "/>
    <s v=" "/>
    <n v="50.9"/>
    <s v=" "/>
    <s v=" "/>
    <s v=" "/>
    <s v=" "/>
    <s v=" "/>
  </r>
  <r>
    <s v="O-1-UK-F61"/>
    <x v="0"/>
    <s v="Ukubayev"/>
    <s v="F61"/>
    <n v="33.200000000000003"/>
    <n v="31.4"/>
    <s v=" "/>
    <s v=" "/>
    <s v="Cotton"/>
    <s v="Cotton"/>
    <s v="Redeveloped"/>
    <x v="1"/>
    <s v="Cover crop to Cotton"/>
    <s v="Canal/Collector"/>
    <s v="               -  "/>
    <s v=" "/>
    <s v=" "/>
    <s v=" "/>
    <s v=" "/>
    <s v=" "/>
    <n v="31.4"/>
    <s v=" "/>
    <s v=" "/>
    <s v=" "/>
    <s v=" "/>
    <s v=" "/>
  </r>
  <r>
    <s v="O-1-UK-F62"/>
    <x v="0"/>
    <s v="Ukubayev"/>
    <s v="F62"/>
    <n v="10.3"/>
    <n v="9.4"/>
    <s v=" "/>
    <s v=" "/>
    <s v="Cotton"/>
    <s v="Cotton"/>
    <s v="Redeveloped"/>
    <x v="1"/>
    <s v="Cover crop to Cotton"/>
    <s v="Canal/Collector"/>
    <s v="               -  "/>
    <s v=" "/>
    <s v=" "/>
    <s v=" "/>
    <s v=" "/>
    <s v=" "/>
    <n v="9.4"/>
    <s v=" "/>
    <s v=" "/>
    <s v=" "/>
    <s v=" "/>
    <s v=" "/>
  </r>
  <r>
    <s v="O-1-UK-F63"/>
    <x v="0"/>
    <s v="Ukubayev"/>
    <s v="F63"/>
    <n v="48.3"/>
    <n v="45.1"/>
    <s v=" "/>
    <s v=" "/>
    <s v="Cotton"/>
    <s v="Cotton"/>
    <s v="Redeveloped"/>
    <x v="1"/>
    <s v="Cover crop to Cotton"/>
    <s v="Canal/Collector"/>
    <s v="               -  "/>
    <s v=" "/>
    <s v=" "/>
    <s v=" "/>
    <s v=" "/>
    <s v=" "/>
    <n v="45.1"/>
    <s v=" "/>
    <s v=" "/>
    <s v=" "/>
    <s v=" "/>
    <s v=" "/>
  </r>
  <r>
    <s v="O-1-SD-F68"/>
    <x v="0"/>
    <s v="Sardoba"/>
    <s v="F68"/>
    <n v="19.3"/>
    <n v="18.399999999999999"/>
    <s v=" "/>
    <n v="0.93"/>
    <s v="Wheat"/>
    <s v="Cotton"/>
    <s v="Redeveloped"/>
    <x v="1"/>
    <s v="Cover crop to Cotton"/>
    <s v="Canal/Collector"/>
    <n v="9.4"/>
    <s v=" "/>
    <s v=" "/>
    <s v=" "/>
    <s v=" "/>
    <s v=" "/>
    <n v="18.399999999999999"/>
    <s v=" "/>
    <s v=" "/>
    <s v=" "/>
    <s v=" "/>
    <s v=" "/>
  </r>
  <r>
    <s v="O-2-SD-179"/>
    <x v="1"/>
    <s v="Sardoba"/>
    <n v="179"/>
    <n v="18.3"/>
    <n v="17.899999999999999"/>
    <s v=" "/>
    <n v="0.4"/>
    <s v="Cotton"/>
    <s v="Cotton"/>
    <s v="Undeveloped"/>
    <x v="0"/>
    <s v="Cotton to Cotton"/>
    <s v="Canal/Collector"/>
    <s v="               -  "/>
    <n v="17.899999999999999"/>
    <s v=" "/>
    <s v=" "/>
    <s v=" "/>
    <s v=" "/>
    <s v=" "/>
    <n v="17.899999999999999"/>
    <n v="17.899999999999999"/>
    <n v="17.899999999999999"/>
    <n v="17.899999999999999"/>
    <n v="17.899999999999999"/>
  </r>
  <r>
    <s v="O-2-SD-184"/>
    <x v="1"/>
    <s v="Sardoba"/>
    <n v="184"/>
    <n v="35.799999999999997"/>
    <n v="35.1"/>
    <s v=" "/>
    <n v="0.7"/>
    <s v="Cotton"/>
    <s v="Cotton"/>
    <s v="Undeveloped"/>
    <x v="0"/>
    <s v="Cotton to Cotton"/>
    <s v="Canal/Collector"/>
    <s v="               -  "/>
    <n v="35.1"/>
    <s v=" "/>
    <s v=" "/>
    <s v=" "/>
    <s v=" "/>
    <s v=" "/>
    <n v="35.1"/>
    <n v="35.1"/>
    <n v="35.1"/>
    <n v="35.1"/>
    <n v="36"/>
  </r>
  <r>
    <s v="O-2-SD-185"/>
    <x v="1"/>
    <s v="Sardoba"/>
    <n v="185"/>
    <n v="10.1"/>
    <n v="8"/>
    <s v=" "/>
    <n v="2.1"/>
    <s v="Cotton"/>
    <s v="Cotton"/>
    <s v="Undeveloped"/>
    <x v="0"/>
    <s v="Cotton to Cotton"/>
    <s v="Canal/Collector"/>
    <s v="               -  "/>
    <n v="8"/>
    <s v=" "/>
    <s v=" "/>
    <s v=" "/>
    <s v=" "/>
    <s v=" "/>
    <n v="8"/>
    <n v="8"/>
    <n v="8"/>
    <n v="8"/>
    <n v="8"/>
  </r>
  <r>
    <s v="O-2-SD-187"/>
    <x v="1"/>
    <s v="Sardoba"/>
    <n v="187"/>
    <n v="12.6"/>
    <n v="10.8"/>
    <s v=" "/>
    <n v="1.8"/>
    <s v="Cotton"/>
    <s v="Cotton"/>
    <s v="Undeveloped"/>
    <x v="0"/>
    <s v="Cotton to Cotton"/>
    <s v="Canal/Collector"/>
    <s v="               -  "/>
    <n v="10.8"/>
    <s v=" "/>
    <n v="2"/>
    <s v=" "/>
    <s v=" "/>
    <s v=" "/>
    <n v="10.8"/>
    <n v="10.8"/>
    <n v="10.8"/>
    <n v="10.8"/>
    <n v="10.8"/>
  </r>
  <r>
    <s v="O-2-SD-188"/>
    <x v="1"/>
    <s v="Sardoba"/>
    <n v="188"/>
    <n v="15.4"/>
    <n v="14"/>
    <s v=" "/>
    <n v="1.4"/>
    <s v="Cotton"/>
    <s v="Cotton"/>
    <s v="Undeveloped"/>
    <x v="0"/>
    <s v="Cotton to Cotton"/>
    <s v="Canal/Collector"/>
    <s v="               -  "/>
    <n v="14"/>
    <s v=" "/>
    <n v="3"/>
    <s v=" "/>
    <s v=" "/>
    <s v=" "/>
    <n v="14"/>
    <n v="14"/>
    <n v="14"/>
    <n v="14"/>
    <n v="14"/>
  </r>
  <r>
    <s v="O-2-SD-191"/>
    <x v="1"/>
    <s v="Sardoba"/>
    <n v="191"/>
    <n v="14.5"/>
    <n v="14.1"/>
    <s v=" "/>
    <n v="0.4"/>
    <s v="Cotton"/>
    <s v="Cotton"/>
    <s v="Undeveloped"/>
    <x v="0"/>
    <s v="Cotton to Cotton"/>
    <s v="Canal/Collector"/>
    <s v="               -  "/>
    <n v="14.1"/>
    <s v=" "/>
    <n v="14.1"/>
    <s v=" "/>
    <s v=" "/>
    <s v=" "/>
    <n v="14.1"/>
    <n v="14.1"/>
    <n v="14.1"/>
    <n v="14.1"/>
    <n v="15"/>
  </r>
  <r>
    <s v="O-2-SD-193"/>
    <x v="1"/>
    <s v="Sardoba"/>
    <n v="193"/>
    <n v="14.2"/>
    <n v="13.8"/>
    <s v=" "/>
    <n v="0.4"/>
    <s v="Cotton"/>
    <s v="Cotton"/>
    <s v="Undeveloped"/>
    <x v="0"/>
    <s v="Cotton to Cotton"/>
    <s v="Canal/Collector"/>
    <s v="               -  "/>
    <n v="13.8"/>
    <s v=" "/>
    <n v="13.8"/>
    <s v=" "/>
    <s v=" "/>
    <s v=" "/>
    <n v="13.8"/>
    <n v="13.8"/>
    <n v="13.8"/>
    <n v="13.8"/>
    <n v="14"/>
  </r>
  <r>
    <s v="O-2-SD-192"/>
    <x v="1"/>
    <s v="Sardoba"/>
    <n v="192"/>
    <n v="19.600000000000001"/>
    <n v="18"/>
    <s v=" "/>
    <n v="1.6"/>
    <s v="Cotton"/>
    <s v="Cotton"/>
    <s v="Undeveloped"/>
    <x v="0"/>
    <s v="Cotton to Cotton"/>
    <s v="Canal/Collector"/>
    <s v="               -  "/>
    <n v="18"/>
    <s v=" "/>
    <s v=" "/>
    <s v=" "/>
    <s v=" "/>
    <s v=" "/>
    <n v="18"/>
    <n v="18"/>
    <n v="18"/>
    <n v="18"/>
    <n v="18"/>
  </r>
  <r>
    <s v="O-2-SD-194"/>
    <x v="1"/>
    <s v="Sardoba"/>
    <n v="194"/>
    <n v="24"/>
    <n v="21.7"/>
    <s v=" "/>
    <n v="2.2999999999999998"/>
    <s v="Cotton"/>
    <s v="Cotton"/>
    <s v="Undeveloped"/>
    <x v="0"/>
    <s v="Cotton to Cotton"/>
    <s v="Canal/Collector"/>
    <s v="               -  "/>
    <n v="21.7"/>
    <s v=" "/>
    <s v=" "/>
    <s v=" "/>
    <s v=" "/>
    <s v=" "/>
    <n v="21.7"/>
    <n v="21.7"/>
    <n v="21.7"/>
    <n v="21.7"/>
    <n v="24"/>
  </r>
  <r>
    <s v="O-2-SD-196"/>
    <x v="1"/>
    <s v="Sardoba"/>
    <n v="196"/>
    <n v="28.2"/>
    <n v="27.4"/>
    <s v=" "/>
    <n v="0.8"/>
    <s v="Cotton"/>
    <s v="Cotton"/>
    <s v="Undeveloped"/>
    <x v="0"/>
    <s v="Cotton to Cotton"/>
    <s v="Canal/Collector"/>
    <s v="               -  "/>
    <n v="27.4"/>
    <s v=" "/>
    <s v=" "/>
    <s v=" "/>
    <s v=" "/>
    <s v=" "/>
    <n v="27.4"/>
    <n v="27.4"/>
    <n v="27.4"/>
    <n v="27.4"/>
    <n v="28"/>
  </r>
  <r>
    <s v="O-2-TO-72"/>
    <x v="1"/>
    <s v="Toirov"/>
    <n v="72"/>
    <n v="8.1999999999999993"/>
    <n v="7.7"/>
    <s v=" "/>
    <n v="0.5"/>
    <s v="Cotton"/>
    <s v="Cotton"/>
    <s v="Undeveloped"/>
    <x v="0"/>
    <s v="Cotton to Cotton"/>
    <s v="Canal/Collector"/>
    <s v="               -  "/>
    <n v="7.7"/>
    <s v=" "/>
    <n v="7.7"/>
    <s v=" "/>
    <s v=" "/>
    <s v=" "/>
    <n v="7.7"/>
    <n v="7.7"/>
    <n v="7.7"/>
    <n v="7.7"/>
    <n v="7"/>
  </r>
  <r>
    <s v="O-2-TO-85"/>
    <x v="1"/>
    <s v="Toirov"/>
    <n v="85"/>
    <n v="31.8"/>
    <n v="31.3"/>
    <s v=" "/>
    <n v="0.5"/>
    <s v="Cotton"/>
    <s v="Cotton"/>
    <s v="Undeveloped"/>
    <x v="0"/>
    <s v="Cotton to Cotton"/>
    <s v="Canal/Collector"/>
    <s v="               -  "/>
    <n v="31.3"/>
    <s v=" "/>
    <n v="31.3"/>
    <s v=" "/>
    <s v=" "/>
    <s v=" "/>
    <n v="31.3"/>
    <n v="31.3"/>
    <n v="31.3"/>
    <n v="31.3"/>
    <n v="31.3"/>
  </r>
  <r>
    <s v="O-2-TO-88"/>
    <x v="1"/>
    <s v="Toirov"/>
    <n v="88"/>
    <n v="18.2"/>
    <n v="17.600000000000001"/>
    <s v=" "/>
    <n v="0.6"/>
    <s v="Cotton"/>
    <s v="Cotton"/>
    <s v="Undeveloped"/>
    <x v="0"/>
    <s v="Cotton to Cotton"/>
    <s v="Canal"/>
    <s v="               -  "/>
    <n v="17.600000000000001"/>
    <s v=" "/>
    <n v="17.600000000000001"/>
    <s v=" "/>
    <s v=" "/>
    <s v=" "/>
    <n v="17.600000000000001"/>
    <n v="17.600000000000001"/>
    <n v="17.600000000000001"/>
    <n v="17.600000000000001"/>
    <n v="14.5"/>
  </r>
  <r>
    <s v="O-2-TO-214"/>
    <x v="1"/>
    <s v="Toirov"/>
    <n v="214"/>
    <n v="19.600000000000001"/>
    <n v="19"/>
    <s v=" "/>
    <n v="0.6"/>
    <s v="Cotton"/>
    <s v="Cotton"/>
    <s v="Undeveloped"/>
    <x v="0"/>
    <s v="Cotton to Cotton"/>
    <s v="Canal"/>
    <s v="               -  "/>
    <n v="19"/>
    <s v=" "/>
    <n v="19"/>
    <s v=" "/>
    <s v=" "/>
    <s v=" "/>
    <n v="19"/>
    <n v="19"/>
    <n v="19"/>
    <n v="19"/>
    <n v="19"/>
  </r>
  <r>
    <s v="O-2-TO-215"/>
    <x v="1"/>
    <s v="Toirov"/>
    <n v="215"/>
    <n v="12.3"/>
    <n v="11.9"/>
    <s v=" "/>
    <n v="0.4"/>
    <s v="Cotton"/>
    <s v="Cotton"/>
    <s v="Undeveloped"/>
    <x v="0"/>
    <s v="Cotton to Cotton"/>
    <s v="Canal"/>
    <s v="               -  "/>
    <n v="11.9"/>
    <s v=" "/>
    <n v="11.9"/>
    <s v=" "/>
    <s v=" "/>
    <s v=" "/>
    <n v="11.9"/>
    <n v="11.9"/>
    <n v="11.9"/>
    <n v="11.9"/>
    <n v="11.9"/>
  </r>
  <r>
    <s v="O-2-TO-216"/>
    <x v="1"/>
    <s v="Toirov"/>
    <n v="216"/>
    <n v="3.1"/>
    <n v="2.7"/>
    <s v=" "/>
    <n v="0.4"/>
    <s v="Cotton"/>
    <s v="Cotton"/>
    <s v="Undeveloped"/>
    <x v="0"/>
    <s v="Cotton to Cotton"/>
    <s v="Canal"/>
    <s v="               -  "/>
    <n v="2.7"/>
    <s v=" "/>
    <n v="2.7"/>
    <s v=" "/>
    <s v=" "/>
    <s v=" "/>
    <n v="2.7"/>
    <n v="2.7"/>
    <n v="2.7"/>
    <n v="2.7"/>
    <n v="1.7"/>
  </r>
  <r>
    <s v="O-2-TO-217"/>
    <x v="1"/>
    <s v="Toirov"/>
    <n v="217"/>
    <n v="28.4"/>
    <n v="26.6"/>
    <s v=" "/>
    <n v="1.8"/>
    <s v="Cotton"/>
    <s v="Cotton"/>
    <s v="Undeveloped"/>
    <x v="0"/>
    <s v="Cotton to Cotton"/>
    <s v="Canal"/>
    <s v="               -  "/>
    <n v="26.6"/>
    <s v=" "/>
    <n v="26.6"/>
    <s v=" "/>
    <s v=" "/>
    <s v=" "/>
    <n v="26.6"/>
    <n v="26.6"/>
    <n v="26.6"/>
    <n v="26.6"/>
    <n v="27"/>
  </r>
  <r>
    <s v="O-2-TO-218"/>
    <x v="1"/>
    <s v="Toirov"/>
    <n v="218"/>
    <n v="8.6"/>
    <n v="8"/>
    <s v=" "/>
    <n v="0.6"/>
    <s v="Cotton"/>
    <s v="Cotton"/>
    <s v="Undeveloped"/>
    <x v="0"/>
    <s v="Cotton to Cotton"/>
    <s v="Canal"/>
    <s v="               -  "/>
    <n v="8"/>
    <s v=" "/>
    <s v=" "/>
    <s v=" "/>
    <s v=" "/>
    <s v=" "/>
    <s v=" "/>
    <n v="8"/>
    <n v="8"/>
    <n v="8"/>
    <n v="8"/>
  </r>
  <r>
    <s v="O-3-BB-F1"/>
    <x v="2"/>
    <s v="Bobur"/>
    <s v="F1"/>
    <n v="34.340000000000003"/>
    <n v="30.44"/>
    <n v="34.340000000000003"/>
    <n v="3.9"/>
    <s v="Wheat"/>
    <s v="Cotton"/>
    <s v="Redeveloped"/>
    <x v="1"/>
    <s v="Cereals to Cotton"/>
    <s v="Canal"/>
    <s v="               -  "/>
    <s v=" "/>
    <s v=" "/>
    <s v=" "/>
    <s v=" "/>
    <n v="30.4"/>
    <n v="30.4"/>
    <s v=" "/>
    <s v=" "/>
    <s v=" "/>
    <s v=" "/>
    <s v=" "/>
  </r>
  <r>
    <s v="O-3-BB-F2"/>
    <x v="2"/>
    <s v="Bobur"/>
    <s v="F2"/>
    <n v="24.53"/>
    <n v="22.25"/>
    <n v="24.53"/>
    <n v="2.29"/>
    <s v="Wheat"/>
    <s v="Cotton"/>
    <s v="Redeveloped"/>
    <x v="1"/>
    <s v="Cereals to Cotton"/>
    <s v="Canal"/>
    <s v="               -  "/>
    <s v=" "/>
    <s v=" "/>
    <s v=" "/>
    <s v=" "/>
    <n v="22.2"/>
    <n v="22.2"/>
    <s v=" "/>
    <s v=" "/>
    <s v=" "/>
    <s v=" "/>
    <s v=" "/>
  </r>
  <r>
    <s v="O-3-BB-F3"/>
    <x v="2"/>
    <s v="Bobur"/>
    <s v="F3"/>
    <n v="29.7"/>
    <n v="26.6"/>
    <n v="29.7"/>
    <n v="3.1"/>
    <s v="Cotton"/>
    <s v="Cotton"/>
    <s v="Redeveloped"/>
    <x v="1"/>
    <s v="Cotton to Cotton"/>
    <s v="Canal"/>
    <s v="               -  "/>
    <s v=" "/>
    <n v="26.6"/>
    <s v=" "/>
    <s v=" "/>
    <n v="26.6"/>
    <n v="26.6"/>
    <s v=" "/>
    <s v=" "/>
    <s v=" "/>
    <s v=" "/>
    <s v=" "/>
  </r>
  <r>
    <s v="O-3-BB-F4"/>
    <x v="2"/>
    <s v="Bobur"/>
    <s v="F4"/>
    <n v="30.31"/>
    <n v="25.22"/>
    <n v="30.31"/>
    <n v="5.08"/>
    <s v="Cotton"/>
    <s v="Cotton"/>
    <s v="Redeveloped"/>
    <x v="1"/>
    <s v="Cotton to Cotton"/>
    <s v="Canal"/>
    <s v="               -  "/>
    <s v=" "/>
    <n v="25.2"/>
    <s v=" "/>
    <s v=" "/>
    <n v="25.22"/>
    <n v="25.22"/>
    <s v=" "/>
    <s v=" "/>
    <s v=" "/>
    <s v=" "/>
    <s v=" "/>
  </r>
  <r>
    <s v="O-3-BB-F5"/>
    <x v="2"/>
    <s v="Bobur"/>
    <s v="F5"/>
    <n v="16.829999999999998"/>
    <n v="14.12"/>
    <n v="16.829999999999998"/>
    <n v="2.71"/>
    <s v="Wheat"/>
    <s v="Cotton"/>
    <s v="Redeveloped"/>
    <x v="1"/>
    <s v="Cereals to Cotton"/>
    <s v="Canal"/>
    <s v="               -  "/>
    <s v=" "/>
    <s v=" "/>
    <s v=" "/>
    <s v=" "/>
    <n v="14.1"/>
    <n v="14.1"/>
    <s v=" "/>
    <s v=" "/>
    <s v=" "/>
    <s v=" "/>
    <s v=" "/>
  </r>
  <r>
    <s v="O-3-BB-F6"/>
    <x v="2"/>
    <s v="Bobur"/>
    <s v="F6"/>
    <n v="24.19"/>
    <n v="21.74"/>
    <n v="24.19"/>
    <n v="2.46"/>
    <s v="Wheat"/>
    <s v="Cotton"/>
    <s v="Redeveloped"/>
    <x v="1"/>
    <s v="Cereals to Cotton"/>
    <s v="Canal"/>
    <s v="               -  "/>
    <s v=" "/>
    <s v=" "/>
    <s v=" "/>
    <s v=" "/>
    <n v="21.7"/>
    <n v="21.7"/>
    <s v=" "/>
    <s v=" "/>
    <s v=" "/>
    <s v=" "/>
    <s v=" "/>
  </r>
  <r>
    <s v="O-3-BB-F7"/>
    <x v="2"/>
    <s v="Bobur"/>
    <s v="F7"/>
    <n v="26.96"/>
    <n v="23.94"/>
    <n v="26.96"/>
    <n v="3.02"/>
    <s v="Cotton"/>
    <s v="Cotton"/>
    <s v="Redeveloped"/>
    <x v="1"/>
    <s v="Cotton to Cotton"/>
    <s v="Canal"/>
    <s v="               -  "/>
    <s v=" "/>
    <n v="23.9"/>
    <s v=" "/>
    <s v=" "/>
    <n v="23.94"/>
    <n v="23.94"/>
    <s v=" "/>
    <s v=" "/>
    <s v=" "/>
    <s v=" "/>
    <s v=" "/>
  </r>
  <r>
    <s v="O-3-BB-F13"/>
    <x v="2"/>
    <s v="Bobur"/>
    <s v="F13"/>
    <n v="20.59"/>
    <n v="17.55"/>
    <n v="20.59"/>
    <n v="3.04"/>
    <s v="Wheat"/>
    <s v="Cotton"/>
    <s v="Redeveloped"/>
    <x v="1"/>
    <s v="Cereals to Cotton"/>
    <s v="Canal"/>
    <s v="               -  "/>
    <s v=" "/>
    <n v="16.350000000000001"/>
    <n v="16.350000000000001"/>
    <n v="16.350000000000001"/>
    <n v="16.350000000000001"/>
    <n v="16.350000000000001"/>
    <s v=" "/>
    <s v=" "/>
    <s v=" "/>
    <s v=" "/>
    <s v=" "/>
  </r>
  <r>
    <s v="O-3-BB-F14"/>
    <x v="2"/>
    <s v="Bobur"/>
    <s v="F14"/>
    <n v="20.58"/>
    <n v="17.88"/>
    <n v="20.58"/>
    <n v="2.7"/>
    <s v="Wheat"/>
    <s v="Cotton"/>
    <s v="Redeveloped"/>
    <x v="1"/>
    <s v="Cereals to Cotton"/>
    <s v="Canal"/>
    <s v="               -  "/>
    <s v=" "/>
    <s v=" "/>
    <s v=" "/>
    <s v=" "/>
    <n v="17.8"/>
    <n v="17.8"/>
    <s v=" "/>
    <s v=" "/>
    <s v=" "/>
    <s v=" "/>
    <s v=" "/>
  </r>
  <r>
    <s v="O-3-BB-F15"/>
    <x v="2"/>
    <s v="Bobur"/>
    <s v="F15"/>
    <n v="10.09"/>
    <n v="8.06"/>
    <n v="10.09"/>
    <n v="2.0299999999999998"/>
    <s v="Wheat"/>
    <s v="Cotton"/>
    <s v="Redeveloped"/>
    <x v="1"/>
    <s v="Cereals to Cotton"/>
    <s v="Canal"/>
    <s v="               -  "/>
    <s v=" "/>
    <s v=" "/>
    <s v=" "/>
    <s v=" "/>
    <n v="8.1"/>
    <n v="8.1"/>
    <s v=" "/>
    <s v=" "/>
    <s v=" "/>
    <s v=" "/>
    <s v=" "/>
  </r>
  <r>
    <s v="O-3-BB-F16"/>
    <x v="2"/>
    <s v="Bobur"/>
    <s v="F16"/>
    <n v="16.600000000000001"/>
    <n v="14.14"/>
    <n v="16.600000000000001"/>
    <n v="2.4500000000000002"/>
    <s v="Wheat"/>
    <s v="Cotton"/>
    <s v="Redeveloped"/>
    <x v="1"/>
    <s v="Cereals to Cotton"/>
    <s v="Canal"/>
    <s v="               -  "/>
    <s v=" "/>
    <s v=" "/>
    <s v=" "/>
    <s v=" "/>
    <n v="14.1"/>
    <n v="14.1"/>
    <s v=" "/>
    <s v=" "/>
    <s v=" "/>
    <s v=" "/>
    <s v=" "/>
  </r>
  <r>
    <s v="O-3-BB-F17"/>
    <x v="2"/>
    <s v="Bobur"/>
    <s v="F17"/>
    <n v="67.13"/>
    <n v="60.58"/>
    <n v="67.13"/>
    <n v="6.55"/>
    <s v="Wheat"/>
    <s v="Cotton"/>
    <s v="Redeveloped"/>
    <x v="1"/>
    <s v="Cereals to Cotton"/>
    <s v="Canal"/>
    <s v="               -  "/>
    <s v=" "/>
    <s v=" "/>
    <s v=" "/>
    <s v=" "/>
    <n v="60.58"/>
    <n v="60.58"/>
    <s v=" "/>
    <s v=" "/>
    <s v=" "/>
    <s v=" "/>
    <s v=" "/>
  </r>
  <r>
    <s v="O-3-BB-F18"/>
    <x v="2"/>
    <s v="Bobur"/>
    <s v="F18"/>
    <n v="69.52"/>
    <n v="64.39"/>
    <n v="69.52"/>
    <n v="5.12"/>
    <s v="Wheat"/>
    <s v="Cotton"/>
    <s v="Redeveloped"/>
    <x v="1"/>
    <s v="Cereals to Cotton"/>
    <s v="Canal"/>
    <s v="               -  "/>
    <s v=" "/>
    <n v="2.2000000000000002"/>
    <s v=" "/>
    <s v=" "/>
    <n v="62"/>
    <n v="62"/>
    <s v=" "/>
    <s v=" "/>
    <s v=" "/>
    <s v=" "/>
    <s v=" "/>
  </r>
  <r>
    <s v="O-3-MM-175"/>
    <x v="2"/>
    <s v="Musamuhammedov"/>
    <n v="175"/>
    <n v="3.1"/>
    <n v="3.1"/>
    <s v=" "/>
    <s v="                                              -  "/>
    <s v="Wheat"/>
    <s v="Cotton"/>
    <s v="Undeveloped"/>
    <x v="0"/>
    <s v="Cereals to Cotton"/>
    <s v="Canal"/>
    <s v="               -  "/>
    <n v="3.1"/>
    <s v=" "/>
    <n v="3.1"/>
    <s v=" "/>
    <s v=" "/>
    <s v=" "/>
    <n v="3.1"/>
    <n v="3.1"/>
    <n v="3.1"/>
    <n v="3.1"/>
    <n v="3.1"/>
  </r>
  <r>
    <s v="O-3-MM-176"/>
    <x v="2"/>
    <s v="Musamuhammedov"/>
    <n v="176"/>
    <n v="29.9"/>
    <n v="28.9"/>
    <s v=" "/>
    <n v="1"/>
    <s v="Wheat"/>
    <s v="Cotton"/>
    <s v="Undeveloped"/>
    <x v="0"/>
    <s v="Cereals to Cotton"/>
    <s v="Canal"/>
    <n v="14"/>
    <n v="28.9"/>
    <s v=" "/>
    <n v="28.9"/>
    <s v=" "/>
    <s v=" "/>
    <s v=" "/>
    <n v="28.9"/>
    <n v="28.9"/>
    <n v="28.9"/>
    <n v="29"/>
    <n v="29"/>
  </r>
  <r>
    <s v="O-3-MM-188"/>
    <x v="2"/>
    <s v="Musamuhammedov"/>
    <n v="188"/>
    <n v="31.6"/>
    <n v="22.4"/>
    <s v=" "/>
    <n v="9.1999999999999993"/>
    <s v="Wheat"/>
    <s v="Cotton"/>
    <s v="Undeveloped"/>
    <x v="0"/>
    <s v="Cereals to Cotton"/>
    <s v="Canal"/>
    <n v="4.3"/>
    <n v="22.4"/>
    <s v=" "/>
    <n v="22.4"/>
    <s v=" "/>
    <s v=" "/>
    <s v=" "/>
    <n v="22.4"/>
    <n v="22.4"/>
    <n v="22.4"/>
    <n v="22.4"/>
    <n v="24"/>
  </r>
  <r>
    <s v="O-3-MM-193"/>
    <x v="2"/>
    <s v="Musamuhammedov"/>
    <n v="193"/>
    <n v="21.4"/>
    <n v="21.2"/>
    <s v=" "/>
    <n v="0.2"/>
    <s v="Wheat"/>
    <s v="Cotton"/>
    <s v="Undeveloped"/>
    <x v="0"/>
    <s v="Cereals to Cotton"/>
    <s v="Canal"/>
    <s v="               -  "/>
    <n v="21.2"/>
    <s v=" "/>
    <n v="21.2"/>
    <s v=" "/>
    <s v=" "/>
    <s v=" "/>
    <n v="21.2"/>
    <n v="21.2"/>
    <n v="21.2"/>
    <n v="21.2"/>
    <s v=" "/>
  </r>
  <r>
    <s v="O-3-MM-195"/>
    <x v="2"/>
    <s v="Musamuhammedov"/>
    <n v="195"/>
    <n v="21.5"/>
    <n v="21.3"/>
    <s v=" "/>
    <n v="0.2"/>
    <s v="Wheat"/>
    <s v="Cotton"/>
    <s v="Undeveloped"/>
    <x v="0"/>
    <s v="Cereals to Cotton"/>
    <s v="Canal"/>
    <n v="9.1"/>
    <n v="21.3"/>
    <s v=" "/>
    <n v="21.3"/>
    <s v=" "/>
    <s v=" "/>
    <s v=" "/>
    <n v="21.3"/>
    <n v="21.3"/>
    <n v="21.3"/>
    <n v="21.3"/>
    <s v=" "/>
  </r>
  <r>
    <s v="O-3-TO-404"/>
    <x v="2"/>
    <s v="Toirov"/>
    <n v="404"/>
    <n v="7.2"/>
    <n v="6.5"/>
    <s v=" "/>
    <n v="0.7"/>
    <s v="Cotton"/>
    <s v="Cotton"/>
    <s v="Undeveloped"/>
    <x v="0"/>
    <s v="Cotton to Cotton"/>
    <s v="Canal"/>
    <s v="               -  "/>
    <n v="6.5"/>
    <n v="6.5"/>
    <s v=" "/>
    <s v=" "/>
    <s v=" "/>
    <s v=" "/>
    <n v="6.5"/>
    <n v="6.5"/>
    <n v="6.5"/>
    <n v="6.5"/>
    <n v="7"/>
  </r>
  <r>
    <s v="O-3-TO-405"/>
    <x v="2"/>
    <s v="Toirov"/>
    <n v="405"/>
    <n v="9.3000000000000007"/>
    <n v="8.1999999999999993"/>
    <s v=" "/>
    <n v="1.1000000000000001"/>
    <s v="Cotton"/>
    <s v="Cotton"/>
    <s v="Undeveloped"/>
    <x v="0"/>
    <s v="Cotton to Cotton"/>
    <s v="Canal"/>
    <s v="               -  "/>
    <n v="8.1999999999999993"/>
    <n v="8.1999999999999993"/>
    <s v=" "/>
    <s v=" "/>
    <s v=" "/>
    <s v=" "/>
    <n v="8.1999999999999993"/>
    <n v="8.1999999999999993"/>
    <n v="8.1999999999999993"/>
    <n v="8.1999999999999993"/>
    <n v="9"/>
  </r>
  <r>
    <s v="O-3-TO-406"/>
    <x v="2"/>
    <s v="Toirov"/>
    <n v="406"/>
    <n v="4.4000000000000004"/>
    <n v="4.4000000000000004"/>
    <s v=" "/>
    <s v="                                              -  "/>
    <s v="Cotton"/>
    <s v="Cotton"/>
    <s v="Undeveloped"/>
    <x v="0"/>
    <s v="Cotton to Cotton"/>
    <s v="Canal"/>
    <s v="               -  "/>
    <n v="4.4000000000000004"/>
    <n v="4.4000000000000004"/>
    <s v=" "/>
    <s v=" "/>
    <s v=" "/>
    <s v=" "/>
    <n v="4.4000000000000004"/>
    <n v="4.4000000000000004"/>
    <n v="4.4000000000000004"/>
    <n v="4.4000000000000004"/>
    <n v="5"/>
  </r>
  <r>
    <s v="O-3-TO-523"/>
    <x v="2"/>
    <s v="Toirov"/>
    <n v="523"/>
    <n v="24.7"/>
    <n v="24.1"/>
    <s v=" "/>
    <n v="0.6"/>
    <s v="Cotton"/>
    <s v="Cotton"/>
    <s v="Undeveloped"/>
    <x v="0"/>
    <s v="Cotton to Cotton"/>
    <s v="Canal"/>
    <s v="               -  "/>
    <n v="24.1"/>
    <n v="24.1"/>
    <s v=" "/>
    <s v=" "/>
    <s v=" "/>
    <s v=" "/>
    <n v="24.1"/>
    <n v="24.1"/>
    <n v="24.1"/>
    <n v="24.1"/>
    <n v="26.8"/>
  </r>
  <r>
    <s v="O-3-TO-535"/>
    <x v="2"/>
    <s v="Toirov"/>
    <n v="535"/>
    <n v="40.799999999999997"/>
    <n v="40"/>
    <s v=" "/>
    <n v="0.8"/>
    <s v="Cotton"/>
    <s v="Cotton"/>
    <s v="Undeveloped"/>
    <x v="0"/>
    <s v="Cotton to Cotton"/>
    <s v="Canal"/>
    <s v="               -  "/>
    <n v="40"/>
    <n v="40"/>
    <n v="40"/>
    <s v=" "/>
    <s v=" "/>
    <s v=" "/>
    <n v="40"/>
    <n v="40"/>
    <n v="40"/>
    <n v="40"/>
    <n v="45.56"/>
  </r>
  <r>
    <s v="O-3-TO-536"/>
    <x v="2"/>
    <s v="Toirov"/>
    <n v="536"/>
    <n v="10.199999999999999"/>
    <n v="10.1"/>
    <s v=" "/>
    <n v="0.1"/>
    <s v="Cotton"/>
    <s v="Cotton"/>
    <s v="Undeveloped"/>
    <x v="0"/>
    <s v="Cotton to Cotton"/>
    <s v="Canal"/>
    <s v="               -  "/>
    <n v="10.1"/>
    <n v="10.1"/>
    <n v="10.1"/>
    <s v=" "/>
    <s v=" "/>
    <s v=" "/>
    <n v="10.1"/>
    <n v="10.1"/>
    <n v="10.1"/>
    <n v="10.1"/>
    <n v="11.91"/>
  </r>
  <r>
    <s v="O-3-TO-538"/>
    <x v="2"/>
    <s v="Toirov"/>
    <n v="538"/>
    <n v="9.6"/>
    <n v="9.4"/>
    <s v=" "/>
    <n v="0.2"/>
    <s v="Cotton"/>
    <s v="Cotton"/>
    <s v="Undeveloped"/>
    <x v="0"/>
    <s v="Cotton to Cotton"/>
    <s v="Canal"/>
    <s v="               -  "/>
    <n v="9.4"/>
    <n v="9.4"/>
    <n v="9.4"/>
    <s v=" "/>
    <s v=" "/>
    <s v=" "/>
    <n v="9.4"/>
    <n v="9.4"/>
    <n v="9.4"/>
    <n v="9.4"/>
    <n v="12"/>
  </r>
  <r>
    <s v="O-3-TO-539"/>
    <x v="2"/>
    <s v="Toirov"/>
    <n v="539"/>
    <n v="7.5"/>
    <n v="7"/>
    <s v=" "/>
    <n v="0.5"/>
    <s v="Cotton"/>
    <s v="Cotton"/>
    <s v="Undeveloped"/>
    <x v="0"/>
    <s v="Cotton to Cotton"/>
    <s v="Canal"/>
    <s v="               -  "/>
    <n v="7"/>
    <n v="7"/>
    <n v="7"/>
    <s v=" "/>
    <s v=" "/>
    <s v=" "/>
    <n v="7"/>
    <n v="7"/>
    <n v="7"/>
    <n v="7"/>
    <n v="8.14"/>
  </r>
  <r>
    <s v="O-3-TO-555"/>
    <x v="2"/>
    <s v="Toirov"/>
    <n v="555"/>
    <n v="16.100000000000001"/>
    <n v="11"/>
    <s v=" "/>
    <n v="5.0999999999999996"/>
    <s v="Wheat"/>
    <s v="Cotton"/>
    <s v="Undeveloped"/>
    <x v="0"/>
    <s v="Cereals to Cotton"/>
    <s v="Canal"/>
    <s v="               -  "/>
    <n v="11"/>
    <s v=" "/>
    <n v="11"/>
    <s v=" "/>
    <s v=" "/>
    <s v=" "/>
    <n v="11"/>
    <n v="11"/>
    <n v="11"/>
    <n v="11"/>
    <n v="16"/>
  </r>
  <r>
    <s v="O-3-TO-556"/>
    <x v="2"/>
    <s v="Toirov"/>
    <n v="556"/>
    <n v="21.2"/>
    <n v="16"/>
    <s v=" "/>
    <n v="5.2"/>
    <s v="Wheat"/>
    <s v="Cotton"/>
    <s v="Undeveloped"/>
    <x v="0"/>
    <s v="Cereals to Cotton"/>
    <s v="Canal"/>
    <s v="               -  "/>
    <n v="16"/>
    <s v=" "/>
    <n v="16"/>
    <s v=" "/>
    <s v=" "/>
    <s v=" "/>
    <n v="16"/>
    <n v="16"/>
    <n v="16"/>
    <n v="12"/>
    <n v="13.48"/>
  </r>
  <r>
    <s v="O-3-TO-559"/>
    <x v="2"/>
    <s v="Toirov"/>
    <n v="559"/>
    <n v="6"/>
    <n v="5.8"/>
    <s v=" "/>
    <n v="0.2"/>
    <s v="Wheat"/>
    <s v="Cotton"/>
    <s v="Undeveloped"/>
    <x v="0"/>
    <s v="Cereals to Cotton"/>
    <s v="Canal"/>
    <s v="               -  "/>
    <n v="5.8"/>
    <s v=" "/>
    <n v="5.8"/>
    <s v=" "/>
    <s v=" "/>
    <s v=" "/>
    <n v="5.8"/>
    <n v="5.8"/>
    <n v="5.8"/>
    <n v="5.8"/>
    <n v="12"/>
  </r>
  <r>
    <s v="O-3-TO-560"/>
    <x v="2"/>
    <s v="Toirov"/>
    <n v="560"/>
    <n v="4.3"/>
    <n v="4.2"/>
    <s v=" "/>
    <n v="0.1"/>
    <s v="Wheat"/>
    <s v="Cotton"/>
    <s v="Undeveloped"/>
    <x v="0"/>
    <s v="Cereals to Cotton"/>
    <s v="Canal"/>
    <s v="               -  "/>
    <n v="4.2"/>
    <s v=" "/>
    <n v="4.2"/>
    <s v=" "/>
    <s v=" "/>
    <s v=" "/>
    <n v="4.2"/>
    <n v="4.2"/>
    <n v="4.2"/>
    <n v="4.2"/>
    <n v="5"/>
  </r>
  <r>
    <s v="O-3-TO-561"/>
    <x v="2"/>
    <s v="Toirov"/>
    <n v="561"/>
    <n v="10.3"/>
    <n v="10.1"/>
    <s v=" "/>
    <n v="0.2"/>
    <s v="Wheat"/>
    <s v="Cotton"/>
    <s v="Undeveloped"/>
    <x v="0"/>
    <s v="Cereals to Cotton"/>
    <s v="Canal"/>
    <s v="               -  "/>
    <n v="10.3"/>
    <s v=" "/>
    <n v="10.1"/>
    <s v=" "/>
    <s v=" "/>
    <s v=" "/>
    <n v="10.1"/>
    <n v="10.1"/>
    <n v="10.1"/>
    <n v="10.1"/>
    <n v="10.029999999999999"/>
  </r>
  <r>
    <s v="O-3-TO-562"/>
    <x v="2"/>
    <s v="Toirov"/>
    <n v="562"/>
    <n v="4.5999999999999996"/>
    <n v="4.4000000000000004"/>
    <s v=" "/>
    <n v="0.2"/>
    <s v="Wheat"/>
    <s v="Cotton"/>
    <s v="Undeveloped"/>
    <x v="0"/>
    <s v="Cereals to Cotton"/>
    <s v="Canal"/>
    <s v="               -  "/>
    <n v="4.4000000000000004"/>
    <s v=" "/>
    <n v="4.4000000000000004"/>
    <s v=" "/>
    <s v=" "/>
    <s v=" "/>
    <n v="4.4000000000000004"/>
    <n v="4.4000000000000004"/>
    <n v="4.4000000000000004"/>
    <n v="4.4000000000000004"/>
    <n v="5"/>
  </r>
  <r>
    <s v="O-3-TO-574"/>
    <x v="2"/>
    <s v="Toirov"/>
    <n v="574"/>
    <n v="7.7"/>
    <n v="7.5"/>
    <s v=" "/>
    <n v="0.2"/>
    <s v="Wheat"/>
    <s v="Cotton"/>
    <s v="Undeveloped"/>
    <x v="0"/>
    <s v="Cereals to Cotton"/>
    <s v="Canal"/>
    <s v="               -  "/>
    <n v="7.5"/>
    <s v=" "/>
    <n v="7.5"/>
    <s v=" "/>
    <s v=" "/>
    <s v=" "/>
    <n v="7.5"/>
    <n v="7.5"/>
    <n v="7.5"/>
    <n v="7.5"/>
    <n v="11.86"/>
  </r>
  <r>
    <s v="O-3-TO-575"/>
    <x v="2"/>
    <s v="Toirov"/>
    <n v="575"/>
    <n v="5.2"/>
    <n v="4.9000000000000004"/>
    <s v=" "/>
    <n v="0.3"/>
    <s v="Wheat"/>
    <s v="Cotton"/>
    <s v="Undeveloped"/>
    <x v="0"/>
    <s v="Cereals to Cotton"/>
    <s v="Canal"/>
    <s v="               -  "/>
    <n v="4.9000000000000004"/>
    <s v=" "/>
    <n v="4.9000000000000004"/>
    <s v=" "/>
    <s v=" "/>
    <s v=" "/>
    <n v="4.9000000000000004"/>
    <n v="4.9000000000000004"/>
    <n v="4.9000000000000004"/>
    <n v="4.9000000000000004"/>
    <n v="5.78"/>
  </r>
  <r>
    <s v="O-3-TO-576"/>
    <x v="2"/>
    <s v="Toirov"/>
    <n v="576"/>
    <n v="21.5"/>
    <n v="20.5"/>
    <s v=" "/>
    <n v="1"/>
    <s v="Wheat"/>
    <s v="Cotton"/>
    <s v="Undeveloped"/>
    <x v="0"/>
    <s v="Cereals to Cotton"/>
    <s v="Canal"/>
    <s v="               -  "/>
    <n v="20.5"/>
    <s v=" "/>
    <n v="20.5"/>
    <s v=" "/>
    <s v=" "/>
    <s v=" "/>
    <n v="20.5"/>
    <n v="20.5"/>
    <n v="20.5"/>
    <n v="20.5"/>
    <n v="23.1"/>
  </r>
  <r>
    <s v="O-3-TO-577"/>
    <x v="2"/>
    <s v="Toirov"/>
    <n v="577"/>
    <n v="15.2"/>
    <n v="14.5"/>
    <s v=" "/>
    <n v="0.7"/>
    <s v="Wheat"/>
    <s v="Cotton"/>
    <s v="Undeveloped"/>
    <x v="0"/>
    <s v="Cereals to Cotton"/>
    <s v="Canal"/>
    <s v="               -  "/>
    <n v="14.5"/>
    <s v=" "/>
    <n v="14.5"/>
    <s v=" "/>
    <s v=" "/>
    <s v=" "/>
    <n v="14.5"/>
    <n v="14.5"/>
    <n v="14.5"/>
    <n v="14.5"/>
    <n v="14.5"/>
  </r>
  <r>
    <s v="O-3-TO-580"/>
    <x v="2"/>
    <s v="Toirov"/>
    <n v="580"/>
    <n v="6.6"/>
    <n v="6.4"/>
    <s v=" "/>
    <n v="0.2"/>
    <s v="Wheat"/>
    <s v="Cotton"/>
    <s v="Undeveloped"/>
    <x v="0"/>
    <s v="Cereals to Cotton"/>
    <s v="Canal"/>
    <s v="               -  "/>
    <n v="6.4"/>
    <s v=" "/>
    <n v="6.4"/>
    <s v=" "/>
    <s v=" "/>
    <s v=" "/>
    <n v="6.4"/>
    <n v="6.4"/>
    <n v="6.4"/>
    <n v="6.4"/>
    <n v="6.4"/>
  </r>
  <r>
    <s v="O-3-TO-581"/>
    <x v="2"/>
    <s v="Toirov"/>
    <n v="581"/>
    <n v="7.4"/>
    <n v="7.2"/>
    <s v=" "/>
    <n v="0.2"/>
    <s v="Wheat"/>
    <s v="Cotton"/>
    <s v="Undeveloped"/>
    <x v="0"/>
    <s v="Cereals to Cotton"/>
    <s v="Canal"/>
    <s v="               -  "/>
    <n v="7.2"/>
    <s v=" "/>
    <n v="7.2"/>
    <s v=" "/>
    <s v=" "/>
    <s v=" "/>
    <n v="7.2"/>
    <n v="7.2"/>
    <n v="7.2"/>
    <n v="7.2"/>
    <n v="7.6"/>
  </r>
  <r>
    <s v="O-3-TO-582"/>
    <x v="2"/>
    <s v="Toirov"/>
    <n v="582"/>
    <n v="10.5"/>
    <n v="10.199999999999999"/>
    <s v=" "/>
    <n v="0.3"/>
    <s v="Wheat"/>
    <s v="Cotton"/>
    <s v="Undeveloped"/>
    <x v="0"/>
    <s v="Cereals to Cotton"/>
    <s v="Canal"/>
    <s v="               -  "/>
    <n v="10.199999999999999"/>
    <s v=" "/>
    <n v="10.199999999999999"/>
    <s v=" "/>
    <s v=" "/>
    <s v=" "/>
    <n v="10.199999999999999"/>
    <n v="10.199999999999999"/>
    <n v="10.199999999999999"/>
    <n v="10.199999999999999"/>
    <n v="8"/>
  </r>
  <r>
    <s v="O-3-TO-583"/>
    <x v="2"/>
    <s v="Toirov"/>
    <n v="583"/>
    <n v="12.2"/>
    <n v="11.8"/>
    <s v=" "/>
    <n v="0.4"/>
    <s v="Wheat"/>
    <s v="Cotton"/>
    <s v="Undeveloped"/>
    <x v="0"/>
    <s v="Cereals to Cotton"/>
    <s v="Canal"/>
    <s v="               -  "/>
    <n v="11.8"/>
    <s v=" "/>
    <n v="11.8"/>
    <s v=" "/>
    <s v=" "/>
    <s v=" "/>
    <n v="11.8"/>
    <n v="11.8"/>
    <n v="11.8"/>
    <n v="11.8"/>
    <n v="12"/>
  </r>
  <r>
    <s v="O-3-TO-601"/>
    <x v="2"/>
    <s v="Toirov"/>
    <n v="601"/>
    <n v="33.200000000000003"/>
    <n v="32.299999999999997"/>
    <s v=" "/>
    <n v="0.9"/>
    <s v="Wheat"/>
    <s v="Cotton"/>
    <s v="Undeveloped"/>
    <x v="0"/>
    <s v="Cereals to Cotton"/>
    <s v="Canal"/>
    <n v="7"/>
    <n v="32.299999999999997"/>
    <s v=" "/>
    <s v=" "/>
    <s v=" "/>
    <s v=" "/>
    <s v=" "/>
    <n v="32.299999999999997"/>
    <n v="32.299999999999997"/>
    <n v="32.299999999999997"/>
    <n v="32.299999999999997"/>
    <n v="32"/>
  </r>
  <r>
    <s v="O-3-TO-602"/>
    <x v="2"/>
    <s v="Toirov"/>
    <n v="602"/>
    <n v="14.3"/>
    <n v="13.5"/>
    <s v=" "/>
    <n v="0.8"/>
    <s v="Wheat"/>
    <s v="Cotton"/>
    <s v="Undeveloped"/>
    <x v="0"/>
    <s v="Cereals to Cotton"/>
    <s v="Canal"/>
    <s v="               -  "/>
    <n v="13.5"/>
    <s v=" "/>
    <n v="14.3"/>
    <s v=" "/>
    <s v=" "/>
    <s v=" "/>
    <n v="13.5"/>
    <n v="14.3"/>
    <n v="14.3"/>
    <n v="14"/>
    <n v="10"/>
  </r>
  <r>
    <s v="O-3-TO-603"/>
    <x v="2"/>
    <s v="Toirov"/>
    <n v="603"/>
    <n v="13.5"/>
    <n v="13.2"/>
    <s v=" "/>
    <n v="0.3"/>
    <s v="Wheat"/>
    <s v="Cotton"/>
    <s v="Undeveloped"/>
    <x v="0"/>
    <s v="Cereals to Cotton"/>
    <s v="Canal"/>
    <s v="               -  "/>
    <n v="13.2"/>
    <s v=" "/>
    <n v="13.5"/>
    <s v=" "/>
    <s v=" "/>
    <s v=" "/>
    <n v="13.2"/>
    <n v="13.2"/>
    <n v="13.2"/>
    <n v="13.2"/>
    <n v="16.07"/>
  </r>
  <r>
    <s v="O-3-TO-605"/>
    <x v="2"/>
    <s v="Toirov"/>
    <n v="605"/>
    <n v="34.1"/>
    <n v="27"/>
    <s v=" "/>
    <n v="7.1"/>
    <s v="Wheat"/>
    <s v="Cotton"/>
    <s v="Undeveloped"/>
    <x v="0"/>
    <s v="Cereals to Cotton"/>
    <s v="Canal"/>
    <n v="11.1"/>
    <n v="27"/>
    <s v=" "/>
    <n v="27"/>
    <s v=" "/>
    <s v=" "/>
    <s v=" "/>
    <n v="27"/>
    <n v="27"/>
    <n v="27"/>
    <n v="27"/>
    <n v="27.08"/>
  </r>
  <r>
    <s v="O-3-TO-617"/>
    <x v="2"/>
    <s v="Toirov"/>
    <n v="617"/>
    <n v="14.1"/>
    <n v="14.1"/>
    <s v=" "/>
    <s v="                                              -  "/>
    <s v="Wheat"/>
    <s v="Cotton"/>
    <s v="Undeveloped"/>
    <x v="0"/>
    <s v="Cereals to Cotton"/>
    <s v="Canal"/>
    <n v="6.2"/>
    <n v="14.1"/>
    <s v=" "/>
    <s v=" "/>
    <s v=" "/>
    <s v=" "/>
    <s v=" "/>
    <n v="14.1"/>
    <n v="14.1"/>
    <n v="14.1"/>
    <n v="14"/>
    <n v="17.22"/>
  </r>
  <r>
    <s v="O-3-TO-624"/>
    <x v="2"/>
    <s v="Toirov"/>
    <n v="624"/>
    <n v="11.2"/>
    <n v="11.2"/>
    <s v=" "/>
    <s v="                                              -  "/>
    <s v="Wheat"/>
    <s v="Cotton"/>
    <s v="Undeveloped"/>
    <x v="0"/>
    <s v="Cereals to Cotton"/>
    <s v="Canal"/>
    <s v="               -  "/>
    <n v="11.2"/>
    <s v=" "/>
    <s v=" "/>
    <s v=" "/>
    <s v=" "/>
    <s v=" "/>
    <n v="11.2"/>
    <n v="11.2"/>
    <n v="11.2"/>
    <n v="11.2"/>
    <n v="12"/>
  </r>
  <r>
    <s v="O-3-TO-632"/>
    <x v="2"/>
    <s v="Toirov"/>
    <n v="632"/>
    <n v="31"/>
    <n v="30.9"/>
    <s v=" "/>
    <n v="0.1"/>
    <s v="Wheat"/>
    <s v="Cotton"/>
    <s v="Undeveloped"/>
    <x v="0"/>
    <s v="Cereals to Cotton"/>
    <s v="Canal"/>
    <s v="               -  "/>
    <n v="30.9"/>
    <s v=" "/>
    <s v=" "/>
    <s v=" "/>
    <s v=" "/>
    <s v=" "/>
    <n v="30.9"/>
    <n v="30.9"/>
    <n v="30.9"/>
    <n v="31"/>
    <n v="35"/>
  </r>
  <r>
    <s v="O-4-SD-313"/>
    <x v="3"/>
    <s v="Sardoba"/>
    <n v="313"/>
    <n v="45.3"/>
    <n v="44"/>
    <s v=" "/>
    <n v="1.3"/>
    <s v="Cotton"/>
    <s v="Cotton"/>
    <s v="Undeveloped"/>
    <x v="0"/>
    <s v="Cotton to Cotton"/>
    <s v="Canal"/>
    <s v="               -  "/>
    <n v="44"/>
    <s v=" "/>
    <n v="44"/>
    <s v=" "/>
    <s v=" "/>
    <s v=" "/>
    <n v="44"/>
    <n v="44"/>
    <n v="44"/>
    <n v="44"/>
    <n v="47"/>
  </r>
  <r>
    <s v="O-4-SD-317"/>
    <x v="3"/>
    <s v="Sardoba"/>
    <n v="317"/>
    <n v="29"/>
    <n v="26.2"/>
    <s v=" "/>
    <n v="2.8"/>
    <s v="Cotton"/>
    <s v="Cotton"/>
    <s v="Undeveloped"/>
    <x v="0"/>
    <s v="Cotton to Cotton"/>
    <s v="Canal"/>
    <s v="               -  "/>
    <n v="26.2"/>
    <s v=" "/>
    <n v="26.2"/>
    <s v=" "/>
    <s v=" "/>
    <s v=" "/>
    <n v="26.2"/>
    <n v="26.2"/>
    <n v="26.2"/>
    <n v="26.2"/>
    <n v="26.4"/>
  </r>
  <r>
    <s v="O-4-SD-318A"/>
    <x v="3"/>
    <s v="Sardoba"/>
    <s v="318A"/>
    <n v="29.7"/>
    <n v="28.9"/>
    <s v=" "/>
    <n v="0.8"/>
    <s v="Cotton"/>
    <s v="Cotton"/>
    <s v="Undeveloped"/>
    <x v="0"/>
    <s v="Cotton to Cotton"/>
    <s v="Canal"/>
    <s v="               -  "/>
    <n v="28.9"/>
    <s v=" "/>
    <n v="18"/>
    <s v=" "/>
    <s v=" "/>
    <s v=" "/>
    <n v="28.9"/>
    <n v="28.9"/>
    <n v="28.9"/>
    <n v="28.9"/>
    <n v="30"/>
  </r>
  <r>
    <s v="O-4-SD-327A"/>
    <x v="3"/>
    <s v="Sardoba"/>
    <s v="327A"/>
    <n v="24"/>
    <n v="23"/>
    <s v=" "/>
    <n v="1"/>
    <s v="Wheat"/>
    <s v="Cotton"/>
    <s v="Undeveloped"/>
    <x v="0"/>
    <s v="Cereals to Cotton"/>
    <s v="Canal"/>
    <s v="               -  "/>
    <n v="23"/>
    <s v=" "/>
    <n v="23"/>
    <s v=" "/>
    <s v=" "/>
    <s v=" "/>
    <n v="23"/>
    <n v="23"/>
    <n v="23"/>
    <n v="23"/>
    <n v="24.2"/>
  </r>
  <r>
    <s v="O-4-UK-F1"/>
    <x v="3"/>
    <s v="Ukubayev"/>
    <s v="F1"/>
    <n v="34.57"/>
    <n v="32.4"/>
    <n v="34.57"/>
    <n v="2.17"/>
    <s v="Cotton"/>
    <s v="Cotton"/>
    <s v="Redeveloped"/>
    <x v="1"/>
    <s v="Cotton to Cotton"/>
    <s v="Canal"/>
    <s v="               -  "/>
    <s v=" "/>
    <s v=" "/>
    <s v=" "/>
    <s v=" "/>
    <n v="32.4"/>
    <n v="32.4"/>
    <s v=" "/>
    <s v=" "/>
    <s v=" "/>
    <s v=" "/>
    <s v=" "/>
  </r>
  <r>
    <s v="O-4-UK-F2"/>
    <x v="3"/>
    <s v="Ukubayev"/>
    <s v="F2"/>
    <n v="47.05"/>
    <n v="42.9"/>
    <n v="47.05"/>
    <n v="4.2"/>
    <s v="Cotton"/>
    <s v="Cotton"/>
    <s v="Redeveloped"/>
    <x v="1"/>
    <s v="Cotton to Cotton"/>
    <s v="Canal"/>
    <s v="               -  "/>
    <s v=" "/>
    <n v="42.9"/>
    <s v=" "/>
    <s v=" "/>
    <n v="42.9"/>
    <n v="42.9"/>
    <s v=" "/>
    <s v=" "/>
    <s v=" "/>
    <s v=" "/>
    <s v=" "/>
  </r>
  <r>
    <s v="O-4-UK-F3"/>
    <x v="3"/>
    <s v="Ukubayev"/>
    <s v="F3"/>
    <n v="45.21"/>
    <n v="42.3"/>
    <n v="45.21"/>
    <n v="2.91"/>
    <s v="Cotton"/>
    <s v="Cotton"/>
    <s v="Redeveloped"/>
    <x v="1"/>
    <s v="Cotton to Cotton"/>
    <s v="Collector"/>
    <s v="               -  "/>
    <s v=" "/>
    <n v="42.3"/>
    <s v=" "/>
    <s v=" "/>
    <n v="42.3"/>
    <n v="42.3"/>
    <s v=" "/>
    <s v=" "/>
    <s v=" "/>
    <s v=" "/>
    <s v=" "/>
  </r>
  <r>
    <s v="O-4-UK-F4"/>
    <x v="3"/>
    <s v="Ukubayev"/>
    <s v="F4"/>
    <n v="45.23"/>
    <n v="42.6"/>
    <n v="45.23"/>
    <n v="2.65"/>
    <s v="Cotton"/>
    <s v="Cotton"/>
    <s v="Redeveloped"/>
    <x v="1"/>
    <s v="Cotton to Cotton"/>
    <s v="Collector"/>
    <s v="               -  "/>
    <s v=" "/>
    <n v="42.6"/>
    <s v=" "/>
    <s v=" "/>
    <n v="42.6"/>
    <n v="42.6"/>
    <s v=" "/>
    <s v=" "/>
    <s v=" "/>
    <s v=" "/>
    <s v=" "/>
  </r>
  <r>
    <s v="O-4-UK-F5A"/>
    <x v="3"/>
    <s v="Ukubayev"/>
    <s v="F5A"/>
    <n v="18.82"/>
    <n v="16.899999999999999"/>
    <n v="18.82"/>
    <n v="1.96"/>
    <s v="Cotton"/>
    <s v="Cotton"/>
    <s v="Redeveloped"/>
    <x v="1"/>
    <s v="Cotton to Cotton"/>
    <s v="Canal"/>
    <s v="               -  "/>
    <s v=" "/>
    <n v="16.899999999999999"/>
    <s v=" "/>
    <s v=" "/>
    <n v="16.899999999999999"/>
    <n v="16.899999999999999"/>
    <s v=" "/>
    <s v=" "/>
    <s v=" "/>
    <s v=" "/>
    <s v=" "/>
  </r>
  <r>
    <s v="O-4-UK-F5B"/>
    <x v="3"/>
    <s v="Ukubayev"/>
    <s v="F5B"/>
    <n v="35.31"/>
    <n v="32.799999999999997"/>
    <n v="35.31"/>
    <n v="2.52"/>
    <s v="Cotton"/>
    <s v="Cotton"/>
    <s v="Redeveloped"/>
    <x v="1"/>
    <s v="Cotton to Cotton"/>
    <s v="Canal"/>
    <s v="               -  "/>
    <s v=" "/>
    <n v="32.799999999999997"/>
    <s v=" "/>
    <s v=" "/>
    <n v="32.799999999999997"/>
    <n v="32.799999999999997"/>
    <s v=" "/>
    <s v=" "/>
    <s v=" "/>
    <s v=" "/>
    <s v=" "/>
  </r>
  <r>
    <s v="O-4-UK-F6"/>
    <x v="3"/>
    <s v="Ukubayev"/>
    <s v="F6"/>
    <n v="33.11"/>
    <n v="29.2"/>
    <n v="33.11"/>
    <n v="3.95"/>
    <s v="Cotton"/>
    <s v="Cotton"/>
    <s v="Redeveloped"/>
    <x v="1"/>
    <s v="Cotton to Cotton"/>
    <s v="Canal"/>
    <s v="               -  "/>
    <s v=" "/>
    <n v="29.2"/>
    <s v=" "/>
    <s v=" "/>
    <n v="29.2"/>
    <n v="29.2"/>
    <s v=" "/>
    <s v=" "/>
    <s v=" "/>
    <s v=" "/>
    <s v=" "/>
  </r>
  <r>
    <s v="O-4-UK-F7"/>
    <x v="3"/>
    <s v="Ukubayev"/>
    <s v="F7"/>
    <n v="54.57"/>
    <n v="51.8"/>
    <n v="54.67"/>
    <n v="2.79"/>
    <s v="Cotton"/>
    <s v="Cotton"/>
    <s v="Redeveloped"/>
    <x v="1"/>
    <s v="Cotton to Cotton"/>
    <s v="Canal"/>
    <s v="               -  "/>
    <s v=" "/>
    <n v="51.8"/>
    <s v=" "/>
    <s v=" "/>
    <n v="51.8"/>
    <n v="51.8"/>
    <s v=" "/>
    <s v=" "/>
    <s v=" "/>
    <s v=" "/>
    <s v=" "/>
  </r>
  <r>
    <s v="O-4-UK-F8"/>
    <x v="3"/>
    <s v="Ukubayev"/>
    <s v="F8"/>
    <n v="45.53"/>
    <n v="42.6"/>
    <n v="45.53"/>
    <n v="2.92"/>
    <s v="Cotton"/>
    <s v="Cotton"/>
    <s v="Redeveloped"/>
    <x v="1"/>
    <s v="Cotton to Cotton"/>
    <s v="Canal"/>
    <s v="               -  "/>
    <s v=" "/>
    <n v="42.6"/>
    <s v=" "/>
    <s v=" "/>
    <n v="42.6"/>
    <n v="42.6"/>
    <s v=" "/>
    <s v=" "/>
    <s v=" "/>
    <s v=" "/>
    <s v=" "/>
  </r>
  <r>
    <s v="O-4-UK-F9"/>
    <x v="3"/>
    <s v="Ukubayev"/>
    <s v="F9"/>
    <n v="42.92"/>
    <n v="39.299999999999997"/>
    <n v="42.92"/>
    <n v="3.64"/>
    <s v="Cotton"/>
    <s v="Cotton"/>
    <s v="Redeveloped"/>
    <x v="1"/>
    <s v="Cotton to Cotton"/>
    <s v="Canal"/>
    <s v="               -  "/>
    <s v=" "/>
    <n v="39.299999999999997"/>
    <s v=" "/>
    <s v=" "/>
    <n v="39.299999999999997"/>
    <n v="39.299999999999997"/>
    <s v=" "/>
    <s v=" "/>
    <s v=" "/>
    <s v=" "/>
    <s v=" "/>
  </r>
  <r>
    <s v="O-4-UK-F10"/>
    <x v="3"/>
    <s v="Ukubayev"/>
    <s v="F10"/>
    <n v="42.32"/>
    <n v="39.700000000000003"/>
    <n v="42.32"/>
    <n v="2.62"/>
    <s v="Cotton"/>
    <s v="Cotton"/>
    <s v="Redeveloped"/>
    <x v="1"/>
    <s v="Cotton to Cotton"/>
    <s v="Canal"/>
    <s v="               -  "/>
    <s v=" "/>
    <n v="39.700000000000003"/>
    <s v=" "/>
    <s v=" "/>
    <n v="39.700000000000003"/>
    <n v="39.700000000000003"/>
    <s v=" "/>
    <s v=" "/>
    <s v=" "/>
    <s v=" "/>
    <s v=" "/>
  </r>
  <r>
    <s v="O-4-UK-F11"/>
    <x v="3"/>
    <s v="Ukubayev"/>
    <s v="F11"/>
    <n v="40.6"/>
    <n v="38"/>
    <n v="40.6"/>
    <n v="2.57"/>
    <s v="Cotton"/>
    <s v="Cotton"/>
    <s v="Redeveloped"/>
    <x v="1"/>
    <s v="Cotton to Cotton"/>
    <s v="Canal"/>
    <s v="               -  "/>
    <s v=" "/>
    <n v="38"/>
    <s v=" "/>
    <s v=" "/>
    <n v="38"/>
    <n v="38"/>
    <s v=" "/>
    <s v=" "/>
    <s v=" "/>
    <s v=" "/>
    <s v=" "/>
  </r>
  <r>
    <s v="O-4-UK-F12"/>
    <x v="3"/>
    <s v="Ukubayev"/>
    <s v="F12"/>
    <n v="41.25"/>
    <n v="37.5"/>
    <n v="41.25"/>
    <n v="3.75"/>
    <s v="Cotton"/>
    <s v="Cotton"/>
    <s v="Redeveloped"/>
    <x v="1"/>
    <s v="Cotton to Cotton"/>
    <s v="Canal"/>
    <s v="               -  "/>
    <s v=" "/>
    <n v="37.5"/>
    <s v=" "/>
    <s v=" "/>
    <n v="37.5"/>
    <n v="37.5"/>
    <s v=" "/>
    <s v=" "/>
    <s v=" "/>
    <s v=" "/>
    <s v=" "/>
  </r>
  <r>
    <s v="O-4-UK-F13"/>
    <x v="3"/>
    <s v="Ukubayev"/>
    <s v="F13"/>
    <n v="62.41"/>
    <n v="60.4"/>
    <n v="62.41"/>
    <n v="2"/>
    <s v="Cotton"/>
    <s v="Cotton"/>
    <s v="Redeveloped"/>
    <x v="1"/>
    <s v="Cotton to Cotton"/>
    <s v="Canal"/>
    <s v="               -  "/>
    <s v=" "/>
    <s v=" "/>
    <s v=" "/>
    <s v=" "/>
    <n v="60.4"/>
    <n v="60.4"/>
    <s v=" "/>
    <s v=" "/>
    <s v=" "/>
    <s v=" "/>
    <s v=" "/>
  </r>
  <r>
    <s v="O-4-UK-153"/>
    <x v="3"/>
    <s v="Ukubayev"/>
    <n v="153"/>
    <n v="32"/>
    <n v="31.8"/>
    <s v=" "/>
    <n v="0.2"/>
    <s v="Wheat"/>
    <s v="Cotton"/>
    <s v="Undeveloped"/>
    <x v="0"/>
    <s v="Cereals to Cotton"/>
    <s v="Canal"/>
    <s v="               -  "/>
    <n v="31.8"/>
    <s v=" "/>
    <n v="31.8"/>
    <s v=" "/>
    <s v=" "/>
    <s v=" "/>
    <n v="31.8"/>
    <n v="31.8"/>
    <n v="31.8"/>
    <n v="30"/>
    <n v="33"/>
  </r>
  <r>
    <s v="O-4-UK-190"/>
    <x v="3"/>
    <s v="Ukubayev"/>
    <n v="190"/>
    <n v="34"/>
    <n v="34"/>
    <s v=" "/>
    <s v="                                              -  "/>
    <s v="Wheat"/>
    <s v="Cotton"/>
    <s v="Undeveloped"/>
    <x v="0"/>
    <s v="Cereals to Cotton"/>
    <s v="Canal"/>
    <s v="               -  "/>
    <n v="34"/>
    <s v=" "/>
    <s v=" "/>
    <s v=" "/>
    <s v=" "/>
    <s v=" "/>
    <n v="34"/>
    <n v="34"/>
    <n v="34"/>
    <n v="34"/>
    <n v="36.200000000000003"/>
  </r>
  <r>
    <s v="O-4-UK-192"/>
    <x v="3"/>
    <s v="Ukubayev"/>
    <n v="192"/>
    <n v="10.3"/>
    <n v="10"/>
    <s v=" "/>
    <n v="0.3"/>
    <s v="Wheat"/>
    <s v="Cotton"/>
    <s v="Undeveloped"/>
    <x v="0"/>
    <s v="Cereals to Cotton"/>
    <s v="Canal"/>
    <s v="               -  "/>
    <n v="10.3"/>
    <s v=" "/>
    <s v=" "/>
    <s v=" "/>
    <s v=" "/>
    <s v=" "/>
    <n v="10"/>
    <n v="10.3"/>
    <n v="10.3"/>
    <n v="10.3"/>
    <n v="13.6"/>
  </r>
  <r>
    <s v="O-4-UK-193"/>
    <x v="3"/>
    <s v="Ukubayev"/>
    <n v="193"/>
    <n v="29.5"/>
    <n v="28.9"/>
    <s v=" "/>
    <n v="0.6"/>
    <s v="Wheat"/>
    <s v="Cotton"/>
    <s v="Undeveloped"/>
    <x v="0"/>
    <s v="Cereals to Cotton"/>
    <s v="Canal"/>
    <s v="               -  "/>
    <n v="28.9"/>
    <s v=" "/>
    <s v=" "/>
    <s v=" "/>
    <s v="`"/>
    <s v=" "/>
    <n v="28.9"/>
    <n v="28.9"/>
    <n v="28.9"/>
    <n v="27"/>
    <n v="28"/>
  </r>
  <r>
    <s v="O-5-BB-F19"/>
    <x v="4"/>
    <s v="Bobur"/>
    <s v="F19"/>
    <n v="29.45"/>
    <n v="27.3"/>
    <n v="29.45"/>
    <n v="2.15"/>
    <s v="Barley"/>
    <s v="Cotton"/>
    <s v="Redeveloped"/>
    <x v="1"/>
    <s v="Cereals to Cotton"/>
    <s v="Canal"/>
    <s v="               -  "/>
    <s v=" "/>
    <s v=" "/>
    <s v=" "/>
    <s v=" "/>
    <n v="27.31"/>
    <n v="27.31"/>
    <s v=" "/>
    <s v=" "/>
    <s v=" "/>
    <s v=" "/>
    <s v=" "/>
  </r>
  <r>
    <s v="O-5-BB-F25"/>
    <x v="4"/>
    <s v="Bobur"/>
    <s v="F25"/>
    <n v="18.75"/>
    <n v="17"/>
    <n v="18.75"/>
    <n v="1.75"/>
    <s v="Wheat"/>
    <s v="Cotton"/>
    <s v="Redeveloped"/>
    <x v="1"/>
    <s v="Cereals to Cotton"/>
    <s v="Canal"/>
    <n v="18.399999999999999"/>
    <s v=" "/>
    <n v="17"/>
    <s v=" "/>
    <s v=" "/>
    <n v="16.95"/>
    <n v="16.95"/>
    <s v=" "/>
    <s v=" "/>
    <s v=" "/>
    <s v=" "/>
    <s v=" "/>
  </r>
  <r>
    <s v="O-5-BB-F27"/>
    <x v="4"/>
    <s v="Bobur"/>
    <s v="F27"/>
    <n v="17.53"/>
    <n v="16.600000000000001"/>
    <n v="17.53"/>
    <n v="0.93"/>
    <s v="Wheat"/>
    <s v="Cotton"/>
    <s v="Redeveloped"/>
    <x v="1"/>
    <s v="Cereals to Cotton"/>
    <s v="Canal"/>
    <n v="15"/>
    <s v=" "/>
    <n v="16.600000000000001"/>
    <s v=" "/>
    <s v=" "/>
    <n v="16.62"/>
    <n v="16.62"/>
    <s v=" "/>
    <s v=" "/>
    <s v=" "/>
    <s v=" "/>
    <s v=" "/>
  </r>
  <r>
    <s v="O-5-BB-F29"/>
    <x v="4"/>
    <s v="Bobur"/>
    <s v="F29"/>
    <n v="19.78"/>
    <n v="17.100000000000001"/>
    <n v="19.78"/>
    <n v="2.68"/>
    <s v="Cotton"/>
    <s v="Cotton"/>
    <s v="Redeveloped"/>
    <x v="1"/>
    <s v="Cotton to Cotton"/>
    <s v="Canal"/>
    <s v="               -  "/>
    <s v=" "/>
    <n v="17.12"/>
    <s v=" "/>
    <s v=" "/>
    <n v="17.12"/>
    <n v="17.12"/>
    <s v=" "/>
    <s v=" "/>
    <s v=" "/>
    <s v=" "/>
    <s v=" "/>
  </r>
  <r>
    <s v="O-5-BB-F32"/>
    <x v="4"/>
    <s v="Bobur"/>
    <s v="F32"/>
    <n v="31.76"/>
    <n v="28.6"/>
    <n v="31.76"/>
    <n v="3.16"/>
    <s v="Cotton"/>
    <s v="Cotton"/>
    <s v="Redeveloped"/>
    <x v="1"/>
    <s v="Cotton to Cotton"/>
    <s v="Canal"/>
    <s v="               -  "/>
    <s v=" "/>
    <n v="28.56"/>
    <n v="28.56"/>
    <s v=" "/>
    <n v="28.56"/>
    <n v="28.56"/>
    <s v=" "/>
    <s v=" "/>
    <s v=" "/>
    <s v=" "/>
    <s v=" "/>
  </r>
  <r>
    <s v="O-5-BB-F34A"/>
    <x v="4"/>
    <s v="Bobur"/>
    <s v="F34A"/>
    <n v="33.29"/>
    <n v="31"/>
    <n v="33.29"/>
    <n v="2.29"/>
    <s v="Wheat"/>
    <s v="Cotton"/>
    <s v="Redeveloped"/>
    <x v="1"/>
    <s v="Cereals to Cotton"/>
    <s v="Canal"/>
    <n v="25"/>
    <s v=" "/>
    <n v="31.1"/>
    <s v=" "/>
    <s v=" "/>
    <n v="31.05"/>
    <n v="31.05"/>
    <s v=" "/>
    <s v=" "/>
    <s v=" "/>
    <s v=" "/>
    <s v=" "/>
  </r>
  <r>
    <s v="O-5-BB-F34B"/>
    <x v="4"/>
    <s v="Bobur"/>
    <s v="F34B"/>
    <n v="31"/>
    <n v="29"/>
    <n v="31"/>
    <n v="2"/>
    <s v="Wheat"/>
    <s v="Cotton"/>
    <s v="Redeveloped"/>
    <x v="1"/>
    <s v="Cereals to Cotton"/>
    <s v="Canal"/>
    <n v="28.7"/>
    <s v=" "/>
    <n v="29"/>
    <s v=" "/>
    <s v=" "/>
    <n v="29.01"/>
    <n v="29.01"/>
    <s v=" "/>
    <s v=" "/>
    <s v=" "/>
    <s v=" "/>
    <s v=" "/>
  </r>
  <r>
    <s v="O-5-BB-F37B"/>
    <x v="4"/>
    <s v="Bobur"/>
    <s v="F37B"/>
    <n v="36.46"/>
    <n v="34.909999999999997"/>
    <n v="36.46"/>
    <n v="1.55"/>
    <s v="Cotton"/>
    <s v="Cotton"/>
    <s v="Redeveloped"/>
    <x v="1"/>
    <s v="Cotton to Cotton"/>
    <s v="Canal"/>
    <s v="               -  "/>
    <s v=" "/>
    <n v="34.909999999999997"/>
    <s v=" "/>
    <s v=" "/>
    <n v="34.909999999999997"/>
    <n v="34.909999999999997"/>
    <s v=" "/>
    <s v=" "/>
    <s v=" "/>
    <s v=" "/>
    <s v=" "/>
  </r>
  <r>
    <s v="O-5-BB-F39"/>
    <x v="4"/>
    <s v="Bobur"/>
    <s v="F39"/>
    <n v="49.78"/>
    <n v="46.3"/>
    <n v="49.78"/>
    <n v="3.48"/>
    <s v="Wheat"/>
    <s v="Cotton"/>
    <s v="Redeveloped"/>
    <x v="1"/>
    <s v="Cereals to Cotton"/>
    <s v="Canal"/>
    <n v="48.2"/>
    <s v=" "/>
    <n v="46.3"/>
    <s v=" "/>
    <s v=" "/>
    <n v="46.28"/>
    <n v="46.28"/>
    <s v=" "/>
    <s v=" "/>
    <s v=" "/>
    <s v=" "/>
    <s v=" "/>
  </r>
  <r>
    <s v="O-5-BB-F42A"/>
    <x v="4"/>
    <s v="Bobur"/>
    <s v="F42A"/>
    <n v="31.42"/>
    <n v="28.8"/>
    <n v="31.42"/>
    <n v="2.62"/>
    <s v="Wheat"/>
    <s v="Cotton"/>
    <s v="Redeveloped"/>
    <x v="1"/>
    <s v="Cereals to Cotton"/>
    <s v="Canal/Collector"/>
    <n v="26.2"/>
    <s v=" "/>
    <n v="28.8"/>
    <s v=" "/>
    <s v=" "/>
    <n v="28.76"/>
    <n v="28.76"/>
    <s v=" "/>
    <s v=" "/>
    <s v=" "/>
    <s v=" "/>
    <s v=" "/>
  </r>
  <r>
    <s v="O-5-BB-F42B"/>
    <x v="4"/>
    <s v="Bobur"/>
    <s v="F42B"/>
    <n v="32.020000000000003"/>
    <n v="29.1"/>
    <n v="32.020000000000003"/>
    <n v="2.92"/>
    <s v="Wheat"/>
    <s v="Cotton"/>
    <s v="Redeveloped"/>
    <x v="1"/>
    <s v="Cereals to Cotton"/>
    <s v="Canal/Collector"/>
    <n v="26.2"/>
    <s v=" "/>
    <n v="29.1"/>
    <s v=" "/>
    <s v=" "/>
    <n v="29.1"/>
    <n v="29.1"/>
    <s v=" "/>
    <s v=" "/>
    <s v=" "/>
    <s v=" "/>
    <s v=" "/>
  </r>
  <r>
    <s v="O-5-BB-F46"/>
    <x v="4"/>
    <s v="Bobur"/>
    <s v="F46"/>
    <n v="57.54"/>
    <n v="52.22"/>
    <n v="57.54"/>
    <n v="5.32"/>
    <s v="Cotton"/>
    <s v="Cotton"/>
    <s v="Redeveloped"/>
    <x v="1"/>
    <s v="Cotton to Cotton"/>
    <s v="Canal"/>
    <s v="               -  "/>
    <s v=" "/>
    <n v="52.22"/>
    <s v=" "/>
    <s v=" "/>
    <n v="52.22"/>
    <n v="52.22"/>
    <s v=" "/>
    <s v=" "/>
    <s v=" "/>
    <s v=" "/>
    <s v=" "/>
  </r>
  <r>
    <s v="O-5-BB-F49"/>
    <x v="4"/>
    <s v="Bobur"/>
    <s v="F49"/>
    <n v="7.54"/>
    <n v="6.2"/>
    <n v="7.54"/>
    <n v="1.34"/>
    <s v="Cotton"/>
    <s v="Cotton"/>
    <s v="Redeveloped"/>
    <x v="1"/>
    <s v="Cotton to Cotton"/>
    <s v="Canal"/>
    <s v="               -  "/>
    <s v=" "/>
    <n v="6.21"/>
    <s v=" "/>
    <s v=" "/>
    <n v="6.21"/>
    <n v="6.21"/>
    <s v=" "/>
    <s v=" "/>
    <s v=" "/>
    <s v=" "/>
    <s v=" "/>
  </r>
  <r>
    <s v="O-5-BB-F50"/>
    <x v="4"/>
    <s v="Bobur"/>
    <s v="F50"/>
    <n v="21.05"/>
    <n v="19.600000000000001"/>
    <n v="21.05"/>
    <n v="1.45"/>
    <s v="Cotton"/>
    <s v="Cotton"/>
    <s v="Redeveloped"/>
    <x v="1"/>
    <s v="Cotton to Cotton"/>
    <s v="Canal"/>
    <s v="               -  "/>
    <s v=" "/>
    <n v="19.55"/>
    <s v=" "/>
    <s v=" "/>
    <n v="19.55"/>
    <n v="19.55"/>
    <s v=" "/>
    <s v=" "/>
    <s v=" "/>
    <s v=" "/>
    <s v=" "/>
  </r>
  <r>
    <s v="O-5-BB-F51"/>
    <x v="4"/>
    <s v="Bobur"/>
    <s v="F51"/>
    <n v="11.24"/>
    <n v="10.3"/>
    <n v="11.24"/>
    <n v="0.94"/>
    <s v="Cotton"/>
    <s v="Cotton"/>
    <s v="Redeveloped"/>
    <x v="1"/>
    <s v="Cotton to Cotton"/>
    <s v="Canal"/>
    <s v="               -  "/>
    <s v=" "/>
    <n v="10.31"/>
    <s v=" "/>
    <s v=" "/>
    <n v="10.31"/>
    <n v="10.31"/>
    <s v=" "/>
    <s v=" "/>
    <s v=" "/>
    <s v=" "/>
    <s v=" "/>
  </r>
  <r>
    <s v="O-5-BB-F52"/>
    <x v="4"/>
    <s v="Bobur"/>
    <s v="F52"/>
    <n v="32.61"/>
    <n v="30.2"/>
    <n v="32.61"/>
    <n v="2.4"/>
    <s v="Cotton"/>
    <s v="Cotton"/>
    <s v="Redeveloped"/>
    <x v="1"/>
    <s v="Cotton to Cotton"/>
    <s v="Canal"/>
    <s v="               -  "/>
    <s v=" "/>
    <n v="30.2"/>
    <s v=" "/>
    <s v=" "/>
    <n v="30.2"/>
    <n v="30.2"/>
    <s v=" "/>
    <s v=" "/>
    <s v=" "/>
    <s v=" "/>
    <s v=" "/>
  </r>
  <r>
    <s v="O-5-BB-F53"/>
    <x v="4"/>
    <s v="Bobur"/>
    <s v="F53"/>
    <n v="20"/>
    <n v="18.37"/>
    <n v="20"/>
    <n v="1.63"/>
    <s v="Cotton"/>
    <s v="Cotton"/>
    <s v="Redeveloped"/>
    <x v="1"/>
    <s v="Cotton to Cotton"/>
    <s v="Canal"/>
    <s v="               -  "/>
    <s v=" "/>
    <n v="18.37"/>
    <n v="18.37"/>
    <s v=" "/>
    <n v="18.37"/>
    <n v="18.37"/>
    <s v=" "/>
    <s v=" "/>
    <s v=" "/>
    <s v=" "/>
    <s v=" "/>
  </r>
  <r>
    <s v="O-5-BB-F54"/>
    <x v="4"/>
    <s v="Bobur"/>
    <s v="F54"/>
    <n v="19.48"/>
    <n v="17.72"/>
    <n v="19.48"/>
    <n v="1.76"/>
    <s v="Cotton"/>
    <s v="Cotton"/>
    <s v="Redeveloped"/>
    <x v="1"/>
    <s v="Cotton to Cotton"/>
    <s v="Canal"/>
    <s v="               -  "/>
    <s v=" "/>
    <n v="17.72"/>
    <s v=" "/>
    <s v=" "/>
    <n v="17.72"/>
    <n v="17.72"/>
    <s v=" "/>
    <s v=" "/>
    <s v=" "/>
    <s v=" "/>
    <s v=" "/>
  </r>
  <r>
    <s v="O-5-BB-F55"/>
    <x v="4"/>
    <s v="Bobur"/>
    <s v="F55"/>
    <n v="18.48"/>
    <n v="16.309999999999999"/>
    <n v="18.48"/>
    <n v="2.17"/>
    <s v="Cotton"/>
    <s v="Cotton"/>
    <s v="Redeveloped"/>
    <x v="1"/>
    <s v="Cotton to Cotton"/>
    <s v="Canal"/>
    <s v="               -  "/>
    <s v=" "/>
    <n v="16.309999999999999"/>
    <s v=" "/>
    <s v=" "/>
    <n v="16.309999999999999"/>
    <n v="16.309999999999999"/>
    <s v=" "/>
    <s v=" "/>
    <s v=" "/>
    <s v=" "/>
    <s v=" "/>
  </r>
  <r>
    <s v="O-5-BB-F56"/>
    <x v="4"/>
    <s v="Bobur"/>
    <s v="F56"/>
    <n v="19.63"/>
    <n v="17.989999999999998"/>
    <n v="19.63"/>
    <n v="1.64"/>
    <s v="Cotton"/>
    <s v="Cotton"/>
    <s v="Redeveloped"/>
    <x v="1"/>
    <s v="Cotton to Cotton"/>
    <s v="Canal"/>
    <s v="               -  "/>
    <s v=" "/>
    <n v="17.91"/>
    <n v="17.91"/>
    <s v=" "/>
    <n v="17.91"/>
    <n v="17.91"/>
    <s v=" "/>
    <s v=" "/>
    <s v=" "/>
    <s v=" "/>
    <s v=" 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">
  <r>
    <s v="O-1-SD-27"/>
    <x v="0"/>
    <s v="Sardoba"/>
    <n v="27"/>
    <n v="38.9"/>
    <n v="36.700000000000003"/>
    <s v=" "/>
    <n v="2.2000000000000002"/>
    <s v="Cotton"/>
    <s v="Cotton"/>
    <s v="Undeveloped"/>
    <s v="UZ method"/>
    <x v="0"/>
    <s v="Collector"/>
    <s v="               -  "/>
    <n v="36.700000000000003"/>
  </r>
  <r>
    <s v="O-1-SD-28"/>
    <x v="0"/>
    <s v="Sardoba"/>
    <n v="28"/>
    <n v="17.100000000000001"/>
    <n v="16.5"/>
    <s v=" "/>
    <n v="0.6"/>
    <s v="Cotton"/>
    <s v="Cotton"/>
    <s v="Undeveloped"/>
    <s v="UZ method"/>
    <x v="0"/>
    <s v="Collector"/>
    <s v="               -  "/>
    <n v="16.5"/>
  </r>
  <r>
    <s v="O-1-SD-29"/>
    <x v="0"/>
    <s v="Sardoba"/>
    <n v="29"/>
    <n v="21.3"/>
    <n v="20.7"/>
    <s v=" "/>
    <n v="0.6"/>
    <s v="Cotton"/>
    <s v="Cotton"/>
    <s v="Undeveloped"/>
    <s v="UZ method"/>
    <x v="0"/>
    <s v="Collector"/>
    <s v="               -  "/>
    <n v="20.7"/>
  </r>
  <r>
    <s v="O-1-SD-33"/>
    <x v="0"/>
    <s v="Sardoba"/>
    <n v="33"/>
    <n v="10.8"/>
    <n v="10.6"/>
    <s v=" "/>
    <n v="0.2"/>
    <s v="Cotton"/>
    <s v="Cotton"/>
    <s v="Undeveloped"/>
    <s v="UZ method"/>
    <x v="0"/>
    <s v="Canal"/>
    <s v="               -  "/>
    <n v="10.6"/>
  </r>
  <r>
    <s v="O-1-SD-34"/>
    <x v="0"/>
    <s v="Sardoba"/>
    <n v="34"/>
    <n v="22.8"/>
    <n v="22.3"/>
    <s v=" "/>
    <n v="0.5"/>
    <s v="Wheat"/>
    <s v="Cotton"/>
    <s v="Undeveloped"/>
    <s v="UZ method"/>
    <x v="1"/>
    <s v="Collector"/>
    <s v="               -  "/>
    <n v="22.3"/>
  </r>
  <r>
    <s v="O-1-SD-35"/>
    <x v="0"/>
    <s v="Sardoba"/>
    <n v="35"/>
    <n v="26.5"/>
    <n v="25.9"/>
    <s v=" "/>
    <n v="0.6"/>
    <s v="Wheat"/>
    <s v="Cotton"/>
    <s v="Undeveloped"/>
    <s v="UZ method"/>
    <x v="1"/>
    <s v="Collector"/>
    <s v="               -  "/>
    <n v="25.9"/>
  </r>
  <r>
    <s v="O-1-SD-36"/>
    <x v="0"/>
    <s v="Sardoba"/>
    <n v="36"/>
    <n v="46.7"/>
    <n v="46"/>
    <s v=" "/>
    <n v="0.7"/>
    <s v="Cotton"/>
    <s v="Cotton"/>
    <s v="Undeveloped"/>
    <s v="UZ method"/>
    <x v="0"/>
    <s v="Canal"/>
    <s v="               -  "/>
    <n v="46"/>
  </r>
  <r>
    <s v="O-1-SD-39"/>
    <x v="0"/>
    <s v="Sardoba"/>
    <n v="39"/>
    <n v="47.4"/>
    <n v="45.7"/>
    <s v=" "/>
    <n v="1.7"/>
    <s v="Cotton"/>
    <s v="Cotton"/>
    <s v="Undeveloped"/>
    <s v="UZ method"/>
    <x v="2"/>
    <s v="Canal"/>
    <s v="               -  "/>
    <n v="45.7"/>
  </r>
  <r>
    <s v="O-1-SD-40"/>
    <x v="0"/>
    <s v="Sardoba"/>
    <n v="40"/>
    <n v="47.3"/>
    <n v="46.4"/>
    <s v=" "/>
    <n v="0.9"/>
    <s v="Wheat"/>
    <s v="Cotton"/>
    <s v="Undeveloped"/>
    <s v="UZ method"/>
    <x v="2"/>
    <s v="Canal"/>
    <n v="18.2"/>
    <n v="46.4"/>
  </r>
  <r>
    <s v="O-1-SD-42"/>
    <x v="0"/>
    <s v="Sardoba"/>
    <n v="42"/>
    <n v="53.7"/>
    <n v="51.8"/>
    <s v=" "/>
    <n v="1.9"/>
    <s v="Wheat"/>
    <s v="Cotton"/>
    <s v="Undeveloped"/>
    <s v="UZ method"/>
    <x v="2"/>
    <s v="Canal"/>
    <n v="15.6"/>
    <n v="51.8"/>
  </r>
  <r>
    <s v="O-1-SD-44"/>
    <x v="0"/>
    <s v="Sardoba"/>
    <n v="44"/>
    <n v="51.8"/>
    <n v="50.6"/>
    <s v=" "/>
    <n v="1.2"/>
    <s v="Wheat"/>
    <s v="Cotton"/>
    <s v="Undeveloped"/>
    <s v="UZ method"/>
    <x v="2"/>
    <s v="Canal"/>
    <n v="21"/>
    <n v="50.6"/>
  </r>
  <r>
    <s v="O-1-SD-95"/>
    <x v="0"/>
    <s v="Sardoba"/>
    <n v="95"/>
    <n v="16"/>
    <n v="15.4"/>
    <s v=" "/>
    <n v="0.6"/>
    <s v="Cotton"/>
    <s v="Cotton"/>
    <s v="Undeveloped"/>
    <s v="UZ method"/>
    <x v="0"/>
    <s v="Canal"/>
    <s v="               -  "/>
    <n v="15.4"/>
  </r>
  <r>
    <s v="O-1-SD-96"/>
    <x v="0"/>
    <s v="Sardoba"/>
    <n v="96"/>
    <n v="22.5"/>
    <n v="22.2"/>
    <s v=" "/>
    <n v="0.3"/>
    <s v="Cotton"/>
    <s v="Cotton"/>
    <s v="Undeveloped"/>
    <s v="UZ method"/>
    <x v="0"/>
    <s v="Canal"/>
    <s v="               -  "/>
    <n v="22.2"/>
  </r>
  <r>
    <s v="O-1-SD-104"/>
    <x v="0"/>
    <s v="Sardoba"/>
    <n v="104"/>
    <n v="21.5"/>
    <n v="20.8"/>
    <s v=" "/>
    <n v="0.7"/>
    <s v="Cotton"/>
    <s v="Cotton"/>
    <s v="Undeveloped"/>
    <s v="UZ method"/>
    <x v="0"/>
    <s v="Canal"/>
    <s v="               -  "/>
    <n v="20.8"/>
  </r>
  <r>
    <s v="O-1-SD-105"/>
    <x v="0"/>
    <s v="Sardoba"/>
    <n v="105"/>
    <n v="19.5"/>
    <n v="19.100000000000001"/>
    <s v=" "/>
    <n v="0.4"/>
    <s v="Cotton"/>
    <s v="Cotton"/>
    <s v="Undeveloped"/>
    <s v="UZ method"/>
    <x v="0"/>
    <s v="Canal"/>
    <s v="               -  "/>
    <n v="19.100000000000001"/>
  </r>
  <r>
    <s v="O-1-SD-107"/>
    <x v="0"/>
    <s v="Sardoba"/>
    <n v="107"/>
    <n v="39.4"/>
    <n v="35.5"/>
    <s v=" "/>
    <n v="3.9"/>
    <s v="Cotton"/>
    <s v="Cotton"/>
    <s v="Undeveloped"/>
    <s v="UZ method"/>
    <x v="0"/>
    <s v="Canal"/>
    <s v="               -  "/>
    <n v="35.5"/>
  </r>
  <r>
    <s v="O-1-SD-110"/>
    <x v="0"/>
    <s v="Sardoba"/>
    <n v="110"/>
    <n v="18.5"/>
    <n v="18"/>
    <s v=" "/>
    <n v="0.5"/>
    <s v="Cotton"/>
    <s v="Cotton"/>
    <s v="Undeveloped"/>
    <s v="UZ method"/>
    <x v="0"/>
    <s v="Canal"/>
    <s v="               -  "/>
    <n v="18"/>
  </r>
  <r>
    <s v="O-1-SD-112"/>
    <x v="0"/>
    <s v="Sardoba"/>
    <n v="112"/>
    <n v="16.5"/>
    <n v="15.9"/>
    <s v=" "/>
    <n v="0.6"/>
    <s v="Cotton"/>
    <s v="Cotton"/>
    <s v="Undeveloped"/>
    <s v="UZ method"/>
    <x v="0"/>
    <s v="Canal"/>
    <s v="               -  "/>
    <n v="15.9"/>
  </r>
  <r>
    <s v="O-1-SD-129"/>
    <x v="0"/>
    <s v="Sardoba"/>
    <n v="129"/>
    <n v="14.1"/>
    <n v="13.6"/>
    <s v=" "/>
    <n v="0.5"/>
    <s v="Barley"/>
    <s v="Cotton"/>
    <s v="Undeveloped"/>
    <s v="UZ method"/>
    <x v="1"/>
    <s v="Canal"/>
    <s v="               -  "/>
    <n v="13.6"/>
  </r>
  <r>
    <s v="O-1-SD-130"/>
    <x v="0"/>
    <s v="Sardoba"/>
    <n v="130"/>
    <n v="3.9"/>
    <n v="3.8"/>
    <s v=" "/>
    <n v="0.1"/>
    <s v="Barley"/>
    <s v="Cotton"/>
    <s v="Undeveloped"/>
    <s v="UZ method"/>
    <x v="1"/>
    <s v="Canal"/>
    <s v="               -  "/>
    <n v="3.8"/>
  </r>
  <r>
    <s v="O-1-SD-132"/>
    <x v="0"/>
    <s v="Sardoba"/>
    <n v="132"/>
    <n v="13.5"/>
    <n v="13.2"/>
    <s v=" "/>
    <n v="0.3"/>
    <s v="Wheat"/>
    <s v="Cotton"/>
    <s v="Undeveloped"/>
    <s v="UZ method"/>
    <x v="1"/>
    <s v="Canal"/>
    <s v="               -  "/>
    <n v="13.2"/>
  </r>
  <r>
    <s v="O-1-SD-134"/>
    <x v="0"/>
    <s v="Sardoba"/>
    <n v="134"/>
    <n v="11.8"/>
    <n v="11.4"/>
    <s v=" "/>
    <n v="0.4"/>
    <s v="Wheat"/>
    <s v="Cotton"/>
    <s v="Undeveloped"/>
    <s v="UZ method"/>
    <x v="1"/>
    <s v="Canal"/>
    <s v="               -  "/>
    <n v="11.4"/>
  </r>
  <r>
    <s v="O-1-SD-135"/>
    <x v="0"/>
    <s v="Sardoba"/>
    <n v="135"/>
    <n v="16.2"/>
    <n v="15.7"/>
    <s v=" "/>
    <n v="0.5"/>
    <s v="Wheat"/>
    <s v="Cotton"/>
    <s v="Undeveloped"/>
    <s v="UZ method"/>
    <x v="1"/>
    <s v="Canal"/>
    <s v="               -  "/>
    <n v="15.7"/>
  </r>
  <r>
    <s v="O-1-SD-197"/>
    <x v="0"/>
    <s v="Sardoba"/>
    <n v="197"/>
    <n v="10.9"/>
    <n v="10.8"/>
    <s v=" "/>
    <n v="0.1"/>
    <s v="Wheat"/>
    <s v="Cotton"/>
    <s v="Undeveloped"/>
    <s v="UZ method"/>
    <x v="1"/>
    <s v="Canal/Collector"/>
    <s v="               -  "/>
    <n v="10.8"/>
  </r>
  <r>
    <s v="O-1-SD-199"/>
    <x v="0"/>
    <s v="Sardoba"/>
    <n v="199"/>
    <n v="9.4"/>
    <n v="9.1999999999999993"/>
    <s v=" "/>
    <n v="0.2"/>
    <s v="Wheat"/>
    <s v="Cotton"/>
    <s v="Undeveloped"/>
    <s v="UZ method"/>
    <x v="1"/>
    <s v="Canal/Collector"/>
    <n v="6.7"/>
    <n v="9.1999999999999993"/>
  </r>
  <r>
    <s v="O-1-UK-2"/>
    <x v="0"/>
    <s v="Ukubayev"/>
    <n v="2"/>
    <n v="16.5"/>
    <n v="16.100000000000001"/>
    <s v=" "/>
    <n v="0.43"/>
    <s v="Cotton"/>
    <s v="Cotton"/>
    <s v="Undeveloped"/>
    <s v="UZ method"/>
    <x v="0"/>
    <s v="Canal/Collector"/>
    <s v="               -  "/>
    <n v="16.100000000000001"/>
  </r>
  <r>
    <s v="O-1-UK-4"/>
    <x v="0"/>
    <s v="Ukubayev"/>
    <n v="4"/>
    <n v="21.3"/>
    <n v="21"/>
    <s v=" "/>
    <n v="0.3"/>
    <s v="Cotton"/>
    <s v="Cotton"/>
    <s v="Undeveloped"/>
    <s v="UZ method"/>
    <x v="0"/>
    <s v="Canal/Collector"/>
    <s v="               -  "/>
    <n v="21"/>
  </r>
  <r>
    <s v="O-1-UK-5"/>
    <x v="0"/>
    <s v="Ukubayev"/>
    <n v="5"/>
    <n v="31.9"/>
    <n v="30.9"/>
    <s v=" "/>
    <n v="1"/>
    <s v="Cotton"/>
    <s v="Cotton"/>
    <s v="Undeveloped"/>
    <s v="UZ method"/>
    <x v="0"/>
    <s v="Canal/Collector"/>
    <s v="               -  "/>
    <n v="30.9"/>
  </r>
  <r>
    <s v="O-1-UK-25"/>
    <x v="0"/>
    <s v="Ukubayev"/>
    <n v="25"/>
    <n v="36.5"/>
    <n v="36"/>
    <s v=" "/>
    <n v="0.5"/>
    <s v="Cotton"/>
    <s v="Cotton"/>
    <s v="Undeveloped"/>
    <s v="UZ method"/>
    <x v="0"/>
    <s v="Canal/Collector"/>
    <s v="               -  "/>
    <n v="36"/>
  </r>
  <r>
    <s v="O-1-UK-F51"/>
    <x v="0"/>
    <s v="Ukubayev"/>
    <s v="F51"/>
    <n v="61.1"/>
    <n v="59.1"/>
    <n v="62.4"/>
    <n v="1.99"/>
    <s v="Wheat"/>
    <s v="Cotton"/>
    <s v="Redeveloped"/>
    <s v="Permanent bed"/>
    <x v="3"/>
    <s v="Canal/Collector"/>
    <n v="26.1"/>
    <s v=" "/>
  </r>
  <r>
    <s v="O-1-UK-F52"/>
    <x v="0"/>
    <s v="Ukubayev"/>
    <s v="F52"/>
    <n v="46.46"/>
    <n v="44.7"/>
    <n v="46.2"/>
    <n v="1.73"/>
    <s v="Wheat"/>
    <s v="Cotton"/>
    <s v="Redeveloped"/>
    <s v="Permanent bed"/>
    <x v="3"/>
    <s v="Canal/Collector"/>
    <n v="20.3"/>
    <s v=" "/>
  </r>
  <r>
    <s v="O-1-UK-F53"/>
    <x v="0"/>
    <s v="Ukubayev"/>
    <s v="F53"/>
    <n v="114.75"/>
    <n v="110.2"/>
    <n v="113.7"/>
    <n v="4.54"/>
    <s v="Wheat"/>
    <s v="Cotton"/>
    <s v="Redeveloped"/>
    <s v="Permanent bed"/>
    <x v="3"/>
    <s v="Canal/Collector"/>
    <n v="35.6"/>
    <s v=" "/>
  </r>
  <r>
    <s v="O-1-UK-F54"/>
    <x v="0"/>
    <s v="Ukubayev"/>
    <s v="F54"/>
    <n v="40.74"/>
    <n v="38.700000000000003"/>
    <n v="40.799999999999997"/>
    <n v="2.09"/>
    <s v="Wheat"/>
    <s v="Cotton"/>
    <s v="Redeveloped"/>
    <s v="Permanent bed"/>
    <x v="3"/>
    <s v="Canal/Collector"/>
    <n v="25.1"/>
    <s v=" "/>
  </r>
  <r>
    <s v="O-1-UK-F55"/>
    <x v="0"/>
    <s v="Ukubayev"/>
    <s v="F55"/>
    <n v="18.45"/>
    <n v="17.5"/>
    <n v="53.1"/>
    <n v="0.95"/>
    <s v="Wheat"/>
    <s v="Cotton"/>
    <s v="Redeveloped"/>
    <s v="Permanent bed"/>
    <x v="3"/>
    <s v="Canal/Collector"/>
    <s v="               -  "/>
    <s v=" "/>
  </r>
  <r>
    <s v="O-1-UK-F56"/>
    <x v="0"/>
    <s v="Ukubayev"/>
    <s v="F56"/>
    <n v="34.01"/>
    <n v="32.200000000000003"/>
    <n v="54.5"/>
    <n v="1.8"/>
    <s v="Wheat"/>
    <s v="Cotton"/>
    <s v="Redeveloped"/>
    <s v="Permanent bed"/>
    <x v="3"/>
    <s v="Canal/Collector"/>
    <n v="19.2"/>
    <s v=" "/>
  </r>
  <r>
    <s v="O-1-UK-F57"/>
    <x v="0"/>
    <s v="Ukubayev"/>
    <s v="F57"/>
    <n v="56.03"/>
    <n v="53.6"/>
    <n v="41.6"/>
    <n v="2.42"/>
    <s v="Wheat"/>
    <s v="Cotton"/>
    <s v="Redeveloped"/>
    <s v="Permanent bed"/>
    <x v="3"/>
    <s v="Canal/Collector"/>
    <n v="15"/>
    <s v=" "/>
  </r>
  <r>
    <s v="O-1-UK-F58"/>
    <x v="0"/>
    <s v="Ukubayev"/>
    <s v="F58"/>
    <n v="43.12"/>
    <n v="40.799999999999997"/>
    <n v="48.9"/>
    <n v="2.37"/>
    <s v="Cotton"/>
    <s v="Cotton"/>
    <s v="Redeveloped"/>
    <s v="Permanent bed"/>
    <x v="3"/>
    <s v="Canal/Collector"/>
    <n v="22"/>
    <s v=" "/>
  </r>
  <r>
    <s v="O-1-UK-F59"/>
    <x v="0"/>
    <s v="Ukubayev"/>
    <s v="F59"/>
    <n v="46.89"/>
    <n v="44.3"/>
    <n v="51.1"/>
    <n v="2.59"/>
    <s v="Cotton"/>
    <s v="Cotton"/>
    <s v="Redeveloped"/>
    <s v="Permanent bed"/>
    <x v="3"/>
    <s v="Canal/Collector"/>
    <n v="10"/>
    <s v=" "/>
  </r>
  <r>
    <s v="O-1-UK-F60"/>
    <x v="0"/>
    <s v="Ukubayev"/>
    <s v="F60"/>
    <n v="53.23"/>
    <n v="50.9"/>
    <n v="33.299999999999997"/>
    <n v="2.33"/>
    <s v="Cotton"/>
    <s v="Cotton"/>
    <s v="Redeveloped"/>
    <s v="Permanent bed"/>
    <x v="3"/>
    <s v="Canal/Collector"/>
    <s v="               -  "/>
    <s v=" "/>
  </r>
  <r>
    <s v="O-1-UK-F61"/>
    <x v="0"/>
    <s v="Ukubayev"/>
    <s v="F61"/>
    <n v="33.200000000000003"/>
    <n v="31.4"/>
    <s v=" "/>
    <s v=" "/>
    <s v="Cotton"/>
    <s v="Cotton"/>
    <s v="Redeveloped"/>
    <s v="Permanent bed"/>
    <x v="3"/>
    <s v="Canal/Collector"/>
    <s v="               -  "/>
    <s v=" "/>
  </r>
  <r>
    <s v="O-1-UK-F62"/>
    <x v="0"/>
    <s v="Ukubayev"/>
    <s v="F62"/>
    <n v="10.3"/>
    <n v="9.4"/>
    <s v=" "/>
    <s v=" "/>
    <s v="Cotton"/>
    <s v="Cotton"/>
    <s v="Redeveloped"/>
    <s v="Permanent bed"/>
    <x v="3"/>
    <s v="Canal/Collector"/>
    <s v="               -  "/>
    <s v=" "/>
  </r>
  <r>
    <s v="O-1-UK-F63"/>
    <x v="0"/>
    <s v="Ukubayev"/>
    <s v="F63"/>
    <n v="48.3"/>
    <n v="45.1"/>
    <s v=" "/>
    <s v=" "/>
    <s v="Cotton"/>
    <s v="Cotton"/>
    <s v="Redeveloped"/>
    <s v="Permanent bed"/>
    <x v="3"/>
    <s v="Canal/Collector"/>
    <s v="               -  "/>
    <s v=" "/>
  </r>
  <r>
    <s v="O-1-SD-F68"/>
    <x v="0"/>
    <s v="Sardoba"/>
    <s v="F68"/>
    <n v="19.3"/>
    <n v="18.399999999999999"/>
    <s v=" "/>
    <n v="0.93"/>
    <s v="Wheat"/>
    <s v="Cotton"/>
    <s v="Redeveloped"/>
    <s v="Permanent bed"/>
    <x v="3"/>
    <s v="Canal/Collector"/>
    <n v="9.4"/>
    <s v=" "/>
  </r>
  <r>
    <s v="O-2-SD-179"/>
    <x v="1"/>
    <s v="Sardoba"/>
    <n v="179"/>
    <n v="18.3"/>
    <n v="17.899999999999999"/>
    <s v=" "/>
    <n v="0.4"/>
    <s v="Cotton"/>
    <s v="Cotton"/>
    <s v="Undeveloped"/>
    <s v="UZ method"/>
    <x v="0"/>
    <s v="Canal/Collector"/>
    <s v="               -  "/>
    <n v="17.899999999999999"/>
  </r>
  <r>
    <s v="O-2-SD-184"/>
    <x v="1"/>
    <s v="Sardoba"/>
    <n v="184"/>
    <n v="35.799999999999997"/>
    <n v="35.1"/>
    <s v=" "/>
    <n v="0.7"/>
    <s v="Cotton"/>
    <s v="Cotton"/>
    <s v="Undeveloped"/>
    <s v="UZ method"/>
    <x v="0"/>
    <s v="Canal/Collector"/>
    <s v="               -  "/>
    <n v="35.1"/>
  </r>
  <r>
    <s v="O-2-SD-185"/>
    <x v="1"/>
    <s v="Sardoba"/>
    <n v="185"/>
    <n v="10.1"/>
    <n v="8"/>
    <s v=" "/>
    <n v="2.1"/>
    <s v="Cotton"/>
    <s v="Cotton"/>
    <s v="Undeveloped"/>
    <s v="UZ method"/>
    <x v="0"/>
    <s v="Canal/Collector"/>
    <s v="               -  "/>
    <n v="8"/>
  </r>
  <r>
    <s v="O-2-SD-187"/>
    <x v="1"/>
    <s v="Sardoba"/>
    <n v="187"/>
    <n v="12.6"/>
    <n v="10.8"/>
    <s v=" "/>
    <n v="1.8"/>
    <s v="Cotton"/>
    <s v="Cotton"/>
    <s v="Undeveloped"/>
    <s v="UZ method"/>
    <x v="0"/>
    <s v="Canal/Collector"/>
    <s v="               -  "/>
    <n v="10.8"/>
  </r>
  <r>
    <s v="O-2-SD-188"/>
    <x v="1"/>
    <s v="Sardoba"/>
    <n v="188"/>
    <n v="15.4"/>
    <n v="14"/>
    <s v=" "/>
    <n v="1.4"/>
    <s v="Cotton"/>
    <s v="Cotton"/>
    <s v="Undeveloped"/>
    <s v="UZ method"/>
    <x v="0"/>
    <s v="Canal/Collector"/>
    <s v="               -  "/>
    <n v="14"/>
  </r>
  <r>
    <s v="O-2-SD-191"/>
    <x v="1"/>
    <s v="Sardoba"/>
    <n v="191"/>
    <n v="14.5"/>
    <n v="14.1"/>
    <s v=" "/>
    <n v="0.4"/>
    <s v="Cotton"/>
    <s v="Cotton"/>
    <s v="Undeveloped"/>
    <s v="UZ method"/>
    <x v="0"/>
    <s v="Canal/Collector"/>
    <s v="               -  "/>
    <n v="14.1"/>
  </r>
  <r>
    <s v="O-2-SD-193"/>
    <x v="1"/>
    <s v="Sardoba"/>
    <n v="193"/>
    <n v="14.2"/>
    <n v="13.8"/>
    <s v=" "/>
    <n v="0.4"/>
    <s v="Cotton"/>
    <s v="Cotton"/>
    <s v="Undeveloped"/>
    <s v="UZ method"/>
    <x v="0"/>
    <s v="Canal/Collector"/>
    <s v="               -  "/>
    <n v="13.8"/>
  </r>
  <r>
    <s v="O-2-SD-192"/>
    <x v="1"/>
    <s v="Sardoba"/>
    <n v="192"/>
    <n v="19.600000000000001"/>
    <n v="18"/>
    <s v=" "/>
    <n v="1.6"/>
    <s v="Cotton"/>
    <s v="Cotton"/>
    <s v="Undeveloped"/>
    <s v="UZ method"/>
    <x v="0"/>
    <s v="Canal/Collector"/>
    <s v="               -  "/>
    <n v="18"/>
  </r>
  <r>
    <s v="O-2-SD-194"/>
    <x v="1"/>
    <s v="Sardoba"/>
    <n v="194"/>
    <n v="24"/>
    <n v="21.7"/>
    <s v=" "/>
    <n v="2.2999999999999998"/>
    <s v="Cotton"/>
    <s v="Cotton"/>
    <s v="Undeveloped"/>
    <s v="UZ method"/>
    <x v="0"/>
    <s v="Canal/Collector"/>
    <s v="               -  "/>
    <n v="21.7"/>
  </r>
  <r>
    <s v="O-2-SD-196"/>
    <x v="1"/>
    <s v="Sardoba"/>
    <n v="196"/>
    <n v="28.2"/>
    <n v="27.4"/>
    <s v=" "/>
    <n v="0.8"/>
    <s v="Cotton"/>
    <s v="Cotton"/>
    <s v="Undeveloped"/>
    <s v="UZ method"/>
    <x v="0"/>
    <s v="Canal/Collector"/>
    <s v="               -  "/>
    <n v="27.4"/>
  </r>
  <r>
    <s v="O-2-TO-72"/>
    <x v="1"/>
    <s v="Toirov"/>
    <n v="72"/>
    <n v="8.1999999999999993"/>
    <n v="7.7"/>
    <s v=" "/>
    <n v="0.5"/>
    <s v="Cotton"/>
    <s v="Cotton"/>
    <s v="Undeveloped"/>
    <s v="UZ method"/>
    <x v="0"/>
    <s v="Canal/Collector"/>
    <s v="               -  "/>
    <n v="7.7"/>
  </r>
  <r>
    <s v="O-2-TO-85"/>
    <x v="1"/>
    <s v="Toirov"/>
    <n v="85"/>
    <n v="31.8"/>
    <n v="31.3"/>
    <s v=" "/>
    <n v="0.5"/>
    <s v="Cotton"/>
    <s v="Cotton"/>
    <s v="Undeveloped"/>
    <s v="UZ method"/>
    <x v="0"/>
    <s v="Canal/Collector"/>
    <s v="               -  "/>
    <n v="31.3"/>
  </r>
  <r>
    <s v="O-2-TO-88"/>
    <x v="1"/>
    <s v="Toirov"/>
    <n v="88"/>
    <n v="18.2"/>
    <n v="17.600000000000001"/>
    <s v=" "/>
    <n v="0.6"/>
    <s v="Cotton"/>
    <s v="Cotton"/>
    <s v="Undeveloped"/>
    <s v="UZ method"/>
    <x v="0"/>
    <s v="Canal"/>
    <s v="               -  "/>
    <n v="17.600000000000001"/>
  </r>
  <r>
    <s v="O-2-TO-214"/>
    <x v="1"/>
    <s v="Toirov"/>
    <n v="214"/>
    <n v="19.600000000000001"/>
    <n v="19"/>
    <s v=" "/>
    <n v="0.6"/>
    <s v="Cotton"/>
    <s v="Cotton"/>
    <s v="Undeveloped"/>
    <s v="UZ method"/>
    <x v="0"/>
    <s v="Canal"/>
    <s v="               -  "/>
    <n v="19"/>
  </r>
  <r>
    <s v="O-2-TO-215"/>
    <x v="1"/>
    <s v="Toirov"/>
    <n v="215"/>
    <n v="12.3"/>
    <n v="11.9"/>
    <s v=" "/>
    <n v="0.4"/>
    <s v="Cotton"/>
    <s v="Cotton"/>
    <s v="Undeveloped"/>
    <s v="UZ method"/>
    <x v="0"/>
    <s v="Canal"/>
    <s v="               -  "/>
    <n v="11.9"/>
  </r>
  <r>
    <s v="O-2-TO-216"/>
    <x v="1"/>
    <s v="Toirov"/>
    <n v="216"/>
    <n v="3.1"/>
    <n v="2.7"/>
    <s v=" "/>
    <n v="0.4"/>
    <s v="Cotton"/>
    <s v="Cotton"/>
    <s v="Undeveloped"/>
    <s v="UZ method"/>
    <x v="0"/>
    <s v="Canal"/>
    <s v="               -  "/>
    <n v="2.7"/>
  </r>
  <r>
    <s v="O-2-TO-217"/>
    <x v="1"/>
    <s v="Toirov"/>
    <n v="217"/>
    <n v="28.4"/>
    <n v="26.6"/>
    <s v=" "/>
    <n v="1.8"/>
    <s v="Cotton"/>
    <s v="Cotton"/>
    <s v="Undeveloped"/>
    <s v="UZ method"/>
    <x v="0"/>
    <s v="Canal"/>
    <s v="               -  "/>
    <n v="26.6"/>
  </r>
  <r>
    <s v="O-2-TO-218"/>
    <x v="1"/>
    <s v="Toirov"/>
    <n v="218"/>
    <n v="8.6"/>
    <n v="8"/>
    <s v=" "/>
    <n v="0.6"/>
    <s v="Cotton"/>
    <s v="Cotton"/>
    <s v="Undeveloped"/>
    <s v="UZ method"/>
    <x v="0"/>
    <s v="Canal"/>
    <s v="               -  "/>
    <n v="8"/>
  </r>
  <r>
    <s v="O-3-BB-F1"/>
    <x v="2"/>
    <s v="Bobur"/>
    <s v="F1"/>
    <n v="34.340000000000003"/>
    <n v="30.44"/>
    <n v="34.340000000000003"/>
    <n v="3.9"/>
    <s v="Wheat"/>
    <s v="Cotton"/>
    <s v="Redeveloped"/>
    <s v="Permanent bed"/>
    <x v="1"/>
    <s v="Canal"/>
    <s v="               -  "/>
    <s v=" "/>
  </r>
  <r>
    <s v="O-3-BB-F2"/>
    <x v="2"/>
    <s v="Bobur"/>
    <s v="F2"/>
    <n v="24.53"/>
    <n v="22.25"/>
    <n v="24.53"/>
    <n v="2.29"/>
    <s v="Wheat"/>
    <s v="Cotton"/>
    <s v="Redeveloped"/>
    <s v="Permanent bed"/>
    <x v="1"/>
    <s v="Canal"/>
    <s v="               -  "/>
    <s v=" "/>
  </r>
  <r>
    <s v="O-3-BB-F3"/>
    <x v="2"/>
    <s v="Bobur"/>
    <s v="F3"/>
    <n v="29.7"/>
    <n v="26.6"/>
    <n v="29.7"/>
    <n v="3.1"/>
    <s v="Cotton"/>
    <s v="Cotton"/>
    <s v="Redeveloped"/>
    <s v="Permanent bed"/>
    <x v="0"/>
    <s v="Canal"/>
    <s v="               -  "/>
    <s v=" "/>
  </r>
  <r>
    <s v="O-3-BB-F4"/>
    <x v="2"/>
    <s v="Bobur"/>
    <s v="F4"/>
    <n v="30.31"/>
    <n v="25.22"/>
    <n v="30.31"/>
    <n v="5.08"/>
    <s v="Cotton"/>
    <s v="Cotton"/>
    <s v="Redeveloped"/>
    <s v="Permanent bed"/>
    <x v="0"/>
    <s v="Canal"/>
    <s v="               -  "/>
    <s v=" "/>
  </r>
  <r>
    <s v="O-3-BB-F5"/>
    <x v="2"/>
    <s v="Bobur"/>
    <s v="F5"/>
    <n v="16.829999999999998"/>
    <n v="14.12"/>
    <n v="16.829999999999998"/>
    <n v="2.71"/>
    <s v="Wheat"/>
    <s v="Cotton"/>
    <s v="Redeveloped"/>
    <s v="Permanent bed"/>
    <x v="1"/>
    <s v="Canal"/>
    <s v="               -  "/>
    <s v=" "/>
  </r>
  <r>
    <s v="O-3-BB-F6"/>
    <x v="2"/>
    <s v="Bobur"/>
    <s v="F6"/>
    <n v="24.19"/>
    <n v="21.74"/>
    <n v="24.19"/>
    <n v="2.46"/>
    <s v="Wheat"/>
    <s v="Cotton"/>
    <s v="Redeveloped"/>
    <s v="Permanent bed"/>
    <x v="1"/>
    <s v="Canal"/>
    <s v="               -  "/>
    <s v=" "/>
  </r>
  <r>
    <s v="O-3-BB-F7"/>
    <x v="2"/>
    <s v="Bobur"/>
    <s v="F7"/>
    <n v="26.96"/>
    <n v="23.94"/>
    <n v="26.96"/>
    <n v="3.02"/>
    <s v="Cotton"/>
    <s v="Cotton"/>
    <s v="Redeveloped"/>
    <s v="Permanent bed"/>
    <x v="0"/>
    <s v="Canal"/>
    <s v="               -  "/>
    <s v=" "/>
  </r>
  <r>
    <s v="O-3-BB-F13"/>
    <x v="2"/>
    <s v="Bobur"/>
    <s v="F13"/>
    <n v="20.59"/>
    <n v="17.55"/>
    <n v="20.59"/>
    <n v="3.04"/>
    <s v="Wheat"/>
    <s v="Cotton"/>
    <s v="Redeveloped"/>
    <s v="Permanent bed"/>
    <x v="1"/>
    <s v="Canal"/>
    <s v="               -  "/>
    <s v=" "/>
  </r>
  <r>
    <s v="O-3-BB-F14"/>
    <x v="2"/>
    <s v="Bobur"/>
    <s v="F14"/>
    <n v="20.58"/>
    <n v="17.88"/>
    <n v="20.58"/>
    <n v="2.7"/>
    <s v="Wheat"/>
    <s v="Cotton"/>
    <s v="Redeveloped"/>
    <s v="Permanent bed"/>
    <x v="1"/>
    <s v="Canal"/>
    <s v="               -  "/>
    <s v=" "/>
  </r>
  <r>
    <s v="O-3-BB-F15"/>
    <x v="2"/>
    <s v="Bobur"/>
    <s v="F15"/>
    <n v="10.09"/>
    <n v="8.06"/>
    <n v="10.09"/>
    <n v="2.0299999999999998"/>
    <s v="Wheat"/>
    <s v="Cotton"/>
    <s v="Redeveloped"/>
    <s v="Permanent bed"/>
    <x v="1"/>
    <s v="Canal"/>
    <s v="               -  "/>
    <s v=" "/>
  </r>
  <r>
    <s v="O-3-BB-F16"/>
    <x v="2"/>
    <s v="Bobur"/>
    <s v="F16"/>
    <n v="16.600000000000001"/>
    <n v="14.14"/>
    <n v="16.600000000000001"/>
    <n v="2.4500000000000002"/>
    <s v="Wheat"/>
    <s v="Cotton"/>
    <s v="Redeveloped"/>
    <s v="Permanent bed"/>
    <x v="1"/>
    <s v="Canal"/>
    <s v="               -  "/>
    <s v=" "/>
  </r>
  <r>
    <s v="O-3-BB-F17"/>
    <x v="2"/>
    <s v="Bobur"/>
    <s v="F17"/>
    <n v="67.13"/>
    <n v="60.58"/>
    <n v="67.13"/>
    <n v="6.55"/>
    <s v="Wheat"/>
    <s v="Cotton"/>
    <s v="Redeveloped"/>
    <s v="Permanent bed"/>
    <x v="1"/>
    <s v="Canal"/>
    <s v="               -  "/>
    <s v=" "/>
  </r>
  <r>
    <s v="O-3-BB-F18"/>
    <x v="2"/>
    <s v="Bobur"/>
    <s v="F18"/>
    <n v="69.52"/>
    <n v="64.39"/>
    <n v="69.52"/>
    <n v="5.12"/>
    <s v="Wheat"/>
    <s v="Cotton"/>
    <s v="Redeveloped"/>
    <s v="Permanent bed"/>
    <x v="1"/>
    <s v="Canal"/>
    <s v="               -  "/>
    <s v=" "/>
  </r>
  <r>
    <s v="O-3-MM-175"/>
    <x v="2"/>
    <s v="Musamuhammedov"/>
    <n v="175"/>
    <n v="3.1"/>
    <n v="3.1"/>
    <s v=" "/>
    <s v="                                              -  "/>
    <s v="Wheat"/>
    <s v="Cotton"/>
    <s v="Undeveloped"/>
    <s v="UZ method"/>
    <x v="1"/>
    <s v="Canal"/>
    <s v="               -  "/>
    <n v="3.1"/>
  </r>
  <r>
    <s v="O-3-MM-176"/>
    <x v="2"/>
    <s v="Musamuhammedov"/>
    <n v="176"/>
    <n v="29.9"/>
    <n v="28.9"/>
    <s v=" "/>
    <n v="1"/>
    <s v="Wheat"/>
    <s v="Cotton"/>
    <s v="Undeveloped"/>
    <s v="UZ method"/>
    <x v="1"/>
    <s v="Canal"/>
    <n v="14"/>
    <n v="28.9"/>
  </r>
  <r>
    <s v="O-3-MM-188"/>
    <x v="2"/>
    <s v="Musamuhammedov"/>
    <n v="188"/>
    <n v="31.6"/>
    <n v="22.4"/>
    <s v=" "/>
    <n v="9.1999999999999993"/>
    <s v="Wheat"/>
    <s v="Cotton"/>
    <s v="Undeveloped"/>
    <s v="UZ method"/>
    <x v="1"/>
    <s v="Canal"/>
    <n v="4.3"/>
    <n v="22.4"/>
  </r>
  <r>
    <s v="O-3-MM-193"/>
    <x v="2"/>
    <s v="Musamuhammedov"/>
    <n v="193"/>
    <n v="21.4"/>
    <n v="21.2"/>
    <s v=" "/>
    <n v="0.2"/>
    <s v="Wheat"/>
    <s v="Cotton"/>
    <s v="Undeveloped"/>
    <s v="UZ method"/>
    <x v="1"/>
    <s v="Canal"/>
    <s v="               -  "/>
    <n v="21.2"/>
  </r>
  <r>
    <s v="O-3-MM-195"/>
    <x v="2"/>
    <s v="Musamuhammedov"/>
    <n v="195"/>
    <n v="21.5"/>
    <n v="21.3"/>
    <s v=" "/>
    <n v="0.2"/>
    <s v="Wheat"/>
    <s v="Cotton"/>
    <s v="Undeveloped"/>
    <s v="UZ method"/>
    <x v="1"/>
    <s v="Canal"/>
    <n v="9.1"/>
    <n v="21.3"/>
  </r>
  <r>
    <s v="O-3-TO-404"/>
    <x v="2"/>
    <s v="Toirov"/>
    <n v="404"/>
    <n v="7.2"/>
    <n v="6.5"/>
    <s v=" "/>
    <n v="0.7"/>
    <s v="Cotton"/>
    <s v="Cotton"/>
    <s v="Undeveloped"/>
    <s v="UZ method"/>
    <x v="0"/>
    <s v="Canal"/>
    <s v="               -  "/>
    <n v="6.5"/>
  </r>
  <r>
    <s v="O-3-TO-405"/>
    <x v="2"/>
    <s v="Toirov"/>
    <n v="405"/>
    <n v="9.3000000000000007"/>
    <n v="8.1999999999999993"/>
    <s v=" "/>
    <n v="1.1000000000000001"/>
    <s v="Cotton"/>
    <s v="Cotton"/>
    <s v="Undeveloped"/>
    <s v="UZ method"/>
    <x v="0"/>
    <s v="Canal"/>
    <s v="               -  "/>
    <n v="8.1999999999999993"/>
  </r>
  <r>
    <s v="O-3-TO-406"/>
    <x v="2"/>
    <s v="Toirov"/>
    <n v="406"/>
    <n v="4.4000000000000004"/>
    <n v="4.4000000000000004"/>
    <s v=" "/>
    <s v="                                              -  "/>
    <s v="Cotton"/>
    <s v="Cotton"/>
    <s v="Undeveloped"/>
    <s v="UZ method"/>
    <x v="0"/>
    <s v="Canal"/>
    <s v="               -  "/>
    <n v="4.4000000000000004"/>
  </r>
  <r>
    <s v="O-3-TO-523"/>
    <x v="2"/>
    <s v="Toirov"/>
    <n v="523"/>
    <n v="24.7"/>
    <n v="24.1"/>
    <s v=" "/>
    <n v="0.6"/>
    <s v="Cotton"/>
    <s v="Cotton"/>
    <s v="Undeveloped"/>
    <s v="UZ method"/>
    <x v="0"/>
    <s v="Canal"/>
    <s v="               -  "/>
    <n v="24.1"/>
  </r>
  <r>
    <s v="O-3-TO-535"/>
    <x v="2"/>
    <s v="Toirov"/>
    <n v="535"/>
    <n v="40.799999999999997"/>
    <n v="40"/>
    <s v=" "/>
    <n v="0.8"/>
    <s v="Cotton"/>
    <s v="Cotton"/>
    <s v="Undeveloped"/>
    <s v="UZ method"/>
    <x v="0"/>
    <s v="Canal"/>
    <s v="               -  "/>
    <n v="40"/>
  </r>
  <r>
    <s v="O-3-TO-536"/>
    <x v="2"/>
    <s v="Toirov"/>
    <n v="536"/>
    <n v="10.199999999999999"/>
    <n v="10.1"/>
    <s v=" "/>
    <n v="0.1"/>
    <s v="Cotton"/>
    <s v="Cotton"/>
    <s v="Undeveloped"/>
    <s v="UZ method"/>
    <x v="0"/>
    <s v="Canal"/>
    <s v="               -  "/>
    <n v="10.1"/>
  </r>
  <r>
    <s v="O-3-TO-538"/>
    <x v="2"/>
    <s v="Toirov"/>
    <n v="538"/>
    <n v="9.6"/>
    <n v="9.4"/>
    <s v=" "/>
    <n v="0.2"/>
    <s v="Cotton"/>
    <s v="Cotton"/>
    <s v="Undeveloped"/>
    <s v="UZ method"/>
    <x v="0"/>
    <s v="Canal"/>
    <s v="               -  "/>
    <n v="9.4"/>
  </r>
  <r>
    <s v="O-3-TO-539"/>
    <x v="2"/>
    <s v="Toirov"/>
    <n v="539"/>
    <n v="7.5"/>
    <n v="7"/>
    <s v=" "/>
    <n v="0.5"/>
    <s v="Cotton"/>
    <s v="Cotton"/>
    <s v="Undeveloped"/>
    <s v="UZ method"/>
    <x v="0"/>
    <s v="Canal"/>
    <s v="               -  "/>
    <n v="7"/>
  </r>
  <r>
    <s v="O-3-TO-555"/>
    <x v="2"/>
    <s v="Toirov"/>
    <n v="555"/>
    <n v="16.100000000000001"/>
    <n v="11"/>
    <s v=" "/>
    <n v="5.0999999999999996"/>
    <s v="Wheat"/>
    <s v="Cotton"/>
    <s v="Undeveloped"/>
    <s v="UZ method"/>
    <x v="1"/>
    <s v="Canal"/>
    <s v="               -  "/>
    <n v="11"/>
  </r>
  <r>
    <s v="O-3-TO-556"/>
    <x v="2"/>
    <s v="Toirov"/>
    <n v="556"/>
    <n v="21.2"/>
    <n v="16"/>
    <s v=" "/>
    <n v="5.2"/>
    <s v="Wheat"/>
    <s v="Cotton"/>
    <s v="Undeveloped"/>
    <s v="UZ method"/>
    <x v="1"/>
    <s v="Canal"/>
    <s v="               -  "/>
    <n v="16"/>
  </r>
  <r>
    <s v="O-3-TO-559"/>
    <x v="2"/>
    <s v="Toirov"/>
    <n v="559"/>
    <n v="6"/>
    <n v="5.8"/>
    <s v=" "/>
    <n v="0.2"/>
    <s v="Wheat"/>
    <s v="Cotton"/>
    <s v="Undeveloped"/>
    <s v="UZ method"/>
    <x v="1"/>
    <s v="Canal"/>
    <s v="               -  "/>
    <n v="5.8"/>
  </r>
  <r>
    <s v="O-3-TO-560"/>
    <x v="2"/>
    <s v="Toirov"/>
    <n v="560"/>
    <n v="4.3"/>
    <n v="4.2"/>
    <s v=" "/>
    <n v="0.1"/>
    <s v="Wheat"/>
    <s v="Cotton"/>
    <s v="Undeveloped"/>
    <s v="UZ method"/>
    <x v="1"/>
    <s v="Canal"/>
    <s v="               -  "/>
    <n v="4.2"/>
  </r>
  <r>
    <s v="O-3-TO-561"/>
    <x v="2"/>
    <s v="Toirov"/>
    <n v="561"/>
    <n v="10.3"/>
    <n v="10.1"/>
    <s v=" "/>
    <n v="0.2"/>
    <s v="Wheat"/>
    <s v="Cotton"/>
    <s v="Undeveloped"/>
    <s v="UZ method"/>
    <x v="1"/>
    <s v="Canal"/>
    <s v="               -  "/>
    <n v="10.3"/>
  </r>
  <r>
    <s v="O-3-TO-562"/>
    <x v="2"/>
    <s v="Toirov"/>
    <n v="562"/>
    <n v="4.5999999999999996"/>
    <n v="4.4000000000000004"/>
    <s v=" "/>
    <n v="0.2"/>
    <s v="Wheat"/>
    <s v="Cotton"/>
    <s v="Undeveloped"/>
    <s v="UZ method"/>
    <x v="1"/>
    <s v="Canal"/>
    <s v="               -  "/>
    <n v="4.4000000000000004"/>
  </r>
  <r>
    <s v="O-3-TO-574"/>
    <x v="2"/>
    <s v="Toirov"/>
    <n v="574"/>
    <n v="7.7"/>
    <n v="7.5"/>
    <s v=" "/>
    <n v="0.2"/>
    <s v="Wheat"/>
    <s v="Cotton"/>
    <s v="Undeveloped"/>
    <s v="UZ method"/>
    <x v="1"/>
    <s v="Canal"/>
    <s v="               -  "/>
    <n v="7.5"/>
  </r>
  <r>
    <s v="O-3-TO-575"/>
    <x v="2"/>
    <s v="Toirov"/>
    <n v="575"/>
    <n v="5.2"/>
    <n v="4.9000000000000004"/>
    <s v=" "/>
    <n v="0.3"/>
    <s v="Wheat"/>
    <s v="Cotton"/>
    <s v="Undeveloped"/>
    <s v="UZ method"/>
    <x v="1"/>
    <s v="Canal"/>
    <s v="               -  "/>
    <n v="4.9000000000000004"/>
  </r>
  <r>
    <s v="O-3-TO-576"/>
    <x v="2"/>
    <s v="Toirov"/>
    <n v="576"/>
    <n v="21.5"/>
    <n v="20.5"/>
    <s v=" "/>
    <n v="1"/>
    <s v="Wheat"/>
    <s v="Cotton"/>
    <s v="Undeveloped"/>
    <s v="UZ method"/>
    <x v="1"/>
    <s v="Canal"/>
    <s v="               -  "/>
    <n v="20.5"/>
  </r>
  <r>
    <s v="O-3-TO-577"/>
    <x v="2"/>
    <s v="Toirov"/>
    <n v="577"/>
    <n v="15.2"/>
    <n v="14.5"/>
    <s v=" "/>
    <n v="0.7"/>
    <s v="Wheat"/>
    <s v="Cotton"/>
    <s v="Undeveloped"/>
    <s v="UZ method"/>
    <x v="1"/>
    <s v="Canal"/>
    <s v="               -  "/>
    <n v="14.5"/>
  </r>
  <r>
    <s v="O-3-TO-580"/>
    <x v="2"/>
    <s v="Toirov"/>
    <n v="580"/>
    <n v="6.6"/>
    <n v="6.4"/>
    <s v=" "/>
    <n v="0.2"/>
    <s v="Wheat"/>
    <s v="Cotton"/>
    <s v="Undeveloped"/>
    <s v="UZ method"/>
    <x v="1"/>
    <s v="Canal"/>
    <s v="               -  "/>
    <n v="6.4"/>
  </r>
  <r>
    <s v="O-3-TO-581"/>
    <x v="2"/>
    <s v="Toirov"/>
    <n v="581"/>
    <n v="7.4"/>
    <n v="7.2"/>
    <s v=" "/>
    <n v="0.2"/>
    <s v="Wheat"/>
    <s v="Cotton"/>
    <s v="Undeveloped"/>
    <s v="UZ method"/>
    <x v="1"/>
    <s v="Canal"/>
    <s v="               -  "/>
    <n v="7.2"/>
  </r>
  <r>
    <s v="O-3-TO-582"/>
    <x v="2"/>
    <s v="Toirov"/>
    <n v="582"/>
    <n v="10.5"/>
    <n v="10.199999999999999"/>
    <s v=" "/>
    <n v="0.3"/>
    <s v="Wheat"/>
    <s v="Cotton"/>
    <s v="Undeveloped"/>
    <s v="UZ method"/>
    <x v="1"/>
    <s v="Canal"/>
    <s v="               -  "/>
    <n v="10.199999999999999"/>
  </r>
  <r>
    <s v="O-3-TO-583"/>
    <x v="2"/>
    <s v="Toirov"/>
    <n v="583"/>
    <n v="12.2"/>
    <n v="11.8"/>
    <s v=" "/>
    <n v="0.4"/>
    <s v="Wheat"/>
    <s v="Cotton"/>
    <s v="Undeveloped"/>
    <s v="UZ method"/>
    <x v="1"/>
    <s v="Canal"/>
    <s v="               -  "/>
    <n v="11.8"/>
  </r>
  <r>
    <s v="O-3-TO-601"/>
    <x v="2"/>
    <s v="Toirov"/>
    <n v="601"/>
    <n v="33.200000000000003"/>
    <n v="32.299999999999997"/>
    <s v=" "/>
    <n v="0.9"/>
    <s v="Wheat"/>
    <s v="Cotton"/>
    <s v="Undeveloped"/>
    <s v="UZ method"/>
    <x v="1"/>
    <s v="Canal"/>
    <n v="7"/>
    <n v="32.299999999999997"/>
  </r>
  <r>
    <s v="O-3-TO-602"/>
    <x v="2"/>
    <s v="Toirov"/>
    <n v="602"/>
    <n v="14.3"/>
    <n v="13.5"/>
    <s v=" "/>
    <n v="0.8"/>
    <s v="Wheat"/>
    <s v="Cotton"/>
    <s v="Undeveloped"/>
    <s v="UZ method"/>
    <x v="1"/>
    <s v="Canal"/>
    <s v="               -  "/>
    <n v="13.5"/>
  </r>
  <r>
    <s v="O-3-TO-603"/>
    <x v="2"/>
    <s v="Toirov"/>
    <n v="603"/>
    <n v="13.5"/>
    <n v="13.2"/>
    <s v=" "/>
    <n v="0.3"/>
    <s v="Wheat"/>
    <s v="Cotton"/>
    <s v="Undeveloped"/>
    <s v="UZ method"/>
    <x v="1"/>
    <s v="Canal"/>
    <s v="               -  "/>
    <n v="13.2"/>
  </r>
  <r>
    <s v="O-3-TO-605"/>
    <x v="2"/>
    <s v="Toirov"/>
    <n v="605"/>
    <n v="34.1"/>
    <n v="27"/>
    <s v=" "/>
    <n v="7.1"/>
    <s v="Wheat"/>
    <s v="Cotton"/>
    <s v="Undeveloped"/>
    <s v="UZ method"/>
    <x v="1"/>
    <s v="Canal"/>
    <n v="11.1"/>
    <n v="27"/>
  </r>
  <r>
    <s v="O-3-TO-617"/>
    <x v="2"/>
    <s v="Toirov"/>
    <n v="617"/>
    <n v="14.1"/>
    <n v="14.1"/>
    <s v=" "/>
    <s v="                                              -  "/>
    <s v="Wheat"/>
    <s v="Cotton"/>
    <s v="Undeveloped"/>
    <s v="UZ method"/>
    <x v="1"/>
    <s v="Canal"/>
    <n v="6.2"/>
    <n v="14.1"/>
  </r>
  <r>
    <s v="O-3-TO-624"/>
    <x v="2"/>
    <s v="Toirov"/>
    <n v="624"/>
    <n v="11.2"/>
    <n v="11.2"/>
    <s v=" "/>
    <s v="                                              -  "/>
    <s v="Wheat"/>
    <s v="Cotton"/>
    <s v="Undeveloped"/>
    <s v="UZ method"/>
    <x v="1"/>
    <s v="Canal"/>
    <s v="               -  "/>
    <n v="11.2"/>
  </r>
  <r>
    <s v="O-3-TO-632"/>
    <x v="2"/>
    <s v="Toirov"/>
    <n v="632"/>
    <n v="31"/>
    <n v="30.9"/>
    <s v=" "/>
    <n v="0.1"/>
    <s v="Wheat"/>
    <s v="Cotton"/>
    <s v="Undeveloped"/>
    <s v="UZ method"/>
    <x v="1"/>
    <s v="Canal"/>
    <s v="               -  "/>
    <n v="30.9"/>
  </r>
  <r>
    <s v="O-4-SD-313"/>
    <x v="3"/>
    <s v="Sardoba"/>
    <n v="313"/>
    <n v="45.3"/>
    <n v="44"/>
    <s v=" "/>
    <n v="1.3"/>
    <s v="Cotton"/>
    <s v="Cotton"/>
    <s v="Undeveloped"/>
    <s v="UZ method"/>
    <x v="0"/>
    <s v="Canal"/>
    <s v="               -  "/>
    <n v="44"/>
  </r>
  <r>
    <s v="O-4-SD-317"/>
    <x v="3"/>
    <s v="Sardoba"/>
    <n v="317"/>
    <n v="29"/>
    <n v="26.2"/>
    <s v=" "/>
    <n v="2.8"/>
    <s v="Cotton"/>
    <s v="Cotton"/>
    <s v="Undeveloped"/>
    <s v="UZ method"/>
    <x v="0"/>
    <s v="Canal"/>
    <s v="               -  "/>
    <n v="26.2"/>
  </r>
  <r>
    <s v="O-4-SD-318A"/>
    <x v="3"/>
    <s v="Sardoba"/>
    <s v="318A"/>
    <n v="29.7"/>
    <n v="28.9"/>
    <s v=" "/>
    <n v="0.8"/>
    <s v="Cotton"/>
    <s v="Cotton"/>
    <s v="Undeveloped"/>
    <s v="UZ method"/>
    <x v="0"/>
    <s v="Canal"/>
    <s v="               -  "/>
    <n v="28.9"/>
  </r>
  <r>
    <s v="O-4-SD-327A"/>
    <x v="3"/>
    <s v="Sardoba"/>
    <s v="327A"/>
    <n v="24"/>
    <n v="23"/>
    <s v=" "/>
    <n v="1"/>
    <s v="Wheat"/>
    <s v="Cotton"/>
    <s v="Undeveloped"/>
    <s v="UZ method"/>
    <x v="1"/>
    <s v="Canal"/>
    <s v="               -  "/>
    <n v="23"/>
  </r>
  <r>
    <s v="O-4-UK-F1"/>
    <x v="3"/>
    <s v="Ukubayev"/>
    <s v="F1"/>
    <n v="34.57"/>
    <n v="32.4"/>
    <n v="34.57"/>
    <n v="2.17"/>
    <s v="Cotton"/>
    <s v="Cotton"/>
    <s v="Redeveloped"/>
    <s v="Permanent bed"/>
    <x v="0"/>
    <s v="Canal"/>
    <s v="               -  "/>
    <s v=" "/>
  </r>
  <r>
    <s v="O-4-UK-F2"/>
    <x v="3"/>
    <s v="Ukubayev"/>
    <s v="F2"/>
    <n v="47.05"/>
    <n v="42.9"/>
    <n v="47.05"/>
    <n v="4.2"/>
    <s v="Cotton"/>
    <s v="Cotton"/>
    <s v="Redeveloped"/>
    <s v="Permanent bed"/>
    <x v="0"/>
    <s v="Canal"/>
    <s v="               -  "/>
    <s v=" "/>
  </r>
  <r>
    <s v="O-4-UK-F3"/>
    <x v="3"/>
    <s v="Ukubayev"/>
    <s v="F3"/>
    <n v="45.21"/>
    <n v="42.3"/>
    <n v="45.21"/>
    <n v="2.91"/>
    <s v="Cotton"/>
    <s v="Cotton"/>
    <s v="Redeveloped"/>
    <s v="Permanent bed"/>
    <x v="0"/>
    <s v="Collector"/>
    <s v="               -  "/>
    <s v=" "/>
  </r>
  <r>
    <s v="O-4-UK-F4"/>
    <x v="3"/>
    <s v="Ukubayev"/>
    <s v="F4"/>
    <n v="45.23"/>
    <n v="42.6"/>
    <n v="45.23"/>
    <n v="2.65"/>
    <s v="Cotton"/>
    <s v="Cotton"/>
    <s v="Redeveloped"/>
    <s v="Permanent bed"/>
    <x v="0"/>
    <s v="Collector"/>
    <s v="               -  "/>
    <s v=" "/>
  </r>
  <r>
    <s v="O-4-UK-F5A"/>
    <x v="3"/>
    <s v="Ukubayev"/>
    <s v="F5A"/>
    <n v="18.82"/>
    <n v="16.899999999999999"/>
    <n v="18.82"/>
    <n v="1.96"/>
    <s v="Cotton"/>
    <s v="Cotton"/>
    <s v="Redeveloped"/>
    <s v="Permanent bed"/>
    <x v="0"/>
    <s v="Canal"/>
    <s v="               -  "/>
    <s v=" "/>
  </r>
  <r>
    <s v="O-4-UK-F5B"/>
    <x v="3"/>
    <s v="Ukubayev"/>
    <s v="F5B"/>
    <n v="35.31"/>
    <n v="32.799999999999997"/>
    <n v="35.31"/>
    <n v="2.52"/>
    <s v="Cotton"/>
    <s v="Cotton"/>
    <s v="Redeveloped"/>
    <s v="Permanent bed"/>
    <x v="0"/>
    <s v="Canal"/>
    <s v="               -  "/>
    <s v=" "/>
  </r>
  <r>
    <s v="O-4-UK-F6"/>
    <x v="3"/>
    <s v="Ukubayev"/>
    <s v="F6"/>
    <n v="33.11"/>
    <n v="29.2"/>
    <n v="33.11"/>
    <n v="3.95"/>
    <s v="Cotton"/>
    <s v="Cotton"/>
    <s v="Redeveloped"/>
    <s v="Permanent bed"/>
    <x v="0"/>
    <s v="Canal"/>
    <s v="               -  "/>
    <s v=" "/>
  </r>
  <r>
    <s v="O-4-UK-F7"/>
    <x v="3"/>
    <s v="Ukubayev"/>
    <s v="F7"/>
    <n v="54.57"/>
    <n v="51.8"/>
    <n v="54.67"/>
    <n v="2.79"/>
    <s v="Cotton"/>
    <s v="Cotton"/>
    <s v="Redeveloped"/>
    <s v="Permanent bed"/>
    <x v="0"/>
    <s v="Canal"/>
    <s v="               -  "/>
    <s v=" "/>
  </r>
  <r>
    <s v="O-4-UK-F8"/>
    <x v="3"/>
    <s v="Ukubayev"/>
    <s v="F8"/>
    <n v="45.53"/>
    <n v="42.6"/>
    <n v="45.53"/>
    <n v="2.92"/>
    <s v="Cotton"/>
    <s v="Cotton"/>
    <s v="Redeveloped"/>
    <s v="Permanent bed"/>
    <x v="0"/>
    <s v="Canal"/>
    <s v="               -  "/>
    <s v=" "/>
  </r>
  <r>
    <s v="O-4-UK-F9"/>
    <x v="3"/>
    <s v="Ukubayev"/>
    <s v="F9"/>
    <n v="42.92"/>
    <n v="39.299999999999997"/>
    <n v="42.92"/>
    <n v="3.64"/>
    <s v="Cotton"/>
    <s v="Cotton"/>
    <s v="Redeveloped"/>
    <s v="Permanent bed"/>
    <x v="0"/>
    <s v="Canal"/>
    <s v="               -  "/>
    <s v=" "/>
  </r>
  <r>
    <s v="O-4-UK-F10"/>
    <x v="3"/>
    <s v="Ukubayev"/>
    <s v="F10"/>
    <n v="42.32"/>
    <n v="39.700000000000003"/>
    <n v="42.32"/>
    <n v="2.62"/>
    <s v="Cotton"/>
    <s v="Cotton"/>
    <s v="Redeveloped"/>
    <s v="Permanent bed"/>
    <x v="0"/>
    <s v="Canal"/>
    <s v="               -  "/>
    <s v=" "/>
  </r>
  <r>
    <s v="O-4-UK-F11"/>
    <x v="3"/>
    <s v="Ukubayev"/>
    <s v="F11"/>
    <n v="40.6"/>
    <n v="38"/>
    <n v="40.6"/>
    <n v="2.57"/>
    <s v="Cotton"/>
    <s v="Cotton"/>
    <s v="Redeveloped"/>
    <s v="Permanent bed"/>
    <x v="0"/>
    <s v="Canal"/>
    <s v="               -  "/>
    <s v=" "/>
  </r>
  <r>
    <s v="O-4-UK-F12"/>
    <x v="3"/>
    <s v="Ukubayev"/>
    <s v="F12"/>
    <n v="41.25"/>
    <n v="37.5"/>
    <n v="41.25"/>
    <n v="3.75"/>
    <s v="Cotton"/>
    <s v="Cotton"/>
    <s v="Redeveloped"/>
    <s v="Permanent bed"/>
    <x v="0"/>
    <s v="Canal"/>
    <s v="               -  "/>
    <s v=" "/>
  </r>
  <r>
    <s v="O-4-UK-F13"/>
    <x v="3"/>
    <s v="Ukubayev"/>
    <s v="F13"/>
    <n v="62.41"/>
    <n v="60.4"/>
    <n v="62.41"/>
    <n v="2"/>
    <s v="Cotton"/>
    <s v="Cotton"/>
    <s v="Redeveloped"/>
    <s v="Permanent bed"/>
    <x v="0"/>
    <s v="Canal"/>
    <s v="               -  "/>
    <s v=" "/>
  </r>
  <r>
    <s v="O-4-UK-153"/>
    <x v="3"/>
    <s v="Ukubayev"/>
    <n v="153"/>
    <n v="32"/>
    <n v="31.8"/>
    <s v=" "/>
    <n v="0.2"/>
    <s v="Wheat"/>
    <s v="Cotton"/>
    <s v="Undeveloped"/>
    <s v="UZ method"/>
    <x v="1"/>
    <s v="Canal"/>
    <s v="               -  "/>
    <n v="31.8"/>
  </r>
  <r>
    <s v="O-4-UK-190"/>
    <x v="3"/>
    <s v="Ukubayev"/>
    <n v="190"/>
    <n v="34"/>
    <n v="34"/>
    <s v=" "/>
    <s v="                                              -  "/>
    <s v="Wheat"/>
    <s v="Cotton"/>
    <s v="Undeveloped"/>
    <s v="UZ method"/>
    <x v="1"/>
    <s v="Canal"/>
    <s v="               -  "/>
    <n v="34"/>
  </r>
  <r>
    <s v="O-4-UK-192"/>
    <x v="3"/>
    <s v="Ukubayev"/>
    <n v="192"/>
    <n v="10.3"/>
    <n v="10"/>
    <s v=" "/>
    <n v="0.3"/>
    <s v="Wheat"/>
    <s v="Cotton"/>
    <s v="Undeveloped"/>
    <s v="UZ method"/>
    <x v="1"/>
    <s v="Canal"/>
    <s v="               -  "/>
    <n v="10.3"/>
  </r>
  <r>
    <s v="O-4-UK-193"/>
    <x v="3"/>
    <s v="Ukubayev"/>
    <n v="193"/>
    <n v="29.5"/>
    <n v="28.9"/>
    <s v=" "/>
    <n v="0.6"/>
    <s v="Wheat"/>
    <s v="Cotton"/>
    <s v="Undeveloped"/>
    <s v="UZ method"/>
    <x v="1"/>
    <s v="Canal"/>
    <s v="               -  "/>
    <n v="28.9"/>
  </r>
  <r>
    <s v="O-5-BB-F19"/>
    <x v="4"/>
    <s v="Bobur"/>
    <s v="F19"/>
    <n v="29.45"/>
    <n v="27.3"/>
    <n v="29.45"/>
    <n v="2.15"/>
    <s v="Barley"/>
    <s v="Cotton"/>
    <s v="Redeveloped"/>
    <s v="Permanent bed"/>
    <x v="1"/>
    <s v="Canal"/>
    <s v="               -  "/>
    <s v=" "/>
  </r>
  <r>
    <s v="O-5-BB-F25"/>
    <x v="4"/>
    <s v="Bobur"/>
    <s v="F25"/>
    <n v="18.75"/>
    <n v="17"/>
    <n v="18.75"/>
    <n v="1.75"/>
    <s v="Wheat"/>
    <s v="Cotton"/>
    <s v="Redeveloped"/>
    <s v="Permanent bed"/>
    <x v="1"/>
    <s v="Canal"/>
    <n v="18.399999999999999"/>
    <s v=" "/>
  </r>
  <r>
    <s v="O-5-BB-F27"/>
    <x v="4"/>
    <s v="Bobur"/>
    <s v="F27"/>
    <n v="17.53"/>
    <n v="16.600000000000001"/>
    <n v="17.53"/>
    <n v="0.93"/>
    <s v="Wheat"/>
    <s v="Cotton"/>
    <s v="Redeveloped"/>
    <s v="Permanent bed"/>
    <x v="1"/>
    <s v="Canal"/>
    <n v="15"/>
    <s v=" "/>
  </r>
  <r>
    <s v="O-5-BB-F29"/>
    <x v="4"/>
    <s v="Bobur"/>
    <s v="F29"/>
    <n v="19.78"/>
    <n v="17.100000000000001"/>
    <n v="19.78"/>
    <n v="2.68"/>
    <s v="Cotton"/>
    <s v="Cotton"/>
    <s v="Redeveloped"/>
    <s v="Permanent bed"/>
    <x v="0"/>
    <s v="Canal"/>
    <s v="               -  "/>
    <s v=" "/>
  </r>
  <r>
    <s v="O-5-BB-F32"/>
    <x v="4"/>
    <s v="Bobur"/>
    <s v="F32"/>
    <n v="31.76"/>
    <n v="28.6"/>
    <n v="31.76"/>
    <n v="3.16"/>
    <s v="Cotton"/>
    <s v="Cotton"/>
    <s v="Redeveloped"/>
    <s v="Permanent bed"/>
    <x v="0"/>
    <s v="Canal"/>
    <s v="               -  "/>
    <s v=" "/>
  </r>
  <r>
    <s v="O-5-BB-F34A"/>
    <x v="4"/>
    <s v="Bobur"/>
    <s v="F34A"/>
    <n v="33.29"/>
    <n v="31"/>
    <n v="33.29"/>
    <n v="2.29"/>
    <s v="Wheat"/>
    <s v="Cotton"/>
    <s v="Redeveloped"/>
    <s v="Permanent bed"/>
    <x v="1"/>
    <s v="Canal"/>
    <n v="25"/>
    <s v=" "/>
  </r>
  <r>
    <s v="O-5-BB-F34B"/>
    <x v="4"/>
    <s v="Bobur"/>
    <s v="F34B"/>
    <n v="31"/>
    <n v="29"/>
    <n v="31"/>
    <n v="2"/>
    <s v="Wheat"/>
    <s v="Cotton"/>
    <s v="Redeveloped"/>
    <s v="Permanent bed"/>
    <x v="1"/>
    <s v="Canal"/>
    <n v="28.7"/>
    <s v=" "/>
  </r>
  <r>
    <s v="O-5-BB-F37B"/>
    <x v="4"/>
    <s v="Bobur"/>
    <s v="F37B"/>
    <n v="36.46"/>
    <n v="34.909999999999997"/>
    <n v="36.46"/>
    <n v="1.55"/>
    <s v="Cotton"/>
    <s v="Cotton"/>
    <s v="Redeveloped"/>
    <s v="Permanent bed"/>
    <x v="0"/>
    <s v="Canal"/>
    <s v="               -  "/>
    <s v=" "/>
  </r>
  <r>
    <s v="O-5-BB-F39"/>
    <x v="4"/>
    <s v="Bobur"/>
    <s v="F39"/>
    <n v="49.78"/>
    <n v="46.3"/>
    <n v="49.78"/>
    <n v="3.48"/>
    <s v="Wheat"/>
    <s v="Cotton"/>
    <s v="Redeveloped"/>
    <s v="Permanent bed"/>
    <x v="1"/>
    <s v="Canal"/>
    <n v="48.2"/>
    <s v=" "/>
  </r>
  <r>
    <s v="O-5-BB-F42A"/>
    <x v="4"/>
    <s v="Bobur"/>
    <s v="F42A"/>
    <n v="31.42"/>
    <n v="28.8"/>
    <n v="31.42"/>
    <n v="2.62"/>
    <s v="Wheat"/>
    <s v="Cotton"/>
    <s v="Redeveloped"/>
    <s v="Permanent bed"/>
    <x v="1"/>
    <s v="Canal/Collector"/>
    <n v="26.2"/>
    <s v=" "/>
  </r>
  <r>
    <s v="O-5-BB-F42B"/>
    <x v="4"/>
    <s v="Bobur"/>
    <s v="F42B"/>
    <n v="32.020000000000003"/>
    <n v="29.1"/>
    <n v="32.020000000000003"/>
    <n v="2.92"/>
    <s v="Wheat"/>
    <s v="Cotton"/>
    <s v="Redeveloped"/>
    <s v="Permanent bed"/>
    <x v="1"/>
    <s v="Canal/Collector"/>
    <n v="26.2"/>
    <s v=" "/>
  </r>
  <r>
    <s v="O-5-BB-F46"/>
    <x v="4"/>
    <s v="Bobur"/>
    <s v="F46"/>
    <n v="57.54"/>
    <n v="52.22"/>
    <n v="57.54"/>
    <n v="5.32"/>
    <s v="Cotton"/>
    <s v="Cotton"/>
    <s v="Redeveloped"/>
    <s v="Permanent bed"/>
    <x v="0"/>
    <s v="Canal"/>
    <s v="               -  "/>
    <s v=" "/>
  </r>
  <r>
    <s v="O-5-BB-F49"/>
    <x v="4"/>
    <s v="Bobur"/>
    <s v="F49"/>
    <n v="7.54"/>
    <n v="6.2"/>
    <n v="7.54"/>
    <n v="1.34"/>
    <s v="Cotton"/>
    <s v="Cotton"/>
    <s v="Redeveloped"/>
    <s v="Permanent bed"/>
    <x v="0"/>
    <s v="Canal"/>
    <s v="               -  "/>
    <s v=" "/>
  </r>
  <r>
    <s v="O-5-BB-F50"/>
    <x v="4"/>
    <s v="Bobur"/>
    <s v="F50"/>
    <n v="21.05"/>
    <n v="19.600000000000001"/>
    <n v="21.05"/>
    <n v="1.45"/>
    <s v="Cotton"/>
    <s v="Cotton"/>
    <s v="Redeveloped"/>
    <s v="Permanent bed"/>
    <x v="0"/>
    <s v="Canal"/>
    <s v="               -  "/>
    <s v=" "/>
  </r>
  <r>
    <s v="O-5-BB-F51"/>
    <x v="4"/>
    <s v="Bobur"/>
    <s v="F51"/>
    <n v="11.24"/>
    <n v="10.3"/>
    <n v="11.24"/>
    <n v="0.94"/>
    <s v="Cotton"/>
    <s v="Cotton"/>
    <s v="Redeveloped"/>
    <s v="Permanent bed"/>
    <x v="0"/>
    <s v="Canal"/>
    <s v="               -  "/>
    <s v=" "/>
  </r>
  <r>
    <s v="O-5-BB-F52"/>
    <x v="4"/>
    <s v="Bobur"/>
    <s v="F52"/>
    <n v="32.61"/>
    <n v="30.2"/>
    <n v="32.61"/>
    <n v="2.4"/>
    <s v="Cotton"/>
    <s v="Cotton"/>
    <s v="Redeveloped"/>
    <s v="Permanent bed"/>
    <x v="0"/>
    <s v="Canal"/>
    <s v="               -  "/>
    <s v=" "/>
  </r>
  <r>
    <s v="O-5-BB-F53"/>
    <x v="4"/>
    <s v="Bobur"/>
    <s v="F53"/>
    <n v="20"/>
    <n v="18.37"/>
    <n v="20"/>
    <n v="1.63"/>
    <s v="Cotton"/>
    <s v="Cotton"/>
    <s v="Redeveloped"/>
    <s v="Permanent bed"/>
    <x v="0"/>
    <s v="Canal"/>
    <s v="               -  "/>
    <s v=" "/>
  </r>
  <r>
    <s v="O-5-BB-F54"/>
    <x v="4"/>
    <s v="Bobur"/>
    <s v="F54"/>
    <n v="19.48"/>
    <n v="17.72"/>
    <n v="19.48"/>
    <n v="1.76"/>
    <s v="Cotton"/>
    <s v="Cotton"/>
    <s v="Redeveloped"/>
    <s v="Permanent bed"/>
    <x v="0"/>
    <s v="Canal"/>
    <s v="               -  "/>
    <s v=" "/>
  </r>
  <r>
    <s v="O-5-BB-F55"/>
    <x v="4"/>
    <s v="Bobur"/>
    <s v="F55"/>
    <n v="18.48"/>
    <n v="16.309999999999999"/>
    <n v="18.48"/>
    <n v="2.17"/>
    <s v="Cotton"/>
    <s v="Cotton"/>
    <s v="Redeveloped"/>
    <s v="Permanent bed"/>
    <x v="0"/>
    <s v="Canal"/>
    <s v="               -  "/>
    <s v=" "/>
  </r>
  <r>
    <s v="O-5-BB-F56"/>
    <x v="4"/>
    <s v="Bobur"/>
    <s v="F56"/>
    <n v="19.63"/>
    <n v="17.989999999999998"/>
    <n v="19.63"/>
    <n v="1.64"/>
    <s v="Cotton"/>
    <s v="Cotton"/>
    <s v="Redeveloped"/>
    <s v="Permanent bed"/>
    <x v="0"/>
    <s v="Canal"/>
    <s v="               -  "/>
    <s v=" 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274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1:F8" firstHeaderRow="1" firstDataRow="2" firstDataCol="1"/>
  <pivotFields count="16">
    <pivotField showAll="0" defaultSubtota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axis="axisCol" showAll="0">
      <items count="5">
        <item x="1"/>
        <item x="0"/>
        <item n="Redev. to Cotton" x="2"/>
        <item x="3"/>
        <item t="default"/>
      </items>
    </pivotField>
    <pivotField showAll="0" defaultSubtotal="0"/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2"/>
  </colFields>
  <colItems count="5">
    <i>
      <x/>
    </i>
    <i>
      <x v="1"/>
    </i>
    <i>
      <x v="2"/>
    </i>
    <i>
      <x v="3"/>
    </i>
    <i t="grand">
      <x/>
    </i>
  </colItems>
  <dataFields count="1">
    <dataField name="Sum of Green Area (ha)" fld="5" baseField="0" baseItem="0"/>
  </dataFields>
  <formats count="13">
    <format dxfId="113">
      <pivotArea outline="0" collapsedLevelsAreSubtotals="1" fieldPosition="0"/>
    </format>
    <format dxfId="114">
      <pivotArea field="1" type="button" dataOnly="0" labelOnly="1" outline="0" axis="axisRow" fieldPosition="0"/>
    </format>
    <format dxfId="115">
      <pivotArea dataOnly="0" labelOnly="1" grandCol="1" outline="0" fieldPosition="0"/>
    </format>
    <format dxfId="116">
      <pivotArea field="1" type="button" dataOnly="0" labelOnly="1" outline="0" axis="axisRow" fieldPosition="0"/>
    </format>
    <format dxfId="117">
      <pivotArea dataOnly="0" labelOnly="1" grandCol="1" outline="0" fieldPosition="0"/>
    </format>
    <format dxfId="118">
      <pivotArea type="origin" dataOnly="0" labelOnly="1" outline="0" fieldPosition="0"/>
    </format>
    <format dxfId="119">
      <pivotArea field="12" type="button" dataOnly="0" labelOnly="1" outline="0" axis="axisCol" fieldPosition="0"/>
    </format>
    <format dxfId="120">
      <pivotArea type="topRight" dataOnly="0" labelOnly="1" outline="0" fieldPosition="0"/>
    </format>
    <format dxfId="121">
      <pivotArea dataOnly="0" labelOnly="1" fieldPosition="0">
        <references count="1">
          <reference field="12" count="0"/>
        </references>
      </pivotArea>
    </format>
    <format dxfId="122">
      <pivotArea dataOnly="0" labelOnly="1" grandCol="1" outline="0" fieldPosition="0"/>
    </format>
    <format dxfId="123">
      <pivotArea field="1" type="button" dataOnly="0" labelOnly="1" outline="0" axis="axisRow" fieldPosition="0"/>
    </format>
    <format dxfId="124">
      <pivotArea dataOnly="0" labelOnly="1" fieldPosition="0">
        <references count="1">
          <reference field="12" count="0"/>
        </references>
      </pivotArea>
    </format>
    <format dxfId="125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AABA03-EC29-4EF1-9816-596CFA58E5DD}" name="PivotTable4" cacheId="27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H1:K8" firstHeaderRow="1" firstDataRow="2" firstDataCol="1"/>
  <pivotFields count="26">
    <pivotField compact="0" outline="0" showAll="0"/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numFmtId="43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1"/>
        <item m="1" x="3"/>
        <item x="0"/>
        <item m="1" x="2"/>
        <item t="default"/>
      </items>
    </pivotField>
    <pivotField compact="0" outline="0" showAll="0"/>
    <pivotField compact="0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outline="0" showAll="0"/>
    <pivotField compact="0" outline="0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1"/>
  </colFields>
  <colItems count="3">
    <i>
      <x/>
    </i>
    <i>
      <x v="2"/>
    </i>
    <i t="grand">
      <x/>
    </i>
  </colItems>
  <dataFields count="1">
    <dataField name="Sum of Green Area (ha)" fld="5" baseField="0" baseItem="0" numFmtId="168"/>
  </dataFields>
  <formats count="11">
    <format dxfId="102">
      <pivotArea outline="0" collapsedLevelsAreSubtotals="1" fieldPosition="0"/>
    </format>
    <format dxfId="103">
      <pivotArea type="origin" dataOnly="0" labelOnly="1" outline="0" fieldPosition="0"/>
    </format>
    <format dxfId="104">
      <pivotArea field="11" type="button" dataOnly="0" labelOnly="1" outline="0" axis="axisCol" fieldPosition="0"/>
    </format>
    <format dxfId="105">
      <pivotArea type="topRight" dataOnly="0" labelOnly="1" outline="0" fieldPosition="0"/>
    </format>
    <format dxfId="106">
      <pivotArea dataOnly="0" labelOnly="1" outline="0" fieldPosition="0">
        <references count="1">
          <reference field="11" count="0"/>
        </references>
      </pivotArea>
    </format>
    <format dxfId="107">
      <pivotArea dataOnly="0" labelOnly="1" grandCol="1" outline="0" fieldPosition="0"/>
    </format>
    <format dxfId="108">
      <pivotArea field="1" type="button" dataOnly="0" labelOnly="1" outline="0" axis="axisRow" fieldPosition="0"/>
    </format>
    <format dxfId="109">
      <pivotArea dataOnly="0" labelOnly="1" outline="0" fieldPosition="0">
        <references count="1">
          <reference field="11" count="0"/>
        </references>
      </pivotArea>
    </format>
    <format dxfId="110">
      <pivotArea dataOnly="0" labelOnly="1" grandCol="1" outline="0" fieldPosition="0"/>
    </format>
    <format dxfId="111">
      <pivotArea outline="0" fieldPosition="0">
        <references count="2">
          <reference field="1" count="0" selected="0"/>
          <reference field="11" count="2" selected="0">
            <x v="2"/>
            <x v="3"/>
          </reference>
        </references>
      </pivotArea>
    </format>
    <format dxfId="112">
      <pivotArea outline="0" fieldPosition="0">
        <references count="2">
          <reference field="1" count="0" selected="0"/>
          <reference field="11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4ED4D8-5FC4-46C3-A4B5-F7BF2D16A3B5}" name="PivotTable2" cacheId="27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1:F27" firstHeaderRow="0" firstDataRow="1" firstDataCol="1"/>
  <pivotFields count="33">
    <pivotField compact="0" outline="0" showAll="0"/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numFmtId="43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outline="0" showAll="0"/>
    <pivotField dataField="1" compact="0" numFmtId="43" outline="0" showAll="0"/>
    <pivotField dataField="1" compact="0" numFmtId="43" outline="0" showAll="0"/>
    <pivotField dataField="1" compact="0" numFmtId="43" outline="0" showAll="0"/>
    <pivotField dataField="1" compact="0" outline="0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Green Area (ha) " fld="5" baseField="0" baseItem="0"/>
    <dataField name="Herbicide-1 " fld="29" baseField="0" baseItem="0"/>
    <dataField name="Spray Head ditch-1 " fld="30" baseField="0" baseItem="0"/>
    <dataField name="Planting " fld="31" baseField="0" baseItem="0"/>
    <dataField name="Sum of Cultivation-1" fld="32" baseField="0" baseItem="0"/>
  </dataFields>
  <formats count="8">
    <format dxfId="94">
      <pivotArea outline="0" collapsedLevelsAreSubtotals="1" fieldPosition="0"/>
    </format>
    <format dxfId="95">
      <pivotArea field="1" type="button" dataOnly="0" labelOnly="1" outline="0" axis="axisRow" fieldPosition="0"/>
    </format>
    <format dxfId="96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97">
      <pivotArea field="1" type="button" dataOnly="0" labelOnly="1" outline="0" axis="axisRow" fieldPosition="0"/>
    </format>
    <format dxfId="98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99">
      <pivotArea field="1" type="button" dataOnly="0" labelOnly="1" outline="0" axis="axisRow" fieldPosition="0"/>
    </format>
    <format dxfId="100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01">
      <pivotArea dataOnly="0" labelOnly="1" outline="0" fieldPosition="0">
        <references count="1">
          <reference field="4294967294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D60C18-960C-4AB2-A07B-42C6CDE60FFA}" name="PivotTable3" cacheId="27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11:P17" firstHeaderRow="0" firstDataRow="1" firstDataCol="1"/>
  <pivotFields count="32">
    <pivotField compact="0" outline="0" showAll="0"/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numFmtId="43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numFmtId="165" outline="0" showAll="0"/>
    <pivotField dataField="1" compact="0" numFmtId="165" outline="0" showAll="0"/>
    <pivotField dataField="1" compact="0" numFmtId="165" outline="0" showAll="0"/>
    <pivotField dataField="1" compact="0" numFmtId="165" outline="0" showAll="0"/>
    <pivotField dataField="1" compact="0" numFmtId="165" outline="0" showAll="0"/>
    <pivotField dataField="1" compact="0" numFmtId="165" outline="0" showAll="0"/>
    <pivotField dataField="1" compact="0" numFmtId="165" outline="0" showAll="0"/>
    <pivotField dataField="1" compact="0" numFmtId="165" outline="0" showAll="0"/>
    <pivotField dataField="1" compact="0" numFmtId="165" outline="0" showAll="0"/>
    <pivotField dataField="1" compact="0" numFmtId="165" outline="0" showAll="0"/>
    <pivotField dataField="1" compact="0" outline="0" showAll="0"/>
    <pivotField dataField="1" compact="0" outline="0" showAll="0"/>
    <pivotField dataField="1" compact="0" numFmtId="43" outline="0" showAll="0"/>
    <pivotField compact="0" outline="0" showAll="0"/>
    <pivotField dataField="1" compact="0" outline="0" showAll="0"/>
    <pivotField compact="0" numFmtId="43" outline="0" showAll="0"/>
    <pivotField compact="0" numFmtId="43" outline="0" showAll="0"/>
    <pivotField compact="0" numFmtId="43" outline="0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dataFields count="15">
    <dataField name="Green Area (ha) " fld="5" baseField="0" baseItem="0"/>
    <dataField name="Fallow herbicide " fld="14" baseField="0" baseItem="0"/>
    <dataField name="Ploughing " fld="15" baseField="0" baseItem="0"/>
    <dataField name="Disc-1 " fld="16" baseField="0" baseItem="0"/>
    <dataField name="TTQ-1 " fld="17" baseField="0" baseItem="0"/>
    <dataField name="TTQ-2 " fld="18" baseField="0" baseItem="0"/>
    <dataField name="Center Bursting " fld="19" baseField="0" baseItem="0"/>
    <dataField name="12 Row Hill up- RD Fields" fld="20" baseField="0" baseItem="0"/>
    <dataField name="Levelling " fld="21" baseField="0" baseItem="0"/>
    <dataField name="Furrow opener- UD fields" fld="22" baseField="0" baseItem="0"/>
    <dataField name="Ditch opener-1 " fld="23" baseField="0" baseItem="0"/>
    <dataField name="Ditch closer-1 " fld="24" baseField="0" baseItem="0"/>
    <dataField name="Barana-1 " fld="25" baseField="0" baseItem="0"/>
    <dataField name="Barana-2 " fld="26" baseField="0" baseItem="0"/>
    <dataField name="Rolling Cultivator " fld="28" baseField="0" baseItem="0"/>
  </dataFields>
  <formats count="13">
    <format dxfId="81">
      <pivotArea field="1" type="button" dataOnly="0" labelOnly="1" outline="0" axis="axisRow" fieldPosition="0"/>
    </format>
    <format dxfId="82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83">
      <pivotArea outline="0" collapsedLevelsAreSubtotals="1" fieldPosition="0"/>
    </format>
    <format dxfId="84">
      <pivotArea outline="0" fieldPosition="0">
        <references count="1">
          <reference field="4294967294" count="1" selected="0">
            <x v="8"/>
          </reference>
        </references>
      </pivotArea>
    </format>
    <format dxfId="85">
      <pivotArea dataOnly="0" labelOnly="1" outline="0" fieldPosition="0">
        <references count="1">
          <reference field="4294967294" count="2">
            <x v="7"/>
            <x v="9"/>
          </reference>
        </references>
      </pivotArea>
    </format>
    <format dxfId="86">
      <pivotArea field="1" type="button" dataOnly="0" labelOnly="1" outline="0" axis="axisRow" fieldPosition="0"/>
    </format>
    <format dxfId="87">
      <pivotArea dataOnly="0" labelOnly="1" outline="0" fieldPosition="0">
        <references count="1">
          <reference field="4294967294" count="11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88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89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90">
      <pivotArea dataOnly="0" labelOnly="1" outline="0" fieldPosition="0">
        <references count="1">
          <reference field="4294967294" count="2">
            <x v="12"/>
            <x v="14"/>
          </reference>
        </references>
      </pivotArea>
    </format>
    <format dxfId="91">
      <pivotArea field="1" type="button" dataOnly="0" labelOnly="1" outline="0" axis="axisRow" fieldPosition="0"/>
    </format>
    <format dxfId="92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4"/>
          </reference>
        </references>
      </pivotArea>
    </format>
    <format dxfId="93">
      <pivotArea dataOnly="0" labelOnly="1" outline="0" fieldPosition="0">
        <references count="1">
          <reference field="4294967294" count="1"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Z123" dT="2024-04-02T12:06:55.93" personId="{00000000-0000-0000-0000-000000000000}" id="{449EED02-5118-446C-B752-E2973DB8D009}">
    <text>For all head ditches</text>
  </threadedComment>
  <threadedComment ref="V130" dT="2024-04-26T10:59:31.10" personId="{00000000-0000-0000-0000-000000000000}" id="{4C52A2EB-F958-4D6E-B647-EAD78C3153AA}">
    <text>32.11 2nd time sprayed on 25-apr</text>
  </threadedComment>
  <threadedComment ref="V133" dT="2024-04-26T11:01:35.40" personId="{00000000-0000-0000-0000-000000000000}" id="{794D96BB-1AA2-4BCD-BA6D-126FAA76D788}">
    <text>2nd time sprayed on 29.6 ha 25-apr</text>
  </threadedComment>
  <threadedComment ref="Z143" dT="2024-04-02T12:06:55.93" personId="{00000000-0000-0000-0000-000000000000}" id="{5FC9400C-3711-4CF6-A624-D7A7202C88B5}">
    <text>For all head ditches</text>
  </threadedComment>
  <threadedComment ref="Z144" dT="2024-04-02T12:06:55.93" personId="{00000000-0000-0000-0000-000000000000}" id="{6184418B-E825-42E9-9F7F-C590BC5A7687}">
    <text>For all head ditches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95D59-CF13-4372-A972-C7DE500DFAEE}">
  <sheetPr>
    <tabColor rgb="FFFF0000"/>
  </sheetPr>
  <dimension ref="B2:P47"/>
  <sheetViews>
    <sheetView showGridLines="0" topLeftCell="A25" workbookViewId="0">
      <selection activeCell="K39" sqref="K39"/>
    </sheetView>
  </sheetViews>
  <sheetFormatPr defaultRowHeight="15" customHeight="1"/>
  <cols>
    <col min="2" max="2" width="35.85546875" customWidth="1"/>
    <col min="10" max="10" width="25" customWidth="1"/>
  </cols>
  <sheetData>
    <row r="2" spans="2:16" ht="18.75">
      <c r="B2" s="159" t="s">
        <v>0</v>
      </c>
    </row>
    <row r="3" spans="2:16">
      <c r="C3" s="248" t="s">
        <v>1</v>
      </c>
      <c r="D3" s="248"/>
      <c r="E3" s="248"/>
      <c r="F3" s="248"/>
      <c r="G3" s="248"/>
      <c r="H3" s="248"/>
      <c r="K3" s="248" t="s">
        <v>2</v>
      </c>
      <c r="L3" s="248"/>
      <c r="M3" s="248"/>
      <c r="N3" s="248"/>
      <c r="O3" s="248"/>
      <c r="P3" s="248"/>
    </row>
    <row r="4" spans="2:16">
      <c r="B4" s="161" t="s">
        <v>3</v>
      </c>
      <c r="C4" s="156" t="s">
        <v>4</v>
      </c>
      <c r="D4" s="156" t="s">
        <v>5</v>
      </c>
      <c r="E4" s="156" t="s">
        <v>6</v>
      </c>
      <c r="F4" s="156" t="s">
        <v>7</v>
      </c>
      <c r="G4" s="156" t="s">
        <v>8</v>
      </c>
      <c r="H4" s="156" t="s">
        <v>9</v>
      </c>
      <c r="J4" s="161" t="s">
        <v>3</v>
      </c>
      <c r="K4" s="156" t="s">
        <v>4</v>
      </c>
      <c r="L4" s="156" t="s">
        <v>5</v>
      </c>
      <c r="M4" s="156" t="s">
        <v>6</v>
      </c>
      <c r="N4" s="156" t="s">
        <v>7</v>
      </c>
      <c r="O4" s="156" t="s">
        <v>8</v>
      </c>
      <c r="P4" s="156" t="s">
        <v>9</v>
      </c>
    </row>
    <row r="5" spans="2:16" ht="15" customHeight="1">
      <c r="B5" s="240" t="str" cm="1">
        <f t="array" ref="B5">INDEX('Master sheet'!$3:$3, ROW())</f>
        <v>Cn Area [ha]</v>
      </c>
      <c r="C5" s="157">
        <f>+SUMIFS(INDEX('Master sheet'!$A:$BG,,MATCH(Summary!$B5,'Master sheet'!$3:$3,0)),'Master sheet'!$B:$B,Summary!C$4)</f>
        <v>1350.08</v>
      </c>
      <c r="D5" s="157">
        <f>+SUMIFS(INDEX('Master sheet'!$A:$BG,,MATCH(Summary!$B5,'Master sheet'!$3:$3,0)),'Master sheet'!$B:$B,Summary!D$4)</f>
        <v>322.90000000000003</v>
      </c>
      <c r="E5" s="157">
        <f>+SUMIFS(INDEX('Master sheet'!$A:$BG,,MATCH(Summary!$B5,'Master sheet'!$3:$3,0)),'Master sheet'!$B:$B,Summary!E$4)</f>
        <v>912.77000000000032</v>
      </c>
      <c r="F5" s="157">
        <f>+SUMIFS(INDEX('Master sheet'!$A:$BG,,MATCH(Summary!$B5,'Master sheet'!$3:$3,0)),'Master sheet'!$B:$B,Summary!F$4)</f>
        <v>822.69999999999993</v>
      </c>
      <c r="G5" s="157">
        <f>+SUMIFS(INDEX('Master sheet'!$A:$BG,,MATCH(Summary!$B5,'Master sheet'!$3:$3,0)),'Master sheet'!$B:$B,Summary!G$4)</f>
        <v>538.81000000000006</v>
      </c>
      <c r="H5" s="163">
        <f>SUM(C5:G5)</f>
        <v>3947.26</v>
      </c>
      <c r="J5" s="164" t="str">
        <f>+'Irrigation-Cotton'!J3</f>
        <v>1-Sug'orish (Cotton-2024)</v>
      </c>
      <c r="K5" s="157">
        <f>+SUMIFS('Irrigation-Cotton'!$M:$M,'Irrigation-Cotton'!$C:$C,Summary!K$4)</f>
        <v>1298.6000000000001</v>
      </c>
      <c r="L5" s="157">
        <f>+SUMIFS('Irrigation-Cotton'!$M:$M,'Irrigation-Cotton'!$C:$C,Summary!L$4)</f>
        <v>305.59999999999997</v>
      </c>
      <c r="M5" s="157">
        <f>+SUMIFS('Irrigation-Cotton'!$M:$M,'Irrigation-Cotton'!$C:$C,Summary!M$4)</f>
        <v>830.27</v>
      </c>
      <c r="N5" s="157">
        <f>+SUMIFS('Irrigation-Cotton'!$M:$M,'Irrigation-Cotton'!$C:$C,Summary!N$4)</f>
        <v>776.5</v>
      </c>
      <c r="O5" s="157">
        <f>+SUMIFS('Irrigation-Cotton'!$M:$M,'Irrigation-Cotton'!$C:$C,Summary!O$4)</f>
        <v>494.64000000000004</v>
      </c>
      <c r="P5" s="163">
        <f>SUM(K5:O5)</f>
        <v>3705.61</v>
      </c>
    </row>
    <row r="6" spans="2:16" ht="15" customHeight="1">
      <c r="B6" s="240" t="str" cm="1">
        <f t="array" ref="B6">INDEX('Master sheet'!$3:$3, ROW())</f>
        <v>Green Area (ha)</v>
      </c>
      <c r="C6" s="157">
        <f>+SUMIFS(INDEX('Master sheet'!$A:$BG,,MATCH(Summary!$B6,'Master sheet'!$3:$3,0)),'Master sheet'!$B:$B,Summary!C$4)</f>
        <v>1298.1000000000004</v>
      </c>
      <c r="D6" s="157">
        <f>+SUMIFS(INDEX('Master sheet'!$A:$BG,,MATCH(Summary!$B6,'Master sheet'!$3:$3,0)),'Master sheet'!$B:$B,Summary!D$4)</f>
        <v>305.59999999999997</v>
      </c>
      <c r="E6" s="157">
        <f>+SUMIFS(INDEX('Master sheet'!$A:$BG,,MATCH(Summary!$B6,'Master sheet'!$3:$3,0)),'Master sheet'!$B:$B,Summary!E$4)</f>
        <v>830.21</v>
      </c>
      <c r="F6" s="157">
        <f>+SUMIFS(INDEX('Master sheet'!$A:$BG,,MATCH(Summary!$B6,'Master sheet'!$3:$3,0)),'Master sheet'!$B:$B,Summary!F$4)</f>
        <v>775.19999999999993</v>
      </c>
      <c r="G6" s="157">
        <f>+SUMIFS(INDEX('Master sheet'!$A:$BG,,MATCH(Summary!$B6,'Master sheet'!$3:$3,0)),'Master sheet'!$B:$B,Summary!G$4)</f>
        <v>494.62000000000006</v>
      </c>
      <c r="H6" s="163">
        <f t="shared" ref="H6:H47" si="0">SUM(C6:G6)</f>
        <v>3703.73</v>
      </c>
      <c r="J6" s="164" t="str">
        <f>+'Irrigation-Cotton'!R3</f>
        <v>2-Sug'orish (Cotton-2024)</v>
      </c>
      <c r="K6" s="157">
        <f>+SUMIFS('Irrigation-Cotton'!$U:$U,'Irrigation-Cotton'!$C:$C,Summary!K$4)</f>
        <v>599.1</v>
      </c>
      <c r="L6" s="157">
        <f>+SUMIFS('Irrigation-Cotton'!$U:$U,'Irrigation-Cotton'!$C:$C,Summary!L$4)</f>
        <v>30.9</v>
      </c>
      <c r="M6" s="157">
        <f>+SUMIFS('Irrigation-Cotton'!$U:$U,'Irrigation-Cotton'!$C:$C,Summary!M$4)</f>
        <v>0</v>
      </c>
      <c r="N6" s="157">
        <f>+SUMIFS('Irrigation-Cotton'!$U:$U,'Irrigation-Cotton'!$C:$C,Summary!N$4)</f>
        <v>6</v>
      </c>
      <c r="O6" s="157">
        <f>+SUMIFS('Irrigation-Cotton'!$U:$U,'Irrigation-Cotton'!$C:$C,Summary!O$4)</f>
        <v>0</v>
      </c>
      <c r="P6" s="163">
        <f>SUM(K6:O6)</f>
        <v>636</v>
      </c>
    </row>
    <row r="7" spans="2:16" ht="15" customHeight="1">
      <c r="B7" s="240" t="str" cm="1">
        <f t="array" ref="B7">INDEX('Master sheet'!$3:$3, ROW())</f>
        <v>Redevoped area</v>
      </c>
      <c r="C7" s="160">
        <f>+SUMIFS(INDEX('Master sheet'!$A:$BG,,MATCH(Summary!$B7,'Master sheet'!$3:$3,0)),'Master sheet'!$B:$B,Summary!C$4)</f>
        <v>545.6</v>
      </c>
      <c r="D7" s="160">
        <f>+SUMIFS(INDEX('Master sheet'!$A:$BG,,MATCH(Summary!$B7,'Master sheet'!$3:$3,0)),'Master sheet'!$B:$B,Summary!D$4)</f>
        <v>0</v>
      </c>
      <c r="E7" s="160">
        <f>+SUMIFS(INDEX('Master sheet'!$A:$BG,,MATCH(Summary!$B7,'Master sheet'!$3:$3,0)),'Master sheet'!$B:$B,Summary!E$4)</f>
        <v>391.37</v>
      </c>
      <c r="F7" s="160">
        <f>+SUMIFS(INDEX('Master sheet'!$A:$BG,,MATCH(Summary!$B7,'Master sheet'!$3:$3,0)),'Master sheet'!$B:$B,Summary!F$4)</f>
        <v>589</v>
      </c>
      <c r="G7" s="160">
        <f>+SUMIFS(INDEX('Master sheet'!$A:$BG,,MATCH(Summary!$B7,'Master sheet'!$3:$3,0)),'Master sheet'!$B:$B,Summary!G$4)</f>
        <v>538.81000000000006</v>
      </c>
      <c r="H7" s="163">
        <f t="shared" si="0"/>
        <v>2064.7800000000002</v>
      </c>
      <c r="J7" s="243" t="str">
        <f>+'Irrigation-Cotton'!Z3</f>
        <v>Chigit suvi (Paxta-2024)/Seed water (Cotton-2024)</v>
      </c>
      <c r="K7" s="160">
        <f>+SUMIFS('Irrigation-Cotton'!$AC:$AC,'Irrigation-Cotton'!$C:$C,Summary!K$4)</f>
        <v>145.6</v>
      </c>
      <c r="L7" s="160">
        <f>+SUMIFS('Irrigation-Cotton'!$AC:$AC,'Irrigation-Cotton'!$C:$C,Summary!L$4)</f>
        <v>0</v>
      </c>
      <c r="M7" s="160">
        <f>+SUMIFS('Irrigation-Cotton'!$AC:$AC,'Irrigation-Cotton'!$C:$C,Summary!M$4)</f>
        <v>0</v>
      </c>
      <c r="N7" s="160">
        <f>+SUMIFS('Irrigation-Cotton'!$AC:$AC,'Irrigation-Cotton'!$C:$C,Summary!N$4)</f>
        <v>42.6</v>
      </c>
      <c r="O7" s="160">
        <f>+SUMIFS('Irrigation-Cotton'!$AC:$AC,'Irrigation-Cotton'!$C:$C,Summary!O$4)</f>
        <v>70.599999999999994</v>
      </c>
      <c r="P7" s="163">
        <f>SUM(K7:O7)</f>
        <v>258.79999999999995</v>
      </c>
    </row>
    <row r="8" spans="2:16" ht="15" customHeight="1">
      <c r="B8" s="240" t="str" cm="1">
        <f t="array" ref="B8">INDEX('Master sheet'!$3:$3, ROW())</f>
        <v>Unplanted contour area [ha]</v>
      </c>
      <c r="C8" s="157">
        <f>+SUMIFS(INDEX('Master sheet'!$A:$BG,,MATCH(Summary!$B8,'Master sheet'!$3:$3,0)),'Master sheet'!$B:$B,Summary!C$4)</f>
        <v>46.169999999999995</v>
      </c>
      <c r="D8" s="157">
        <f>+SUMIFS(INDEX('Master sheet'!$A:$BG,,MATCH(Summary!$B8,'Master sheet'!$3:$3,0)),'Master sheet'!$B:$B,Summary!D$4)</f>
        <v>17.300000000000004</v>
      </c>
      <c r="E8" s="157">
        <f>+SUMIFS(INDEX('Master sheet'!$A:$BG,,MATCH(Summary!$B8,'Master sheet'!$3:$3,0)),'Master sheet'!$B:$B,Summary!E$4)</f>
        <v>82.550000000000011</v>
      </c>
      <c r="F8" s="157">
        <f>+SUMIFS(INDEX('Master sheet'!$A:$BG,,MATCH(Summary!$B8,'Master sheet'!$3:$3,0)),'Master sheet'!$B:$B,Summary!F$4)</f>
        <v>47.65</v>
      </c>
      <c r="G8" s="157">
        <f>+SUMIFS(INDEX('Master sheet'!$A:$BG,,MATCH(Summary!$B8,'Master sheet'!$3:$3,0)),'Master sheet'!$B:$B,Summary!G$4)</f>
        <v>44.180000000000007</v>
      </c>
      <c r="H8" s="163">
        <f t="shared" si="0"/>
        <v>237.85000000000002</v>
      </c>
      <c r="J8" s="164"/>
      <c r="K8" s="160"/>
      <c r="L8" s="160"/>
      <c r="M8" s="160"/>
      <c r="N8" s="160"/>
      <c r="O8" s="160"/>
      <c r="P8" s="163">
        <f t="shared" ref="P8:P17" si="1">SUM(K8:O8)</f>
        <v>0</v>
      </c>
    </row>
    <row r="9" spans="2:16" ht="15" hidden="1" customHeight="1">
      <c r="B9" s="240" t="str" cm="1">
        <f t="array" ref="B9">INDEX('Master sheet'!$3:$3, ROW())</f>
        <v>Crop  2022-2023</v>
      </c>
      <c r="C9" s="157">
        <f>+SUMIFS(INDEX('Master sheet'!$A:$BG,,MATCH(Summary!$B9,'Master sheet'!$3:$3,0)),'Master sheet'!$B:$B,Summary!C$4)</f>
        <v>0</v>
      </c>
      <c r="D9" s="157">
        <f>+SUMIFS(INDEX('Master sheet'!$A:$BG,,MATCH(Summary!$B9,'Master sheet'!$3:$3,0)),'Master sheet'!$B:$B,Summary!D$4)</f>
        <v>0</v>
      </c>
      <c r="E9" s="157">
        <f>+SUMIFS(INDEX('Master sheet'!$A:$BG,,MATCH(Summary!$B9,'Master sheet'!$3:$3,0)),'Master sheet'!$B:$B,Summary!E$4)</f>
        <v>0</v>
      </c>
      <c r="F9" s="157">
        <f>+SUMIFS(INDEX('Master sheet'!$A:$BG,,MATCH(Summary!$B9,'Master sheet'!$3:$3,0)),'Master sheet'!$B:$B,Summary!F$4)</f>
        <v>0</v>
      </c>
      <c r="G9" s="157">
        <f>+SUMIFS(INDEX('Master sheet'!$A:$BG,,MATCH(Summary!$B9,'Master sheet'!$3:$3,0)),'Master sheet'!$B:$B,Summary!G$4)</f>
        <v>0</v>
      </c>
      <c r="H9" s="163">
        <f t="shared" si="0"/>
        <v>0</v>
      </c>
      <c r="J9" s="164"/>
      <c r="K9" s="160"/>
      <c r="L9" s="160"/>
      <c r="M9" s="160"/>
      <c r="N9" s="160"/>
      <c r="O9" s="160"/>
      <c r="P9" s="163">
        <f t="shared" si="1"/>
        <v>0</v>
      </c>
    </row>
    <row r="10" spans="2:16" ht="15" hidden="1" customHeight="1">
      <c r="B10" s="240" t="str" cm="1">
        <f t="array" ref="B10">INDEX('Master sheet'!$3:$3, ROW())</f>
        <v>Crop 2023-2024</v>
      </c>
      <c r="C10" s="157">
        <f>+SUMIFS(INDEX('Master sheet'!$A:$BG,,MATCH(Summary!$B10,'Master sheet'!$3:$3,0)),'Master sheet'!$B:$B,Summary!C$4)</f>
        <v>0</v>
      </c>
      <c r="D10" s="157">
        <f>+SUMIFS(INDEX('Master sheet'!$A:$BG,,MATCH(Summary!$B10,'Master sheet'!$3:$3,0)),'Master sheet'!$B:$B,Summary!D$4)</f>
        <v>0</v>
      </c>
      <c r="E10" s="157">
        <f>+SUMIFS(INDEX('Master sheet'!$A:$BG,,MATCH(Summary!$B10,'Master sheet'!$3:$3,0)),'Master sheet'!$B:$B,Summary!E$4)</f>
        <v>0</v>
      </c>
      <c r="F10" s="157">
        <f>+SUMIFS(INDEX('Master sheet'!$A:$BG,,MATCH(Summary!$B10,'Master sheet'!$3:$3,0)),'Master sheet'!$B:$B,Summary!F$4)</f>
        <v>0</v>
      </c>
      <c r="G10" s="157">
        <f>+SUMIFS(INDEX('Master sheet'!$A:$BG,,MATCH(Summary!$B10,'Master sheet'!$3:$3,0)),'Master sheet'!$B:$B,Summary!G$4)</f>
        <v>0</v>
      </c>
      <c r="H10" s="163">
        <f t="shared" si="0"/>
        <v>0</v>
      </c>
      <c r="J10" s="164"/>
      <c r="K10" s="160"/>
      <c r="L10" s="160"/>
      <c r="M10" s="160"/>
      <c r="N10" s="160"/>
      <c r="O10" s="160"/>
      <c r="P10" s="163">
        <f t="shared" si="1"/>
        <v>0</v>
      </c>
    </row>
    <row r="11" spans="2:16" ht="15" hidden="1" customHeight="1">
      <c r="B11" s="240" t="str" cm="1">
        <f t="array" ref="B11">INDEX('Master sheet'!$3:$3, ROW())</f>
        <v>Development status</v>
      </c>
      <c r="C11" s="157">
        <f>+SUMIFS(INDEX('Master sheet'!$A:$BG,,MATCH(Summary!$B11,'Master sheet'!$3:$3,0)),'Master sheet'!$B:$B,Summary!C$4)</f>
        <v>0</v>
      </c>
      <c r="D11" s="157">
        <f>+SUMIFS(INDEX('Master sheet'!$A:$BG,,MATCH(Summary!$B11,'Master sheet'!$3:$3,0)),'Master sheet'!$B:$B,Summary!D$4)</f>
        <v>0</v>
      </c>
      <c r="E11" s="157">
        <f>+SUMIFS(INDEX('Master sheet'!$A:$BG,,MATCH(Summary!$B11,'Master sheet'!$3:$3,0)),'Master sheet'!$B:$B,Summary!E$4)</f>
        <v>0</v>
      </c>
      <c r="F11" s="157">
        <f>+SUMIFS(INDEX('Master sheet'!$A:$BG,,MATCH(Summary!$B11,'Master sheet'!$3:$3,0)),'Master sheet'!$B:$B,Summary!F$4)</f>
        <v>0</v>
      </c>
      <c r="G11" s="157">
        <f>+SUMIFS(INDEX('Master sheet'!$A:$BG,,MATCH(Summary!$B11,'Master sheet'!$3:$3,0)),'Master sheet'!$B:$B,Summary!G$4)</f>
        <v>0</v>
      </c>
      <c r="H11" s="163">
        <f t="shared" si="0"/>
        <v>0</v>
      </c>
      <c r="J11" s="164"/>
      <c r="K11" s="160"/>
      <c r="L11" s="160"/>
      <c r="M11" s="160"/>
      <c r="N11" s="160"/>
      <c r="O11" s="160"/>
      <c r="P11" s="163">
        <f t="shared" si="1"/>
        <v>0</v>
      </c>
    </row>
    <row r="12" spans="2:16" hidden="1">
      <c r="B12" s="240" t="str" cm="1">
        <f t="array" ref="B12">INDEX('Master sheet'!$3:$3, ROW())</f>
        <v>Field Category</v>
      </c>
      <c r="C12" s="157">
        <f>+SUMIFS(INDEX('Master sheet'!$A:$BG,,MATCH(Summary!$B12,'Master sheet'!$3:$3,0)),'Master sheet'!$B:$B,Summary!C$4)</f>
        <v>0</v>
      </c>
      <c r="D12" s="157">
        <f>+SUMIFS(INDEX('Master sheet'!$A:$BG,,MATCH(Summary!$B12,'Master sheet'!$3:$3,0)),'Master sheet'!$B:$B,Summary!D$4)</f>
        <v>0</v>
      </c>
      <c r="E12" s="157">
        <f>+SUMIFS(INDEX('Master sheet'!$A:$BG,,MATCH(Summary!$B12,'Master sheet'!$3:$3,0)),'Master sheet'!$B:$B,Summary!E$4)</f>
        <v>0</v>
      </c>
      <c r="F12" s="157">
        <f>+SUMIFS(INDEX('Master sheet'!$A:$BG,,MATCH(Summary!$B12,'Master sheet'!$3:$3,0)),'Master sheet'!$B:$B,Summary!F$4)</f>
        <v>0</v>
      </c>
      <c r="G12" s="157">
        <f>+SUMIFS(INDEX('Master sheet'!$A:$BG,,MATCH(Summary!$B12,'Master sheet'!$3:$3,0)),'Master sheet'!$B:$B,Summary!G$4)</f>
        <v>0</v>
      </c>
      <c r="H12" s="163">
        <f t="shared" si="0"/>
        <v>0</v>
      </c>
      <c r="J12" s="164"/>
      <c r="K12" s="160"/>
      <c r="L12" s="160"/>
      <c r="M12" s="160"/>
      <c r="N12" s="160"/>
      <c r="O12" s="160"/>
      <c r="P12" s="163">
        <f t="shared" si="1"/>
        <v>0</v>
      </c>
    </row>
    <row r="13" spans="2:16" hidden="1">
      <c r="B13" s="240" t="str" cm="1">
        <f t="array" ref="B13">INDEX('Master sheet'!$3:$3, ROW())</f>
        <v>Crop Rotation</v>
      </c>
      <c r="C13" s="157">
        <f>+SUMIFS(INDEX('Master sheet'!$A:$BG,,MATCH(Summary!$B13,'Master sheet'!$3:$3,0)),'Master sheet'!$B:$B,Summary!C$4)</f>
        <v>0</v>
      </c>
      <c r="D13" s="157">
        <f>+SUMIFS(INDEX('Master sheet'!$A:$BG,,MATCH(Summary!$B13,'Master sheet'!$3:$3,0)),'Master sheet'!$B:$B,Summary!D$4)</f>
        <v>0</v>
      </c>
      <c r="E13" s="157">
        <f>+SUMIFS(INDEX('Master sheet'!$A:$BG,,MATCH(Summary!$B13,'Master sheet'!$3:$3,0)),'Master sheet'!$B:$B,Summary!E$4)</f>
        <v>0</v>
      </c>
      <c r="F13" s="157">
        <f>+SUMIFS(INDEX('Master sheet'!$A:$BG,,MATCH(Summary!$B13,'Master sheet'!$3:$3,0)),'Master sheet'!$B:$B,Summary!F$4)</f>
        <v>0</v>
      </c>
      <c r="G13" s="157">
        <f>+SUMIFS(INDEX('Master sheet'!$A:$BG,,MATCH(Summary!$B13,'Master sheet'!$3:$3,0)),'Master sheet'!$B:$B,Summary!G$4)</f>
        <v>0</v>
      </c>
      <c r="H13" s="163">
        <f t="shared" si="0"/>
        <v>0</v>
      </c>
      <c r="J13" s="164"/>
      <c r="K13" s="160"/>
      <c r="L13" s="160"/>
      <c r="M13" s="160"/>
      <c r="N13" s="160"/>
      <c r="O13" s="160"/>
      <c r="P13" s="163">
        <f t="shared" si="1"/>
        <v>0</v>
      </c>
    </row>
    <row r="14" spans="2:16" hidden="1">
      <c r="B14" s="240" t="str" cm="1">
        <f t="array" ref="B14">INDEX('Master sheet'!$3:$3, ROW())</f>
        <v>Water Type</v>
      </c>
      <c r="C14" s="157">
        <f>+SUMIFS(INDEX('Master sheet'!$A:$BG,,MATCH(Summary!$B14,'Master sheet'!$3:$3,0)),'Master sheet'!$B:$B,Summary!C$4)</f>
        <v>0</v>
      </c>
      <c r="D14" s="157">
        <f>+SUMIFS(INDEX('Master sheet'!$A:$BG,,MATCH(Summary!$B14,'Master sheet'!$3:$3,0)),'Master sheet'!$B:$B,Summary!D$4)</f>
        <v>0</v>
      </c>
      <c r="E14" s="157">
        <f>+SUMIFS(INDEX('Master sheet'!$A:$BG,,MATCH(Summary!$B14,'Master sheet'!$3:$3,0)),'Master sheet'!$B:$B,Summary!E$4)</f>
        <v>0</v>
      </c>
      <c r="F14" s="157">
        <f>+SUMIFS(INDEX('Master sheet'!$A:$BG,,MATCH(Summary!$B14,'Master sheet'!$3:$3,0)),'Master sheet'!$B:$B,Summary!F$4)</f>
        <v>0</v>
      </c>
      <c r="G14" s="157">
        <f>+SUMIFS(INDEX('Master sheet'!$A:$BG,,MATCH(Summary!$B14,'Master sheet'!$3:$3,0)),'Master sheet'!$B:$B,Summary!G$4)</f>
        <v>0</v>
      </c>
      <c r="H14" s="163">
        <f t="shared" si="0"/>
        <v>0</v>
      </c>
      <c r="J14" s="164"/>
      <c r="K14" s="160"/>
      <c r="L14" s="160"/>
      <c r="M14" s="160"/>
      <c r="N14" s="160"/>
      <c r="O14" s="160"/>
      <c r="P14" s="163">
        <f t="shared" si="1"/>
        <v>0</v>
      </c>
    </row>
    <row r="15" spans="2:16">
      <c r="B15" s="240" t="str" cm="1">
        <f t="array" ref="B15">INDEX('Master sheet'!$3:$3, ROW())</f>
        <v>Fallow herbicide</v>
      </c>
      <c r="C15" s="157">
        <f>+SUMIFS(INDEX('Master sheet'!$A:$BG,,MATCH(Summary!$B15,'Master sheet'!$3:$3,0)),'Master sheet'!$B:$B,Summary!C$4)</f>
        <v>244.2</v>
      </c>
      <c r="D15" s="157">
        <f>+SUMIFS(INDEX('Master sheet'!$A:$BG,,MATCH(Summary!$B15,'Master sheet'!$3:$3,0)),'Master sheet'!$B:$B,Summary!D$4)</f>
        <v>0</v>
      </c>
      <c r="E15" s="157">
        <f>+SUMIFS(INDEX('Master sheet'!$A:$BG,,MATCH(Summary!$B15,'Master sheet'!$3:$3,0)),'Master sheet'!$B:$B,Summary!E$4)</f>
        <v>51.7</v>
      </c>
      <c r="F15" s="157">
        <f>+SUMIFS(INDEX('Master sheet'!$A:$BG,,MATCH(Summary!$B15,'Master sheet'!$3:$3,0)),'Master sheet'!$B:$B,Summary!F$4)</f>
        <v>0</v>
      </c>
      <c r="G15" s="157">
        <f>+SUMIFS(INDEX('Master sheet'!$A:$BG,,MATCH(Summary!$B15,'Master sheet'!$3:$3,0)),'Master sheet'!$B:$B,Summary!G$4)</f>
        <v>187.7</v>
      </c>
      <c r="H15" s="163">
        <f t="shared" si="0"/>
        <v>483.59999999999997</v>
      </c>
      <c r="J15" s="164"/>
      <c r="K15" s="160"/>
      <c r="L15" s="160"/>
      <c r="M15" s="160"/>
      <c r="N15" s="160"/>
      <c r="O15" s="160"/>
      <c r="P15" s="163">
        <f t="shared" si="1"/>
        <v>0</v>
      </c>
    </row>
    <row r="16" spans="2:16">
      <c r="B16" s="240" t="str" cm="1">
        <f t="array" ref="B16">INDEX('Master sheet'!$3:$3, ROW())</f>
        <v>Ploughing</v>
      </c>
      <c r="C16" s="157">
        <f>+SUMIFS(INDEX('Master sheet'!$A:$BG,,MATCH(Summary!$B16,'Master sheet'!$3:$3,0)),'Master sheet'!$B:$B,Summary!C$4)</f>
        <v>701.80000000000007</v>
      </c>
      <c r="D16" s="157">
        <f>+SUMIFS(INDEX('Master sheet'!$A:$BG,,MATCH(Summary!$B16,'Master sheet'!$3:$3,0)),'Master sheet'!$B:$B,Summary!D$4)</f>
        <v>305.59999999999997</v>
      </c>
      <c r="E16" s="157">
        <f>+SUMIFS(INDEX('Master sheet'!$A:$BG,,MATCH(Summary!$B16,'Master sheet'!$3:$3,0)),'Master sheet'!$B:$B,Summary!E$4)</f>
        <v>483.49999999999994</v>
      </c>
      <c r="F16" s="157">
        <f>+SUMIFS(INDEX('Master sheet'!$A:$BG,,MATCH(Summary!$B16,'Master sheet'!$3:$3,0)),'Master sheet'!$B:$B,Summary!F$4)</f>
        <v>227.10000000000002</v>
      </c>
      <c r="G16" s="157">
        <f>+SUMIFS(INDEX('Master sheet'!$A:$BG,,MATCH(Summary!$B16,'Master sheet'!$3:$3,0)),'Master sheet'!$B:$B,Summary!G$4)</f>
        <v>0</v>
      </c>
      <c r="H16" s="163">
        <f t="shared" si="0"/>
        <v>1718</v>
      </c>
      <c r="J16" s="164"/>
      <c r="K16" s="160"/>
      <c r="L16" s="160"/>
      <c r="M16" s="160"/>
      <c r="N16" s="160"/>
      <c r="O16" s="160"/>
      <c r="P16" s="163">
        <f t="shared" si="1"/>
        <v>0</v>
      </c>
    </row>
    <row r="17" spans="2:16">
      <c r="B17" s="240" t="str" cm="1">
        <f t="array" ref="B17">INDEX('Master sheet'!$3:$3, ROW())</f>
        <v>Disc-1</v>
      </c>
      <c r="C17" s="157">
        <f>+SUMIFS(INDEX('Master sheet'!$A:$BG,,MATCH(Summary!$B17,'Master sheet'!$3:$3,0)),'Master sheet'!$B:$B,Summary!C$4)</f>
        <v>156.20000000000002</v>
      </c>
      <c r="D17" s="157">
        <f>+SUMIFS(INDEX('Master sheet'!$A:$BG,,MATCH(Summary!$B17,'Master sheet'!$3:$3,0)),'Master sheet'!$B:$B,Summary!D$4)</f>
        <v>0</v>
      </c>
      <c r="E17" s="157">
        <f>+SUMIFS(INDEX('Master sheet'!$A:$BG,,MATCH(Summary!$B17,'Master sheet'!$3:$3,0)),'Master sheet'!$B:$B,Summary!E$4)</f>
        <v>203.95</v>
      </c>
      <c r="F17" s="157">
        <f>+SUMIFS(INDEX('Master sheet'!$A:$BG,,MATCH(Summary!$B17,'Master sheet'!$3:$3,0)),'Master sheet'!$B:$B,Summary!F$4)</f>
        <v>455.6</v>
      </c>
      <c r="G17" s="157">
        <f>+SUMIFS(INDEX('Master sheet'!$A:$BG,,MATCH(Summary!$B17,'Master sheet'!$3:$3,0)),'Master sheet'!$B:$B,Summary!G$4)</f>
        <v>467.29000000000008</v>
      </c>
      <c r="H17" s="163">
        <f t="shared" si="0"/>
        <v>1283.04</v>
      </c>
      <c r="J17" s="164"/>
      <c r="K17" s="160"/>
      <c r="L17" s="160"/>
      <c r="M17" s="160"/>
      <c r="N17" s="160"/>
      <c r="O17" s="160"/>
      <c r="P17" s="163">
        <f t="shared" si="1"/>
        <v>0</v>
      </c>
    </row>
    <row r="18" spans="2:16">
      <c r="B18" s="240" t="str" cm="1">
        <f t="array" ref="B18">INDEX('Master sheet'!$3:$3, ROW())</f>
        <v>TTQ-1</v>
      </c>
      <c r="C18" s="157">
        <f>+SUMIFS(INDEX('Master sheet'!$A:$BG,,MATCH(Summary!$B18,'Master sheet'!$3:$3,0)),'Master sheet'!$B:$B,Summary!C$4)</f>
        <v>512.59999999999991</v>
      </c>
      <c r="D18" s="157">
        <f>+SUMIFS(INDEX('Master sheet'!$A:$BG,,MATCH(Summary!$B18,'Master sheet'!$3:$3,0)),'Master sheet'!$B:$B,Summary!D$4)</f>
        <v>149.70000000000002</v>
      </c>
      <c r="E18" s="157">
        <f>+SUMIFS(INDEX('Master sheet'!$A:$BG,,MATCH(Summary!$B18,'Master sheet'!$3:$3,0)),'Master sheet'!$B:$B,Summary!E$4)</f>
        <v>369.04999999999995</v>
      </c>
      <c r="F18" s="157">
        <f>+SUMIFS(INDEX('Master sheet'!$A:$BG,,MATCH(Summary!$B18,'Master sheet'!$3:$3,0)),'Master sheet'!$B:$B,Summary!F$4)</f>
        <v>143</v>
      </c>
      <c r="G18" s="157">
        <f>+SUMIFS(INDEX('Master sheet'!$A:$BG,,MATCH(Summary!$B18,'Master sheet'!$3:$3,0)),'Master sheet'!$B:$B,Summary!G$4)</f>
        <v>64.84</v>
      </c>
      <c r="H18" s="163">
        <f t="shared" si="0"/>
        <v>1239.1899999999998</v>
      </c>
    </row>
    <row r="19" spans="2:16">
      <c r="B19" s="240" t="str" cm="1">
        <f t="array" ref="B19">INDEX('Master sheet'!$3:$3, ROW())</f>
        <v>TTQ-2</v>
      </c>
      <c r="C19" s="157">
        <f>+SUMIFS(INDEX('Master sheet'!$A:$BG,,MATCH(Summary!$B19,'Master sheet'!$3:$3,0)),'Master sheet'!$B:$B,Summary!C$4)</f>
        <v>0</v>
      </c>
      <c r="D19" s="157">
        <f>+SUMIFS(INDEX('Master sheet'!$A:$BG,,MATCH(Summary!$B19,'Master sheet'!$3:$3,0)),'Master sheet'!$B:$B,Summary!D$4)</f>
        <v>0</v>
      </c>
      <c r="E19" s="157">
        <f>+SUMIFS(INDEX('Master sheet'!$A:$BG,,MATCH(Summary!$B19,'Master sheet'!$3:$3,0)),'Master sheet'!$B:$B,Summary!E$4)</f>
        <v>16.350000000000001</v>
      </c>
      <c r="F19" s="157">
        <f>+SUMIFS(INDEX('Master sheet'!$A:$BG,,MATCH(Summary!$B19,'Master sheet'!$3:$3,0)),'Master sheet'!$B:$B,Summary!F$4)</f>
        <v>0</v>
      </c>
      <c r="G19" s="157">
        <f>+SUMIFS(INDEX('Master sheet'!$A:$BG,,MATCH(Summary!$B19,'Master sheet'!$3:$3,0)),'Master sheet'!$B:$B,Summary!G$4)</f>
        <v>0</v>
      </c>
      <c r="H19" s="163">
        <f t="shared" si="0"/>
        <v>16.350000000000001</v>
      </c>
    </row>
    <row r="20" spans="2:16">
      <c r="B20" s="240" t="str" cm="1">
        <f t="array" ref="B20">INDEX('Master sheet'!$3:$3, ROW())</f>
        <v>Center Bursting</v>
      </c>
      <c r="C20" s="157">
        <f>+SUMIFS(INDEX('Master sheet'!$A:$BG,,MATCH(Summary!$B20,'Master sheet'!$3:$3,0)),'Master sheet'!$B:$B,Summary!C$4)</f>
        <v>0</v>
      </c>
      <c r="D20" s="157">
        <f>+SUMIFS(INDEX('Master sheet'!$A:$BG,,MATCH(Summary!$B20,'Master sheet'!$3:$3,0)),'Master sheet'!$B:$B,Summary!D$4)</f>
        <v>0</v>
      </c>
      <c r="E20" s="157">
        <f>+SUMIFS(INDEX('Master sheet'!$A:$BG,,MATCH(Summary!$B20,'Master sheet'!$3:$3,0)),'Master sheet'!$B:$B,Summary!E$4)</f>
        <v>343.09</v>
      </c>
      <c r="F20" s="157">
        <f>+SUMIFS(INDEX('Master sheet'!$A:$BG,,MATCH(Summary!$B20,'Master sheet'!$3:$3,0)),'Master sheet'!$B:$B,Summary!F$4)</f>
        <v>548.4</v>
      </c>
      <c r="G20" s="157">
        <f>+SUMIFS(INDEX('Master sheet'!$A:$BG,,MATCH(Summary!$B20,'Master sheet'!$3:$3,0)),'Master sheet'!$B:$B,Summary!G$4)</f>
        <v>494.47</v>
      </c>
      <c r="H20" s="163">
        <f t="shared" si="0"/>
        <v>1385.96</v>
      </c>
    </row>
    <row r="21" spans="2:16">
      <c r="B21" s="240" t="str" cm="1">
        <f t="array" ref="B21">INDEX('Master sheet'!$3:$3, ROW())</f>
        <v>Hill up (Redevelop)</v>
      </c>
      <c r="C21" s="157">
        <f>+SUMIFS(INDEX('Master sheet'!$A:$BG,,MATCH(Summary!$B21,'Master sheet'!$3:$3,0)),'Master sheet'!$B:$B,Summary!C$4)</f>
        <v>596.29999999999995</v>
      </c>
      <c r="D21" s="157">
        <f>+SUMIFS(INDEX('Master sheet'!$A:$BG,,MATCH(Summary!$B21,'Master sheet'!$3:$3,0)),'Master sheet'!$B:$B,Summary!D$4)</f>
        <v>0</v>
      </c>
      <c r="E21" s="157">
        <f>+SUMIFS(INDEX('Master sheet'!$A:$BG,,MATCH(Summary!$B21,'Master sheet'!$3:$3,0)),'Master sheet'!$B:$B,Summary!E$4)</f>
        <v>343.09</v>
      </c>
      <c r="F21" s="157">
        <f>+SUMIFS(INDEX('Master sheet'!$A:$BG,,MATCH(Summary!$B21,'Master sheet'!$3:$3,0)),'Master sheet'!$B:$B,Summary!F$4)</f>
        <v>548.4</v>
      </c>
      <c r="G21" s="157">
        <f>+SUMIFS(INDEX('Master sheet'!$A:$BG,,MATCH(Summary!$B21,'Master sheet'!$3:$3,0)),'Master sheet'!$B:$B,Summary!G$4)</f>
        <v>494.47</v>
      </c>
      <c r="H21" s="163">
        <f t="shared" si="0"/>
        <v>1982.26</v>
      </c>
    </row>
    <row r="22" spans="2:16">
      <c r="B22" s="240" t="str" cm="1">
        <f t="array" ref="B22">INDEX('Master sheet'!$3:$3, ROW())</f>
        <v>Levelling</v>
      </c>
      <c r="C22" s="157">
        <f>+SUMIFS(INDEX('Master sheet'!$A:$BG,,MATCH(Summary!$B22,'Master sheet'!$3:$3,0)),'Master sheet'!$B:$B,Summary!C$4)</f>
        <v>702.2</v>
      </c>
      <c r="D22" s="157">
        <f>+SUMIFS(INDEX('Master sheet'!$A:$BG,,MATCH(Summary!$B22,'Master sheet'!$3:$3,0)),'Master sheet'!$B:$B,Summary!D$4)</f>
        <v>297.59999999999997</v>
      </c>
      <c r="E22" s="157">
        <f>+SUMIFS(INDEX('Master sheet'!$A:$BG,,MATCH(Summary!$B22,'Master sheet'!$3:$3,0)),'Master sheet'!$B:$B,Summary!E$4)</f>
        <v>483.2999999999999</v>
      </c>
      <c r="F22" s="157">
        <f>+SUMIFS(INDEX('Master sheet'!$A:$BG,,MATCH(Summary!$B22,'Master sheet'!$3:$3,0)),'Master sheet'!$B:$B,Summary!F$4)</f>
        <v>226.8</v>
      </c>
      <c r="G22" s="157">
        <f>+SUMIFS(INDEX('Master sheet'!$A:$BG,,MATCH(Summary!$B22,'Master sheet'!$3:$3,0)),'Master sheet'!$B:$B,Summary!G$4)</f>
        <v>0</v>
      </c>
      <c r="H22" s="163">
        <f t="shared" si="0"/>
        <v>1709.8999999999999</v>
      </c>
    </row>
    <row r="23" spans="2:16">
      <c r="B23" s="240" t="str" cm="1">
        <f t="array" ref="B23">INDEX('Master sheet'!$3:$3, ROW())</f>
        <v>Furrow opener (Undevelop)</v>
      </c>
      <c r="C23" s="157">
        <f>+SUMIFS(INDEX('Master sheet'!$A:$BG,,MATCH(Summary!$B23,'Master sheet'!$3:$3,0)),'Master sheet'!$B:$B,Summary!C$4)</f>
        <v>702.2</v>
      </c>
      <c r="D23" s="157">
        <f>+SUMIFS(INDEX('Master sheet'!$A:$BG,,MATCH(Summary!$B23,'Master sheet'!$3:$3,0)),'Master sheet'!$B:$B,Summary!D$4)</f>
        <v>305.59999999999997</v>
      </c>
      <c r="E23" s="157">
        <f>+SUMIFS(INDEX('Master sheet'!$A:$BG,,MATCH(Summary!$B23,'Master sheet'!$3:$3,0)),'Master sheet'!$B:$B,Summary!E$4)</f>
        <v>484.09999999999991</v>
      </c>
      <c r="F23" s="157">
        <f>+SUMIFS(INDEX('Master sheet'!$A:$BG,,MATCH(Summary!$B23,'Master sheet'!$3:$3,0)),'Master sheet'!$B:$B,Summary!F$4)</f>
        <v>227.10000000000002</v>
      </c>
      <c r="G23" s="157">
        <f>+SUMIFS(INDEX('Master sheet'!$A:$BG,,MATCH(Summary!$B23,'Master sheet'!$3:$3,0)),'Master sheet'!$B:$B,Summary!G$4)</f>
        <v>0</v>
      </c>
      <c r="H23" s="163">
        <f t="shared" si="0"/>
        <v>1719</v>
      </c>
    </row>
    <row r="24" spans="2:16">
      <c r="B24" s="241" t="str" cm="1">
        <f t="array" ref="B24">INDEX('Master sheet'!$3:$3, ROW())</f>
        <v>Ditch opener-1</v>
      </c>
      <c r="C24" s="162">
        <f>+SUMIFS(INDEX('Master sheet'!$A:$BG,,MATCH(Summary!$B24,'Master sheet'!$3:$3,0)),'Master sheet'!$B:$B,Summary!C$4)</f>
        <v>702.2</v>
      </c>
      <c r="D24" s="162">
        <f>+SUMIFS(INDEX('Master sheet'!$A:$BG,,MATCH(Summary!$B24,'Master sheet'!$3:$3,0)),'Master sheet'!$B:$B,Summary!D$4)</f>
        <v>305.59999999999997</v>
      </c>
      <c r="E24" s="162">
        <f>+SUMIFS(INDEX('Master sheet'!$A:$BG,,MATCH(Summary!$B24,'Master sheet'!$3:$3,0)),'Master sheet'!$B:$B,Summary!E$4)</f>
        <v>484.09999999999991</v>
      </c>
      <c r="F24" s="162">
        <f>+SUMIFS(INDEX('Master sheet'!$A:$BG,,MATCH(Summary!$B24,'Master sheet'!$3:$3,0)),'Master sheet'!$B:$B,Summary!F$4)</f>
        <v>227.10000000000002</v>
      </c>
      <c r="G24" s="162">
        <f>+SUMIFS(INDEX('Master sheet'!$A:$BG,,MATCH(Summary!$B24,'Master sheet'!$3:$3,0)),'Master sheet'!$B:$B,Summary!G$4)</f>
        <v>0</v>
      </c>
      <c r="H24" s="163">
        <f t="shared" si="0"/>
        <v>1719</v>
      </c>
    </row>
    <row r="25" spans="2:16">
      <c r="B25" s="241" t="str" cm="1">
        <f t="array" ref="B25">INDEX('Master sheet'!$3:$3, ROW())</f>
        <v>Ditch closer-1</v>
      </c>
      <c r="C25" s="157">
        <f>+SUMIFS(INDEX('Master sheet'!$A:$BG,,MATCH(Summary!$B25,'Master sheet'!$3:$3,0)),'Master sheet'!$B:$B,Summary!C$4)</f>
        <v>669</v>
      </c>
      <c r="D25" s="157">
        <f>+SUMIFS(INDEX('Master sheet'!$A:$BG,,MATCH(Summary!$B25,'Master sheet'!$3:$3,0)),'Master sheet'!$B:$B,Summary!D$4)</f>
        <v>305.59999999999997</v>
      </c>
      <c r="E25" s="157">
        <f>+SUMIFS(INDEX('Master sheet'!$A:$BG,,MATCH(Summary!$B25,'Master sheet'!$3:$3,0)),'Master sheet'!$B:$B,Summary!E$4)</f>
        <v>479.9</v>
      </c>
      <c r="F25" s="157">
        <f>+SUMIFS(INDEX('Master sheet'!$A:$BG,,MATCH(Summary!$B25,'Master sheet'!$3:$3,0)),'Master sheet'!$B:$B,Summary!F$4)</f>
        <v>223.4</v>
      </c>
      <c r="G25" s="157">
        <f>+SUMIFS(INDEX('Master sheet'!$A:$BG,,MATCH(Summary!$B25,'Master sheet'!$3:$3,0)),'Master sheet'!$B:$B,Summary!G$4)</f>
        <v>0</v>
      </c>
      <c r="H25" s="163">
        <f t="shared" si="0"/>
        <v>1677.9</v>
      </c>
    </row>
    <row r="26" spans="2:16">
      <c r="B26" s="241" t="str" cm="1">
        <f t="array" ref="B26">INDEX('Master sheet'!$3:$3, ROW())</f>
        <v>Barana-1</v>
      </c>
      <c r="C26" s="157">
        <f>+SUMIFS(INDEX('Master sheet'!$A:$BG,,MATCH(Summary!$B26,'Master sheet'!$3:$3,0)),'Master sheet'!$B:$B,Summary!C$4)</f>
        <v>722</v>
      </c>
      <c r="D26" s="157">
        <f>+SUMIFS(INDEX('Master sheet'!$A:$BG,,MATCH(Summary!$B26,'Master sheet'!$3:$3,0)),'Master sheet'!$B:$B,Summary!D$4)</f>
        <v>306.09999999999997</v>
      </c>
      <c r="E26" s="157">
        <f>+SUMIFS(INDEX('Master sheet'!$A:$BG,,MATCH(Summary!$B26,'Master sheet'!$3:$3,0)),'Master sheet'!$B:$B,Summary!E$4)</f>
        <v>481.63</v>
      </c>
      <c r="F26" s="157">
        <f>+SUMIFS(INDEX('Master sheet'!$A:$BG,,MATCH(Summary!$B26,'Master sheet'!$3:$3,0)),'Master sheet'!$B:$B,Summary!F$4)</f>
        <v>238.4</v>
      </c>
      <c r="G26" s="157">
        <f>+SUMIFS(INDEX('Master sheet'!$A:$BG,,MATCH(Summary!$B26,'Master sheet'!$3:$3,0)),'Master sheet'!$B:$B,Summary!G$4)</f>
        <v>0</v>
      </c>
      <c r="H26" s="163">
        <f t="shared" si="0"/>
        <v>1748.13</v>
      </c>
    </row>
    <row r="27" spans="2:16">
      <c r="B27" s="241" t="str" cm="1">
        <f t="array" ref="B27">INDEX('Master sheet'!$3:$3, ROW())</f>
        <v>Barana-2</v>
      </c>
      <c r="C27" s="157">
        <f>+SUMIFS(INDEX('Master sheet'!$A:$BG,,MATCH(Summary!$B27,'Master sheet'!$3:$3,0)),'Master sheet'!$B:$B,Summary!C$4)</f>
        <v>715.80000000000007</v>
      </c>
      <c r="D27" s="157">
        <f>+SUMIFS(INDEX('Master sheet'!$A:$BG,,MATCH(Summary!$B27,'Master sheet'!$3:$3,0)),'Master sheet'!$B:$B,Summary!D$4)</f>
        <v>257.89999999999998</v>
      </c>
      <c r="E27" s="157">
        <f>+SUMIFS(INDEX('Master sheet'!$A:$BG,,MATCH(Summary!$B27,'Master sheet'!$3:$3,0)),'Master sheet'!$B:$B,Summary!E$4)</f>
        <v>529.1</v>
      </c>
      <c r="F27" s="157">
        <f>+SUMIFS(INDEX('Master sheet'!$A:$BG,,MATCH(Summary!$B27,'Master sheet'!$3:$3,0)),'Master sheet'!$B:$B,Summary!F$4)</f>
        <v>236.2</v>
      </c>
      <c r="G27" s="157">
        <f>+SUMIFS(INDEX('Master sheet'!$A:$BG,,MATCH(Summary!$B27,'Master sheet'!$3:$3,0)),'Master sheet'!$B:$B,Summary!G$4)</f>
        <v>0</v>
      </c>
      <c r="H27" s="163">
        <f t="shared" si="0"/>
        <v>1739.0000000000002</v>
      </c>
    </row>
    <row r="28" spans="2:16">
      <c r="B28" s="241" t="str" cm="1">
        <f t="array" ref="B28">INDEX('Master sheet'!$3:$3, ROW())</f>
        <v>Fertilizer (Basal)</v>
      </c>
      <c r="C28" s="157">
        <f>+SUMIFS(INDEX('Master sheet'!$A:$BG,,MATCH(Summary!$B28,'Master sheet'!$3:$3,0)),'Master sheet'!$B:$B,Summary!C$4)</f>
        <v>942.03999999999974</v>
      </c>
      <c r="D28" s="157">
        <f>+SUMIFS(INDEX('Master sheet'!$A:$BG,,MATCH(Summary!$B28,'Master sheet'!$3:$3,0)),'Master sheet'!$B:$B,Summary!D$4)</f>
        <v>305.25999999999993</v>
      </c>
      <c r="E28" s="157">
        <f>+SUMIFS(INDEX('Master sheet'!$A:$BG,,MATCH(Summary!$B28,'Master sheet'!$3:$3,0)),'Master sheet'!$B:$B,Summary!E$4)</f>
        <v>838.66000000000008</v>
      </c>
      <c r="F28" s="157">
        <f>+SUMIFS(INDEX('Master sheet'!$A:$BG,,MATCH(Summary!$B28,'Master sheet'!$3:$3,0)),'Master sheet'!$B:$B,Summary!F$4)</f>
        <v>768.29999999999984</v>
      </c>
      <c r="G28" s="157">
        <f>+SUMIFS(INDEX('Master sheet'!$A:$BG,,MATCH(Summary!$B28,'Master sheet'!$3:$3,0)),'Master sheet'!$B:$B,Summary!G$4)</f>
        <v>490.95000000000005</v>
      </c>
      <c r="H28" s="163">
        <f t="shared" si="0"/>
        <v>3345.21</v>
      </c>
    </row>
    <row r="29" spans="2:16">
      <c r="B29" s="241" t="str" cm="1">
        <f t="array" ref="B29">INDEX('Master sheet'!$3:$3, ROW())</f>
        <v>Rolling Cultivator</v>
      </c>
      <c r="C29" s="157">
        <f>+SUMIFS(INDEX('Master sheet'!$A:$BG,,MATCH(Summary!$B29,'Master sheet'!$3:$3,0)),'Master sheet'!$B:$B,Summary!C$4)</f>
        <v>0</v>
      </c>
      <c r="D29" s="157">
        <f>+SUMIFS(INDEX('Master sheet'!$A:$BG,,MATCH(Summary!$B29,'Master sheet'!$3:$3,0)),'Master sheet'!$B:$B,Summary!D$4)</f>
        <v>0</v>
      </c>
      <c r="E29" s="157">
        <f>+SUMIFS(INDEX('Master sheet'!$A:$BG,,MATCH(Summary!$B29,'Master sheet'!$3:$3,0)),'Master sheet'!$B:$B,Summary!E$4)</f>
        <v>348.43</v>
      </c>
      <c r="F29" s="157">
        <f>+SUMIFS(INDEX('Master sheet'!$A:$BG,,MATCH(Summary!$B29,'Master sheet'!$3:$3,0)),'Master sheet'!$B:$B,Summary!F$4)</f>
        <v>548.4</v>
      </c>
      <c r="G29" s="157">
        <f>+SUMIFS(INDEX('Master sheet'!$A:$BG,,MATCH(Summary!$B29,'Master sheet'!$3:$3,0)),'Master sheet'!$B:$B,Summary!G$4)</f>
        <v>494.47</v>
      </c>
      <c r="H29" s="163">
        <f t="shared" si="0"/>
        <v>1391.3</v>
      </c>
    </row>
    <row r="30" spans="2:16">
      <c r="B30" s="241" t="str" cm="1">
        <f t="array" ref="B30">INDEX('Master sheet'!$3:$3, ROW())</f>
        <v>Fallow land Herbicide - SVIP 3L +Starane 0.7L + Azenstar 40gm + Carbamite 3Kg</v>
      </c>
      <c r="C30" s="157">
        <f>+SUMIFS(INDEX('Master sheet'!$A:$BG,,MATCH(Summary!$B30,'Master sheet'!$3:$3,0)),'Master sheet'!$B:$B,Summary!C$4)</f>
        <v>244.23999999999998</v>
      </c>
      <c r="D30" s="157">
        <f>+SUMIFS(INDEX('Master sheet'!$A:$BG,,MATCH(Summary!$B30,'Master sheet'!$3:$3,0)),'Master sheet'!$B:$B,Summary!D$4)</f>
        <v>0</v>
      </c>
      <c r="E30" s="157">
        <f>+SUMIFS(INDEX('Master sheet'!$A:$BG,,MATCH(Summary!$B30,'Master sheet'!$3:$3,0)),'Master sheet'!$B:$B,Summary!E$4)</f>
        <v>51.7</v>
      </c>
      <c r="F30" s="157">
        <f>+SUMIFS(INDEX('Master sheet'!$A:$BG,,MATCH(Summary!$B30,'Master sheet'!$3:$3,0)),'Master sheet'!$B:$B,Summary!F$4)</f>
        <v>0</v>
      </c>
      <c r="G30" s="157">
        <f>+SUMIFS(INDEX('Master sheet'!$A:$BG,,MATCH(Summary!$B30,'Master sheet'!$3:$3,0)),'Master sheet'!$B:$B,Summary!G$4)</f>
        <v>187.7</v>
      </c>
      <c r="H30" s="163">
        <f t="shared" si="0"/>
        <v>483.64</v>
      </c>
    </row>
    <row r="31" spans="2:16">
      <c r="B31" s="241" t="str" cm="1">
        <f t="array" ref="B31">INDEX('Master sheet'!$3:$3, ROW())</f>
        <v>Head ditch herbicide: 1 - SVIP 3L +Starane 0.7L + Azenstar 40gm + Carbamite 3Kg</v>
      </c>
      <c r="C31" s="157">
        <f>+SUMIFS(INDEX('Master sheet'!$A:$BG,,MATCH(Summary!$B31,'Master sheet'!$3:$3,0)),'Master sheet'!$B:$B,Summary!C$4)</f>
        <v>0</v>
      </c>
      <c r="D31" s="157">
        <f>+SUMIFS(INDEX('Master sheet'!$A:$BG,,MATCH(Summary!$B31,'Master sheet'!$3:$3,0)),'Master sheet'!$B:$B,Summary!D$4)</f>
        <v>0</v>
      </c>
      <c r="E31" s="157">
        <f>+SUMIFS(INDEX('Master sheet'!$A:$BG,,MATCH(Summary!$B31,'Master sheet'!$3:$3,0)),'Master sheet'!$B:$B,Summary!E$4)</f>
        <v>30</v>
      </c>
      <c r="F31" s="157">
        <f>+SUMIFS(INDEX('Master sheet'!$A:$BG,,MATCH(Summary!$B31,'Master sheet'!$3:$3,0)),'Master sheet'!$B:$B,Summary!F$4)</f>
        <v>0</v>
      </c>
      <c r="G31" s="157">
        <f>+SUMIFS(INDEX('Master sheet'!$A:$BG,,MATCH(Summary!$B31,'Master sheet'!$3:$3,0)),'Master sheet'!$B:$B,Summary!G$4)</f>
        <v>0</v>
      </c>
      <c r="H31" s="163">
        <f t="shared" si="0"/>
        <v>30</v>
      </c>
    </row>
    <row r="32" spans="2:16">
      <c r="B32" s="241" t="str" cm="1">
        <f t="array" ref="B32">INDEX('Master sheet'!$3:$3, ROW())</f>
        <v>Cover crop herbicide - SVIP 4 L+ Carbamite 3Kg</v>
      </c>
      <c r="C32" s="158">
        <f>+SUMIFS(INDEX('Master sheet'!$A:$BG,,MATCH(Summary!$B32,'Master sheet'!$3:$3,0)),'Master sheet'!$B:$B,Summary!C$4)</f>
        <v>1298.8899999999999</v>
      </c>
      <c r="D32" s="158">
        <f>+SUMIFS(INDEX('Master sheet'!$A:$BG,,MATCH(Summary!$B32,'Master sheet'!$3:$3,0)),'Master sheet'!$B:$B,Summary!D$4)</f>
        <v>283.67</v>
      </c>
      <c r="E32" s="158">
        <f>+SUMIFS(INDEX('Master sheet'!$A:$BG,,MATCH(Summary!$B32,'Master sheet'!$3:$3,0)),'Master sheet'!$B:$B,Summary!E$4)</f>
        <v>848.13000000000011</v>
      </c>
      <c r="F32" s="158">
        <f>+SUMIFS(INDEX('Master sheet'!$A:$BG,,MATCH(Summary!$B32,'Master sheet'!$3:$3,0)),'Master sheet'!$B:$B,Summary!F$4)</f>
        <v>804.91000000000008</v>
      </c>
      <c r="G32" s="158">
        <f>+SUMIFS(INDEX('Master sheet'!$A:$BG,,MATCH(Summary!$B32,'Master sheet'!$3:$3,0)),'Master sheet'!$B:$B,Summary!G$4)</f>
        <v>520.08000000000004</v>
      </c>
      <c r="H32" s="163">
        <f t="shared" si="0"/>
        <v>3755.6800000000003</v>
      </c>
    </row>
    <row r="33" spans="2:8">
      <c r="B33" s="242" t="str" cm="1">
        <f t="array" ref="B33">INDEX('Master sheet'!$3:$3, ROW())</f>
        <v>Head ditch SVIP @ 4 L+ Azanstar @ 40 gm</v>
      </c>
      <c r="C33" s="158">
        <f>IFERROR(+SUMIFS(INDEX('Master sheet'!$A:$BG,,MATCH(Summary!$B33,'Master sheet'!$3:$3,0)),'Master sheet'!$B:$B,Summary!C$4),)</f>
        <v>0</v>
      </c>
      <c r="D33" s="158">
        <f>IFERROR(+SUMIFS(INDEX('Master sheet'!$A:$BG,,MATCH(Summary!$B33,'Master sheet'!$3:$3,0)),'Master sheet'!$B:$B,Summary!D$4),)</f>
        <v>0</v>
      </c>
      <c r="E33" s="158">
        <f>IFERROR(+SUMIFS(INDEX('Master sheet'!$A:$BG,,MATCH(Summary!$B33,'Master sheet'!$3:$3,0)),'Master sheet'!$B:$B,Summary!E$4),)</f>
        <v>26</v>
      </c>
      <c r="F33" s="158">
        <f>IFERROR(+SUMIFS(INDEX('Master sheet'!$A:$BG,,MATCH(Summary!$B33,'Master sheet'!$3:$3,0)),'Master sheet'!$B:$B,Summary!F$4),)</f>
        <v>153.67000000000002</v>
      </c>
      <c r="G33" s="158">
        <f>IFERROR(+SUMIFS(INDEX('Master sheet'!$A:$BG,,MATCH(Summary!$B33,'Master sheet'!$3:$3,0)),'Master sheet'!$B:$B,Summary!G$4),)</f>
        <v>20</v>
      </c>
      <c r="H33" s="163">
        <f t="shared" si="0"/>
        <v>199.67000000000002</v>
      </c>
    </row>
    <row r="34" spans="2:8">
      <c r="B34" s="242" t="str" cm="1">
        <f t="array" ref="B34">INDEX('Master sheet'!$3:$3, ROW())</f>
        <v>2nd - Cover crop herbicide - SVIP 4 L+ Carbamite 3Kg</v>
      </c>
      <c r="C34" s="158">
        <f>IFERROR(+SUMIFS(INDEX('Master sheet'!$A:$BG,,MATCH(Summary!$B34,'Master sheet'!$3:$3,0)),'Master sheet'!$B:$B,Summary!C$4),)</f>
        <v>54.6</v>
      </c>
      <c r="D34" s="158">
        <f>IFERROR(+SUMIFS(INDEX('Master sheet'!$A:$BG,,MATCH(Summary!$B34,'Master sheet'!$3:$3,0)),'Master sheet'!$B:$B,Summary!D$4),)</f>
        <v>0</v>
      </c>
      <c r="E34" s="158">
        <f>IFERROR(+SUMIFS(INDEX('Master sheet'!$A:$BG,,MATCH(Summary!$B34,'Master sheet'!$3:$3,0)),'Master sheet'!$B:$B,Summary!E$4),)</f>
        <v>0</v>
      </c>
      <c r="F34" s="158">
        <f>IFERROR(+SUMIFS(INDEX('Master sheet'!$A:$BG,,MATCH(Summary!$B34,'Master sheet'!$3:$3,0)),'Master sheet'!$B:$B,Summary!F$4),)</f>
        <v>46.4</v>
      </c>
      <c r="G34" s="158">
        <f>IFERROR(+SUMIFS(INDEX('Master sheet'!$A:$BG,,MATCH(Summary!$B34,'Master sheet'!$3:$3,0)),'Master sheet'!$B:$B,Summary!G$4),)</f>
        <v>39</v>
      </c>
      <c r="H34" s="163">
        <f t="shared" si="0"/>
        <v>140</v>
      </c>
    </row>
    <row r="35" spans="2:8">
      <c r="B35" s="242" t="str" cm="1">
        <f t="array" ref="B35">INDEX('Master sheet'!$3:$3, ROW())</f>
        <v xml:space="preserve">Post  herbicide - Centurion 25.4% (0 .5Lit/ha) + Silwet gold/Silvet Organosilicon Surfactant	(0.05Lt/Ha) </v>
      </c>
      <c r="C35" s="158">
        <f>IFERROR(+SUMIFS(INDEX('Master sheet'!$A:$BG,,MATCH(Summary!$B35,'Master sheet'!$3:$3,0)),'Master sheet'!$B:$B,Summary!C$4),)</f>
        <v>613.05000000000007</v>
      </c>
      <c r="D35" s="158">
        <f>IFERROR(+SUMIFS(INDEX('Master sheet'!$A:$BG,,MATCH(Summary!$B35,'Master sheet'!$3:$3,0)),'Master sheet'!$B:$B,Summary!D$4),)</f>
        <v>0</v>
      </c>
      <c r="E35" s="158">
        <f>IFERROR(+SUMIFS(INDEX('Master sheet'!$A:$BG,,MATCH(Summary!$B35,'Master sheet'!$3:$3,0)),'Master sheet'!$B:$B,Summary!E$4),)</f>
        <v>419.77</v>
      </c>
      <c r="F35" s="158">
        <f>IFERROR(+SUMIFS(INDEX('Master sheet'!$A:$BG,,MATCH(Summary!$B35,'Master sheet'!$3:$3,0)),'Master sheet'!$B:$B,Summary!F$4),)</f>
        <v>281.56</v>
      </c>
      <c r="G35" s="158">
        <f>IFERROR(+SUMIFS(INDEX('Master sheet'!$A:$BG,,MATCH(Summary!$B35,'Master sheet'!$3:$3,0)),'Master sheet'!$B:$B,Summary!G$4),)</f>
        <v>66.5</v>
      </c>
      <c r="H35" s="163">
        <f t="shared" si="0"/>
        <v>1380.88</v>
      </c>
    </row>
    <row r="36" spans="2:8">
      <c r="B36" s="242" t="str" cm="1">
        <f t="array" ref="B36">INDEX('Master sheet'!$3:$3, ROW())</f>
        <v>Post  herbicide -  Svip 48%(4lit/Ha)+ Silwet gold/Silvet Organosilicon Surfactant	(0.1Lt/Ha) (First Application)</v>
      </c>
      <c r="C36" s="158">
        <f>IFERROR(+SUMIFS(INDEX('Master sheet'!$A:$BG,,MATCH(Summary!$B36,'Master sheet'!$3:$3,0)),'Master sheet'!$B:$B,Summary!C$4),)</f>
        <v>253.03</v>
      </c>
      <c r="D36" s="158">
        <f>IFERROR(+SUMIFS(INDEX('Master sheet'!$A:$BG,,MATCH(Summary!$B36,'Master sheet'!$3:$3,0)),'Master sheet'!$B:$B,Summary!D$4),)</f>
        <v>306.39</v>
      </c>
      <c r="E36" s="158">
        <f>IFERROR(+SUMIFS(INDEX('Master sheet'!$A:$BG,,MATCH(Summary!$B36,'Master sheet'!$3:$3,0)),'Master sheet'!$B:$B,Summary!E$4),)</f>
        <v>98.579999999999984</v>
      </c>
      <c r="F36" s="158">
        <f>IFERROR(+SUMIFS(INDEX('Master sheet'!$A:$BG,,MATCH(Summary!$B36,'Master sheet'!$3:$3,0)),'Master sheet'!$B:$B,Summary!F$4),)</f>
        <v>285.2</v>
      </c>
      <c r="G36" s="158">
        <f>IFERROR(+SUMIFS(INDEX('Master sheet'!$A:$BG,,MATCH(Summary!$B36,'Master sheet'!$3:$3,0)),'Master sheet'!$B:$B,Summary!G$4),)</f>
        <v>302.96999999999997</v>
      </c>
      <c r="H36" s="163">
        <f t="shared" si="0"/>
        <v>1246.17</v>
      </c>
    </row>
    <row r="37" spans="2:8">
      <c r="B37" s="242" t="str" cm="1">
        <f t="array" ref="B37">INDEX('Master sheet'!$3:$3, ROW())</f>
        <v>Post  herbicide -  Svip 48%(4lit/Ha)+ Silwet gold/Silvet Organosilicon Surfactant	(0.1Lt/Ha) (Second Application)</v>
      </c>
      <c r="C37" s="158">
        <f>IFERROR(+SUMIFS(INDEX('Master sheet'!$A:$BG,,MATCH(Summary!$B37,'Master sheet'!$3:$3,0)),'Master sheet'!$B:$B,Summary!C$4),)</f>
        <v>0</v>
      </c>
      <c r="D37" s="158">
        <f>IFERROR(+SUMIFS(INDEX('Master sheet'!$A:$BG,,MATCH(Summary!$B37,'Master sheet'!$3:$3,0)),'Master sheet'!$B:$B,Summary!D$4),)</f>
        <v>0</v>
      </c>
      <c r="E37" s="158">
        <f>IFERROR(+SUMIFS(INDEX('Master sheet'!$A:$BG,,MATCH(Summary!$B37,'Master sheet'!$3:$3,0)),'Master sheet'!$B:$B,Summary!E$4),)</f>
        <v>0</v>
      </c>
      <c r="F37" s="158">
        <f>IFERROR(+SUMIFS(INDEX('Master sheet'!$A:$BG,,MATCH(Summary!$B37,'Master sheet'!$3:$3,0)),'Master sheet'!$B:$B,Summary!F$4),)</f>
        <v>0</v>
      </c>
      <c r="G37" s="158">
        <f>IFERROR(+SUMIFS(INDEX('Master sheet'!$A:$BG,,MATCH(Summary!$B37,'Master sheet'!$3:$3,0)),'Master sheet'!$B:$B,Summary!G$4),)</f>
        <v>0</v>
      </c>
      <c r="H37" s="163">
        <f t="shared" si="0"/>
        <v>0</v>
      </c>
    </row>
    <row r="38" spans="2:8">
      <c r="B38" s="242" t="str" cm="1">
        <f t="array" ref="B38">INDEX('Master sheet'!$3:$3, ROW())</f>
        <v>Head ditch-1</v>
      </c>
      <c r="C38" s="158">
        <f>IFERROR(+SUMIFS(INDEX('Master sheet'!$A:$BG,,MATCH(Summary!$B38,'Master sheet'!$3:$3,0)),'Master sheet'!$B:$B,Summary!C$4),)</f>
        <v>0</v>
      </c>
      <c r="D38" s="158">
        <f>IFERROR(+SUMIFS(INDEX('Master sheet'!$A:$BG,,MATCH(Summary!$B38,'Master sheet'!$3:$3,0)),'Master sheet'!$B:$B,Summary!D$4),)</f>
        <v>0</v>
      </c>
      <c r="E38" s="158">
        <f>IFERROR(+SUMIFS(INDEX('Master sheet'!$A:$BG,,MATCH(Summary!$B38,'Master sheet'!$3:$3,0)),'Master sheet'!$B:$B,Summary!E$4),)</f>
        <v>26</v>
      </c>
      <c r="F38" s="158">
        <f>IFERROR(+SUMIFS(INDEX('Master sheet'!$A:$BG,,MATCH(Summary!$B38,'Master sheet'!$3:$3,0)),'Master sheet'!$B:$B,Summary!F$4),)</f>
        <v>153.67000000000002</v>
      </c>
      <c r="G38" s="158">
        <f>IFERROR(+SUMIFS(INDEX('Master sheet'!$A:$BG,,MATCH(Summary!$B38,'Master sheet'!$3:$3,0)),'Master sheet'!$B:$B,Summary!G$4),)</f>
        <v>20</v>
      </c>
      <c r="H38" s="163">
        <f t="shared" si="0"/>
        <v>199.67000000000002</v>
      </c>
    </row>
    <row r="39" spans="2:8">
      <c r="B39" s="242" t="str" cm="1">
        <f t="array" ref="B39">INDEX('Master sheet'!$3:$3, ROW())</f>
        <v>Planting</v>
      </c>
      <c r="C39" s="158">
        <f>IFERROR(+SUMIFS(INDEX('Master sheet'!$A:$BG,,MATCH(Summary!$B39,'Master sheet'!$3:$3,0)),'Master sheet'!$B:$B,Summary!C$4),)</f>
        <v>1298.1000000000004</v>
      </c>
      <c r="D39" s="158">
        <f>IFERROR(+SUMIFS(INDEX('Master sheet'!$A:$BG,,MATCH(Summary!$B39,'Master sheet'!$3:$3,0)),'Master sheet'!$B:$B,Summary!D$4),)</f>
        <v>305.59999999999997</v>
      </c>
      <c r="E39" s="158">
        <f>IFERROR(+SUMIFS(INDEX('Master sheet'!$A:$BG,,MATCH(Summary!$B39,'Master sheet'!$3:$3,0)),'Master sheet'!$B:$B,Summary!E$4),)</f>
        <v>830.21</v>
      </c>
      <c r="F39" s="158">
        <f>IFERROR(+SUMIFS(INDEX('Master sheet'!$A:$BG,,MATCH(Summary!$B39,'Master sheet'!$3:$3,0)),'Master sheet'!$B:$B,Summary!F$4),)</f>
        <v>775.19999999999993</v>
      </c>
      <c r="G39" s="158">
        <f>IFERROR(+SUMIFS(INDEX('Master sheet'!$A:$BG,,MATCH(Summary!$B39,'Master sheet'!$3:$3,0)),'Master sheet'!$B:$B,Summary!G$4),)</f>
        <v>494.62000000000006</v>
      </c>
      <c r="H39" s="163">
        <f t="shared" si="0"/>
        <v>3703.73</v>
      </c>
    </row>
    <row r="40" spans="2:8">
      <c r="B40" s="242" t="str" cm="1">
        <f t="array" ref="B40">INDEX('Master sheet'!$3:$3, ROW())</f>
        <v>Cultivation-1</v>
      </c>
      <c r="C40" s="158">
        <f>IFERROR(+SUMIFS(INDEX('Master sheet'!$A:$BG,,MATCH(Summary!$B40,'Master sheet'!$3:$3,0)),'Master sheet'!$B:$B,Summary!C$4),)</f>
        <v>859.90000000000009</v>
      </c>
      <c r="D40" s="158">
        <f>IFERROR(+SUMIFS(INDEX('Master sheet'!$A:$BG,,MATCH(Summary!$B40,'Master sheet'!$3:$3,0)),'Master sheet'!$B:$B,Summary!D$4),)</f>
        <v>0</v>
      </c>
      <c r="E40" s="158">
        <f>IFERROR(+SUMIFS(INDEX('Master sheet'!$A:$BG,,MATCH(Summary!$B40,'Master sheet'!$3:$3,0)),'Master sheet'!$B:$B,Summary!E$4),)</f>
        <v>677.61999999999989</v>
      </c>
      <c r="F40" s="158">
        <f>IFERROR(+SUMIFS(INDEX('Master sheet'!$A:$BG,,MATCH(Summary!$B40,'Master sheet'!$3:$3,0)),'Master sheet'!$B:$B,Summary!F$4),)</f>
        <v>482.86</v>
      </c>
      <c r="G40" s="158">
        <f>IFERROR(+SUMIFS(INDEX('Master sheet'!$A:$BG,,MATCH(Summary!$B40,'Master sheet'!$3:$3,0)),'Master sheet'!$B:$B,Summary!G$4),)</f>
        <v>97.33</v>
      </c>
      <c r="H40" s="163">
        <f t="shared" si="0"/>
        <v>2117.71</v>
      </c>
    </row>
    <row r="41" spans="2:8">
      <c r="B41" s="242" t="str" cm="1">
        <f t="array" ref="B41">INDEX('Master sheet'!$3:$3, ROW())</f>
        <v>Chipping - 1st</v>
      </c>
      <c r="C41" s="158">
        <f>IFERROR(+SUMIFS(INDEX('Master sheet'!$A:$BG,,MATCH(Summary!$B41,'Master sheet'!$3:$3,0)),'Master sheet'!$B:$B,Summary!C$4),)</f>
        <v>105</v>
      </c>
      <c r="D41" s="158">
        <f>IFERROR(+SUMIFS(INDEX('Master sheet'!$A:$BG,,MATCH(Summary!$B41,'Master sheet'!$3:$3,0)),'Master sheet'!$B:$B,Summary!D$4),)</f>
        <v>0</v>
      </c>
      <c r="E41" s="158">
        <f>IFERROR(+SUMIFS(INDEX('Master sheet'!$A:$BG,,MATCH(Summary!$B41,'Master sheet'!$3:$3,0)),'Master sheet'!$B:$B,Summary!E$4),)</f>
        <v>19</v>
      </c>
      <c r="F41" s="158">
        <f>IFERROR(+SUMIFS(INDEX('Master sheet'!$A:$BG,,MATCH(Summary!$B41,'Master sheet'!$3:$3,0)),'Master sheet'!$B:$B,Summary!F$4),)</f>
        <v>0</v>
      </c>
      <c r="G41" s="158">
        <f>IFERROR(+SUMIFS(INDEX('Master sheet'!$A:$BG,,MATCH(Summary!$B41,'Master sheet'!$3:$3,0)),'Master sheet'!$B:$B,Summary!G$4),)</f>
        <v>0</v>
      </c>
      <c r="H41" s="163">
        <f t="shared" si="0"/>
        <v>124</v>
      </c>
    </row>
    <row r="42" spans="2:8">
      <c r="B42" s="242" cm="1">
        <f t="array" ref="B42">INDEX('Master sheet'!$3:$3, ROW())</f>
        <v>0</v>
      </c>
      <c r="C42" s="158">
        <f>IFERROR(+SUMIFS(INDEX('Master sheet'!$A:$BG,,MATCH(Summary!$B42,'Master sheet'!$3:$3,0)),'Master sheet'!$B:$B,Summary!C$4),)</f>
        <v>0</v>
      </c>
      <c r="D42" s="158">
        <f>IFERROR(+SUMIFS(INDEX('Master sheet'!$A:$BG,,MATCH(Summary!$B42,'Master sheet'!$3:$3,0)),'Master sheet'!$B:$B,Summary!D$4),)</f>
        <v>0</v>
      </c>
      <c r="E42" s="158">
        <f>IFERROR(+SUMIFS(INDEX('Master sheet'!$A:$BG,,MATCH(Summary!$B42,'Master sheet'!$3:$3,0)),'Master sheet'!$B:$B,Summary!E$4),)</f>
        <v>0</v>
      </c>
      <c r="F42" s="158">
        <f>IFERROR(+SUMIFS(INDEX('Master sheet'!$A:$BG,,MATCH(Summary!$B42,'Master sheet'!$3:$3,0)),'Master sheet'!$B:$B,Summary!F$4),)</f>
        <v>0</v>
      </c>
      <c r="G42" s="158">
        <f>IFERROR(+SUMIFS(INDEX('Master sheet'!$A:$BG,,MATCH(Summary!$B42,'Master sheet'!$3:$3,0)),'Master sheet'!$B:$B,Summary!G$4),)</f>
        <v>0</v>
      </c>
      <c r="H42" s="163">
        <f t="shared" si="0"/>
        <v>0</v>
      </c>
    </row>
    <row r="43" spans="2:8">
      <c r="B43" s="242" cm="1">
        <f t="array" ref="B43">INDEX('Master sheet'!$3:$3, ROW())</f>
        <v>0</v>
      </c>
      <c r="C43" s="158">
        <f>IFERROR(+SUMIFS(INDEX('Master sheet'!$A:$BG,,MATCH(Summary!$B43,'Master sheet'!$3:$3,0)),'Master sheet'!$B:$B,Summary!C$4),)</f>
        <v>0</v>
      </c>
      <c r="D43" s="158">
        <f>IFERROR(+SUMIFS(INDEX('Master sheet'!$A:$BG,,MATCH(Summary!$B43,'Master sheet'!$3:$3,0)),'Master sheet'!$B:$B,Summary!D$4),)</f>
        <v>0</v>
      </c>
      <c r="E43" s="158">
        <f>IFERROR(+SUMIFS(INDEX('Master sheet'!$A:$BG,,MATCH(Summary!$B43,'Master sheet'!$3:$3,0)),'Master sheet'!$B:$B,Summary!E$4),)</f>
        <v>0</v>
      </c>
      <c r="F43" s="158">
        <f>IFERROR(+SUMIFS(INDEX('Master sheet'!$A:$BG,,MATCH(Summary!$B43,'Master sheet'!$3:$3,0)),'Master sheet'!$B:$B,Summary!F$4),)</f>
        <v>0</v>
      </c>
      <c r="G43" s="158">
        <f>IFERROR(+SUMIFS(INDEX('Master sheet'!$A:$BG,,MATCH(Summary!$B43,'Master sheet'!$3:$3,0)),'Master sheet'!$B:$B,Summary!G$4),)</f>
        <v>0</v>
      </c>
      <c r="H43" s="163">
        <f t="shared" si="0"/>
        <v>0</v>
      </c>
    </row>
    <row r="44" spans="2:8">
      <c r="B44" s="242" cm="1">
        <f t="array" ref="B44">INDEX('Master sheet'!$3:$3, ROW())</f>
        <v>0</v>
      </c>
      <c r="C44" s="158">
        <f>IFERROR(+SUMIFS(INDEX('Master sheet'!$A:$BG,,MATCH(Summary!$B44,'Master sheet'!$3:$3,0)),'Master sheet'!$B:$B,Summary!C$4),)</f>
        <v>0</v>
      </c>
      <c r="D44" s="158">
        <f>IFERROR(+SUMIFS(INDEX('Master sheet'!$A:$BG,,MATCH(Summary!$B44,'Master sheet'!$3:$3,0)),'Master sheet'!$B:$B,Summary!D$4),)</f>
        <v>0</v>
      </c>
      <c r="E44" s="158">
        <f>IFERROR(+SUMIFS(INDEX('Master sheet'!$A:$BG,,MATCH(Summary!$B44,'Master sheet'!$3:$3,0)),'Master sheet'!$B:$B,Summary!E$4),)</f>
        <v>0</v>
      </c>
      <c r="F44" s="158">
        <f>IFERROR(+SUMIFS(INDEX('Master sheet'!$A:$BG,,MATCH(Summary!$B44,'Master sheet'!$3:$3,0)),'Master sheet'!$B:$B,Summary!F$4),)</f>
        <v>0</v>
      </c>
      <c r="G44" s="158">
        <f>IFERROR(+SUMIFS(INDEX('Master sheet'!$A:$BG,,MATCH(Summary!$B44,'Master sheet'!$3:$3,0)),'Master sheet'!$B:$B,Summary!G$4),)</f>
        <v>0</v>
      </c>
      <c r="H44" s="163">
        <f t="shared" si="0"/>
        <v>0</v>
      </c>
    </row>
    <row r="45" spans="2:8">
      <c r="B45" s="242" cm="1">
        <f t="array" ref="B45">INDEX('Master sheet'!$3:$3, ROW())</f>
        <v>0</v>
      </c>
      <c r="C45" s="158">
        <f>IFERROR(+SUMIFS(INDEX('Master sheet'!$A:$BG,,MATCH(Summary!$B45,'Master sheet'!$3:$3,0)),'Master sheet'!$B:$B,Summary!C$4),)</f>
        <v>0</v>
      </c>
      <c r="D45" s="158">
        <f>IFERROR(+SUMIFS(INDEX('Master sheet'!$A:$BG,,MATCH(Summary!$B45,'Master sheet'!$3:$3,0)),'Master sheet'!$B:$B,Summary!D$4),)</f>
        <v>0</v>
      </c>
      <c r="E45" s="158">
        <f>IFERROR(+SUMIFS(INDEX('Master sheet'!$A:$BG,,MATCH(Summary!$B45,'Master sheet'!$3:$3,0)),'Master sheet'!$B:$B,Summary!E$4),)</f>
        <v>0</v>
      </c>
      <c r="F45" s="158">
        <f>IFERROR(+SUMIFS(INDEX('Master sheet'!$A:$BG,,MATCH(Summary!$B45,'Master sheet'!$3:$3,0)),'Master sheet'!$B:$B,Summary!F$4),)</f>
        <v>0</v>
      </c>
      <c r="G45" s="158">
        <f>IFERROR(+SUMIFS(INDEX('Master sheet'!$A:$BG,,MATCH(Summary!$B45,'Master sheet'!$3:$3,0)),'Master sheet'!$B:$B,Summary!G$4),)</f>
        <v>0</v>
      </c>
      <c r="H45" s="163">
        <f t="shared" si="0"/>
        <v>0</v>
      </c>
    </row>
    <row r="46" spans="2:8">
      <c r="B46" s="242" cm="1">
        <f t="array" ref="B46">INDEX('Master sheet'!$3:$3, ROW())</f>
        <v>0</v>
      </c>
      <c r="C46" s="158">
        <f>IFERROR(+SUMIFS(INDEX('Master sheet'!$A:$BG,,MATCH(Summary!$B46,'Master sheet'!$3:$3,0)),'Master sheet'!$B:$B,Summary!C$4),)</f>
        <v>0</v>
      </c>
      <c r="D46" s="158">
        <f>IFERROR(+SUMIFS(INDEX('Master sheet'!$A:$BG,,MATCH(Summary!$B46,'Master sheet'!$3:$3,0)),'Master sheet'!$B:$B,Summary!D$4),)</f>
        <v>0</v>
      </c>
      <c r="E46" s="158">
        <f>IFERROR(+SUMIFS(INDEX('Master sheet'!$A:$BG,,MATCH(Summary!$B46,'Master sheet'!$3:$3,0)),'Master sheet'!$B:$B,Summary!E$4),)</f>
        <v>0</v>
      </c>
      <c r="F46" s="158">
        <f>IFERROR(+SUMIFS(INDEX('Master sheet'!$A:$BG,,MATCH(Summary!$B46,'Master sheet'!$3:$3,0)),'Master sheet'!$B:$B,Summary!F$4),)</f>
        <v>0</v>
      </c>
      <c r="G46" s="158">
        <f>IFERROR(+SUMIFS(INDEX('Master sheet'!$A:$BG,,MATCH(Summary!$B46,'Master sheet'!$3:$3,0)),'Master sheet'!$B:$B,Summary!G$4),)</f>
        <v>0</v>
      </c>
      <c r="H46" s="163">
        <f t="shared" si="0"/>
        <v>0</v>
      </c>
    </row>
    <row r="47" spans="2:8">
      <c r="B47" s="242" cm="1">
        <f t="array" ref="B47">INDEX('Master sheet'!$3:$3, ROW())</f>
        <v>0</v>
      </c>
      <c r="C47" s="158">
        <f>IFERROR(+SUMIFS(INDEX('Master sheet'!$A:$BG,,MATCH(Summary!$B47,'Master sheet'!$3:$3,0)),'Master sheet'!$B:$B,Summary!C$4),)</f>
        <v>0</v>
      </c>
      <c r="D47" s="158">
        <f>IFERROR(+SUMIFS(INDEX('Master sheet'!$A:$BG,,MATCH(Summary!$B47,'Master sheet'!$3:$3,0)),'Master sheet'!$B:$B,Summary!D$4),)</f>
        <v>0</v>
      </c>
      <c r="E47" s="158">
        <f>IFERROR(+SUMIFS(INDEX('Master sheet'!$A:$BG,,MATCH(Summary!$B47,'Master sheet'!$3:$3,0)),'Master sheet'!$B:$B,Summary!E$4),)</f>
        <v>0</v>
      </c>
      <c r="F47" s="158">
        <f>IFERROR(+SUMIFS(INDEX('Master sheet'!$A:$BG,,MATCH(Summary!$B47,'Master sheet'!$3:$3,0)),'Master sheet'!$B:$B,Summary!F$4),)</f>
        <v>0</v>
      </c>
      <c r="G47" s="158">
        <f>IFERROR(+SUMIFS(INDEX('Master sheet'!$A:$BG,,MATCH(Summary!$B47,'Master sheet'!$3:$3,0)),'Master sheet'!$B:$B,Summary!G$4),)</f>
        <v>0</v>
      </c>
      <c r="H47" s="163">
        <f t="shared" si="0"/>
        <v>0</v>
      </c>
    </row>
  </sheetData>
  <protectedRanges>
    <protectedRange sqref="B2:H47 J3:P17" name="Range1"/>
  </protectedRanges>
  <mergeCells count="2">
    <mergeCell ref="C3:H3"/>
    <mergeCell ref="K3:P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"/>
  <sheetViews>
    <sheetView showGridLines="0" topLeftCell="A11" zoomScaleNormal="100" workbookViewId="0">
      <selection activeCell="E11" sqref="E11"/>
    </sheetView>
  </sheetViews>
  <sheetFormatPr defaultColWidth="13.28515625" defaultRowHeight="14.45"/>
  <cols>
    <col min="1" max="1" width="11.7109375" customWidth="1"/>
    <col min="2" max="2" width="13.42578125" customWidth="1"/>
    <col min="3" max="3" width="11.85546875" customWidth="1"/>
    <col min="4" max="4" width="10.42578125" customWidth="1"/>
    <col min="5" max="5" width="7" customWidth="1"/>
    <col min="6" max="6" width="11.7109375" customWidth="1"/>
    <col min="7" max="7" width="7" customWidth="1"/>
    <col min="8" max="8" width="15.5703125" customWidth="1"/>
    <col min="9" max="9" width="11.85546875" customWidth="1"/>
    <col min="10" max="10" width="9.42578125" customWidth="1"/>
    <col min="11" max="11" width="11.7109375" customWidth="1"/>
    <col min="12" max="13" width="11.85546875" customWidth="1"/>
    <col min="14" max="15" width="9.7109375" customWidth="1"/>
    <col min="16" max="17" width="16" customWidth="1"/>
    <col min="18" max="18" width="11.85546875" customWidth="1"/>
    <col min="19" max="19" width="17.85546875" customWidth="1"/>
    <col min="20" max="20" width="28.42578125" customWidth="1"/>
    <col min="21" max="21" width="17.85546875" customWidth="1"/>
    <col min="22" max="22" width="28.42578125" customWidth="1"/>
    <col min="23" max="23" width="9.5703125" customWidth="1"/>
    <col min="24" max="24" width="8.140625" customWidth="1"/>
    <col min="25" max="43" width="3.42578125" customWidth="1"/>
    <col min="44" max="173" width="4.42578125" customWidth="1"/>
    <col min="174" max="174" width="3.42578125" customWidth="1"/>
    <col min="175" max="180" width="4.42578125" customWidth="1"/>
    <col min="181" max="182" width="4.5703125" customWidth="1"/>
    <col min="183" max="183" width="4.42578125" customWidth="1"/>
    <col min="184" max="184" width="3.42578125" customWidth="1"/>
    <col min="185" max="186" width="4.42578125" customWidth="1"/>
    <col min="187" max="188" width="5.7109375" customWidth="1"/>
    <col min="189" max="190" width="4.42578125" customWidth="1"/>
    <col min="191" max="192" width="3.42578125" customWidth="1"/>
    <col min="193" max="193" width="12.140625" customWidth="1"/>
    <col min="194" max="194" width="8.5703125" customWidth="1"/>
    <col min="195" max="218" width="3.42578125" customWidth="1"/>
    <col min="219" max="293" width="4.42578125" customWidth="1"/>
    <col min="294" max="295" width="5.7109375" customWidth="1"/>
    <col min="296" max="298" width="4.42578125" customWidth="1"/>
    <col min="299" max="300" width="4.5703125" customWidth="1"/>
    <col min="301" max="301" width="4.42578125" customWidth="1"/>
    <col min="302" max="303" width="4.5703125" customWidth="1"/>
    <col min="304" max="304" width="4.42578125" customWidth="1"/>
    <col min="305" max="306" width="3.42578125" customWidth="1"/>
    <col min="307" max="308" width="5.7109375" customWidth="1"/>
    <col min="309" max="309" width="12" customWidth="1"/>
    <col min="310" max="310" width="8.85546875" customWidth="1"/>
    <col min="311" max="312" width="3.42578125" customWidth="1"/>
    <col min="313" max="313" width="4.42578125" customWidth="1"/>
    <col min="314" max="356" width="3.42578125" customWidth="1"/>
    <col min="357" max="357" width="4.42578125" customWidth="1"/>
    <col min="358" max="361" width="3.42578125" customWidth="1"/>
    <col min="362" max="429" width="4.42578125" customWidth="1"/>
    <col min="430" max="430" width="5.5703125" customWidth="1"/>
    <col min="431" max="431" width="3.42578125" customWidth="1"/>
    <col min="432" max="432" width="4.42578125" customWidth="1"/>
    <col min="433" max="434" width="5.7109375" customWidth="1"/>
    <col min="435" max="435" width="4.42578125" customWidth="1"/>
    <col min="436" max="436" width="5.7109375" customWidth="1"/>
    <col min="437" max="437" width="4.42578125" customWidth="1"/>
    <col min="438" max="438" width="5.7109375" customWidth="1"/>
    <col min="439" max="440" width="4.42578125" customWidth="1"/>
    <col min="441" max="441" width="3.42578125" customWidth="1"/>
    <col min="442" max="446" width="4.42578125" customWidth="1"/>
    <col min="447" max="448" width="5.7109375" customWidth="1"/>
    <col min="449" max="450" width="4.42578125" customWidth="1"/>
    <col min="451" max="452" width="4.5703125" customWidth="1"/>
    <col min="453" max="453" width="3.42578125" customWidth="1"/>
    <col min="454" max="459" width="4.42578125" customWidth="1"/>
    <col min="460" max="461" width="5.7109375" customWidth="1"/>
    <col min="462" max="462" width="5.5703125" customWidth="1"/>
    <col min="463" max="463" width="4.42578125" customWidth="1"/>
    <col min="464" max="464" width="3.42578125" customWidth="1"/>
    <col min="465" max="472" width="4.42578125" customWidth="1"/>
    <col min="473" max="474" width="4.5703125" customWidth="1"/>
    <col min="475" max="484" width="4.42578125" customWidth="1"/>
    <col min="485" max="486" width="4.5703125" customWidth="1"/>
    <col min="487" max="487" width="4.42578125" customWidth="1"/>
    <col min="488" max="489" width="4.5703125" customWidth="1"/>
    <col min="490" max="490" width="3.42578125" customWidth="1"/>
    <col min="491" max="492" width="4.5703125" customWidth="1"/>
    <col min="493" max="493" width="4.42578125" customWidth="1"/>
    <col min="494" max="494" width="3.42578125" customWidth="1"/>
    <col min="495" max="495" width="12" customWidth="1"/>
    <col min="496" max="496" width="13" customWidth="1"/>
    <col min="497" max="507" width="4.42578125" customWidth="1"/>
    <col min="508" max="508" width="16.5703125" bestFit="1" customWidth="1"/>
    <col min="509" max="509" width="20.28515625" bestFit="1" customWidth="1"/>
    <col min="510" max="558" width="3.42578125" customWidth="1"/>
    <col min="559" max="667" width="4.42578125" customWidth="1"/>
    <col min="668" max="668" width="5" customWidth="1"/>
    <col min="669" max="669" width="7.42578125" customWidth="1"/>
    <col min="670" max="670" width="23.85546875" bestFit="1" customWidth="1"/>
    <col min="671" max="671" width="11.140625" customWidth="1"/>
    <col min="672" max="673" width="4.42578125" customWidth="1"/>
    <col min="674" max="674" width="14.42578125" bestFit="1" customWidth="1"/>
    <col min="675" max="675" width="17.28515625" bestFit="1" customWidth="1"/>
    <col min="676" max="698" width="4.42578125" customWidth="1"/>
    <col min="699" max="699" width="5.5703125" customWidth="1"/>
    <col min="700" max="700" width="20.5703125" bestFit="1" customWidth="1"/>
    <col min="701" max="701" width="11.5703125" customWidth="1"/>
  </cols>
  <sheetData>
    <row r="1" spans="1:18" s="3" customFormat="1" ht="15" customHeight="1">
      <c r="A1" s="21" t="s">
        <v>10</v>
      </c>
      <c r="B1" s="21" t="s">
        <v>11</v>
      </c>
      <c r="H1" s="21" t="s">
        <v>10</v>
      </c>
      <c r="I1" s="21" t="s">
        <v>12</v>
      </c>
      <c r="L1"/>
    </row>
    <row r="2" spans="1:18" s="3" customFormat="1" ht="43.15">
      <c r="A2" s="4" t="s">
        <v>13</v>
      </c>
      <c r="B2" s="23" t="s">
        <v>14</v>
      </c>
      <c r="C2" s="23" t="s">
        <v>15</v>
      </c>
      <c r="D2" s="23" t="s">
        <v>16</v>
      </c>
      <c r="E2" s="23" t="s">
        <v>17</v>
      </c>
      <c r="F2" s="27" t="s">
        <v>18</v>
      </c>
      <c r="H2" s="21" t="s">
        <v>19</v>
      </c>
      <c r="I2" s="23" t="s">
        <v>20</v>
      </c>
      <c r="J2" s="23" t="s">
        <v>21</v>
      </c>
      <c r="K2" s="23" t="s">
        <v>18</v>
      </c>
      <c r="L2"/>
    </row>
    <row r="3" spans="1:18">
      <c r="A3" s="1" t="s">
        <v>4</v>
      </c>
      <c r="B3" s="2">
        <v>125.90000000000002</v>
      </c>
      <c r="C3" s="2">
        <v>381.4</v>
      </c>
      <c r="D3" s="2">
        <v>194.49999999999997</v>
      </c>
      <c r="E3" s="2">
        <v>596.29999999999995</v>
      </c>
      <c r="F3" s="2">
        <v>1298.0999999999999</v>
      </c>
      <c r="H3" t="s">
        <v>4</v>
      </c>
      <c r="I3" s="42">
        <v>596.29999999999995</v>
      </c>
      <c r="J3" s="22">
        <v>701.80000000000007</v>
      </c>
      <c r="K3" s="22">
        <v>1298.0999999999999</v>
      </c>
    </row>
    <row r="4" spans="1:18">
      <c r="A4" s="1" t="s">
        <v>5</v>
      </c>
      <c r="B4" s="2"/>
      <c r="C4" s="2">
        <v>305.59999999999997</v>
      </c>
      <c r="D4" s="2"/>
      <c r="E4" s="2"/>
      <c r="F4" s="2">
        <v>305.59999999999997</v>
      </c>
      <c r="H4" t="s">
        <v>5</v>
      </c>
      <c r="I4" s="42"/>
      <c r="J4" s="22">
        <v>305.59999999999997</v>
      </c>
      <c r="K4" s="22">
        <v>305.59999999999997</v>
      </c>
    </row>
    <row r="5" spans="1:18">
      <c r="A5" s="1" t="s">
        <v>6</v>
      </c>
      <c r="B5" s="2">
        <v>644.75</v>
      </c>
      <c r="C5" s="2">
        <v>185.46</v>
      </c>
      <c r="D5" s="2"/>
      <c r="E5" s="2"/>
      <c r="F5" s="2">
        <v>830.21</v>
      </c>
      <c r="H5" t="s">
        <v>6</v>
      </c>
      <c r="I5" s="42">
        <v>346.90999999999997</v>
      </c>
      <c r="J5" s="22">
        <v>483.2999999999999</v>
      </c>
      <c r="K5" s="22">
        <v>830.20999999999981</v>
      </c>
    </row>
    <row r="6" spans="1:18">
      <c r="A6" s="1" t="s">
        <v>7</v>
      </c>
      <c r="B6" s="2">
        <v>127.69999999999999</v>
      </c>
      <c r="C6" s="2">
        <v>647.5</v>
      </c>
      <c r="D6" s="2"/>
      <c r="E6" s="2"/>
      <c r="F6" s="2">
        <v>775.2</v>
      </c>
      <c r="H6" t="s">
        <v>7</v>
      </c>
      <c r="I6" s="42">
        <v>548.4</v>
      </c>
      <c r="J6" s="22">
        <v>226.8</v>
      </c>
      <c r="K6" s="22">
        <v>775.2</v>
      </c>
    </row>
    <row r="7" spans="1:18">
      <c r="A7" s="1" t="s">
        <v>8</v>
      </c>
      <c r="B7" s="2">
        <v>225.1</v>
      </c>
      <c r="C7" s="2">
        <v>269.52</v>
      </c>
      <c r="D7" s="2"/>
      <c r="E7" s="2"/>
      <c r="F7" s="2">
        <v>494.62</v>
      </c>
      <c r="H7" t="s">
        <v>8</v>
      </c>
      <c r="I7" s="42">
        <v>494.62000000000006</v>
      </c>
      <c r="J7" s="22"/>
      <c r="K7" s="22">
        <v>494.62000000000006</v>
      </c>
    </row>
    <row r="8" spans="1:18">
      <c r="A8" s="1" t="s">
        <v>18</v>
      </c>
      <c r="B8" s="2">
        <v>1123.4499999999998</v>
      </c>
      <c r="C8" s="2">
        <v>1789.48</v>
      </c>
      <c r="D8" s="2">
        <v>194.49999999999997</v>
      </c>
      <c r="E8" s="2">
        <v>596.29999999999995</v>
      </c>
      <c r="F8" s="2">
        <v>3703.7299999999996</v>
      </c>
      <c r="H8" t="s">
        <v>18</v>
      </c>
      <c r="I8" s="22">
        <v>1986.23</v>
      </c>
      <c r="J8" s="22">
        <v>1717.5</v>
      </c>
      <c r="K8" s="22">
        <v>3703.7299999999996</v>
      </c>
    </row>
    <row r="10" spans="1:18">
      <c r="A10" s="28" t="s">
        <v>22</v>
      </c>
      <c r="B10" s="29">
        <v>45399</v>
      </c>
      <c r="C10" s="2"/>
    </row>
    <row r="11" spans="1:18" s="24" customFormat="1" ht="43.15">
      <c r="A11" s="26" t="s">
        <v>19</v>
      </c>
      <c r="B11" s="24" t="s">
        <v>23</v>
      </c>
      <c r="C11" s="24" t="s">
        <v>24</v>
      </c>
      <c r="D11" s="24" t="s">
        <v>25</v>
      </c>
      <c r="E11" s="24" t="s">
        <v>26</v>
      </c>
      <c r="F11" s="24" t="s">
        <v>27</v>
      </c>
      <c r="G11" s="24" t="s">
        <v>28</v>
      </c>
      <c r="H11" s="24" t="s">
        <v>29</v>
      </c>
      <c r="I11" s="24" t="s">
        <v>30</v>
      </c>
      <c r="J11" s="27" t="s">
        <v>31</v>
      </c>
      <c r="K11" s="24" t="s">
        <v>32</v>
      </c>
      <c r="L11" s="24" t="s">
        <v>33</v>
      </c>
      <c r="M11" s="76" t="s">
        <v>34</v>
      </c>
      <c r="N11" s="76" t="s">
        <v>35</v>
      </c>
      <c r="O11" s="113" t="s">
        <v>36</v>
      </c>
      <c r="P11" s="76" t="s">
        <v>37</v>
      </c>
      <c r="Q11" s="76"/>
      <c r="R11"/>
    </row>
    <row r="12" spans="1:18">
      <c r="A12" t="s">
        <v>4</v>
      </c>
      <c r="B12" s="2">
        <v>1298.1000000000004</v>
      </c>
      <c r="C12" s="2">
        <v>244.2</v>
      </c>
      <c r="D12" s="2">
        <v>701.80000000000007</v>
      </c>
      <c r="E12" s="2">
        <v>156.20000000000002</v>
      </c>
      <c r="F12" s="2">
        <v>512.59999999999991</v>
      </c>
      <c r="G12" s="2">
        <v>0</v>
      </c>
      <c r="H12" s="2">
        <v>0</v>
      </c>
      <c r="I12" s="2">
        <v>596.29999999999995</v>
      </c>
      <c r="J12" s="25">
        <v>702.2</v>
      </c>
      <c r="K12" s="2">
        <v>702.2</v>
      </c>
      <c r="L12" s="2">
        <v>702.2</v>
      </c>
      <c r="M12" s="2">
        <v>669</v>
      </c>
      <c r="N12" s="2">
        <v>722</v>
      </c>
      <c r="O12" s="2">
        <v>715.80000000000007</v>
      </c>
      <c r="P12" s="2">
        <v>0</v>
      </c>
      <c r="Q12" s="2"/>
    </row>
    <row r="13" spans="1:18">
      <c r="A13" t="s">
        <v>5</v>
      </c>
      <c r="B13" s="2">
        <v>305.59999999999997</v>
      </c>
      <c r="C13" s="2">
        <v>0</v>
      </c>
      <c r="D13" s="2">
        <v>305.59999999999997</v>
      </c>
      <c r="E13" s="2">
        <v>0</v>
      </c>
      <c r="F13" s="2">
        <v>149.70000000000002</v>
      </c>
      <c r="G13" s="2">
        <v>0</v>
      </c>
      <c r="H13" s="2">
        <v>0</v>
      </c>
      <c r="I13" s="2">
        <v>0</v>
      </c>
      <c r="J13" s="25">
        <v>297.59999999999997</v>
      </c>
      <c r="K13" s="2">
        <v>305.59999999999997</v>
      </c>
      <c r="L13" s="2">
        <v>305.59999999999997</v>
      </c>
      <c r="M13" s="2">
        <v>305.59999999999997</v>
      </c>
      <c r="N13" s="2">
        <v>306.09999999999997</v>
      </c>
      <c r="O13" s="2">
        <v>257.89999999999998</v>
      </c>
      <c r="P13" s="2">
        <v>0</v>
      </c>
      <c r="Q13" s="2"/>
    </row>
    <row r="14" spans="1:18">
      <c r="A14" t="s">
        <v>6</v>
      </c>
      <c r="B14" s="2">
        <v>830.21</v>
      </c>
      <c r="C14" s="2">
        <v>51.7</v>
      </c>
      <c r="D14" s="2">
        <v>483.49999999999994</v>
      </c>
      <c r="E14" s="2">
        <v>203.95</v>
      </c>
      <c r="F14" s="2">
        <v>369.04999999999995</v>
      </c>
      <c r="G14" s="2">
        <v>16.350000000000001</v>
      </c>
      <c r="H14" s="2">
        <v>343.09</v>
      </c>
      <c r="I14" s="2">
        <v>343.09</v>
      </c>
      <c r="J14" s="25">
        <v>483.2999999999999</v>
      </c>
      <c r="K14" s="2">
        <v>484.09999999999991</v>
      </c>
      <c r="L14" s="2">
        <v>484.09999999999991</v>
      </c>
      <c r="M14" s="2">
        <v>479.9</v>
      </c>
      <c r="N14" s="2">
        <v>481.63</v>
      </c>
      <c r="O14" s="2">
        <v>529.1</v>
      </c>
      <c r="P14" s="2">
        <v>348.43</v>
      </c>
      <c r="Q14" s="2"/>
    </row>
    <row r="15" spans="1:18">
      <c r="A15" t="s">
        <v>7</v>
      </c>
      <c r="B15" s="2">
        <v>775.19999999999993</v>
      </c>
      <c r="C15" s="2">
        <v>0</v>
      </c>
      <c r="D15" s="2">
        <v>227.10000000000002</v>
      </c>
      <c r="E15" s="2">
        <v>455.6</v>
      </c>
      <c r="F15" s="2">
        <v>143</v>
      </c>
      <c r="G15" s="2">
        <v>0</v>
      </c>
      <c r="H15" s="2">
        <v>548.4</v>
      </c>
      <c r="I15" s="2">
        <v>548.4</v>
      </c>
      <c r="J15" s="25">
        <v>226.8</v>
      </c>
      <c r="K15" s="2">
        <v>227.10000000000002</v>
      </c>
      <c r="L15" s="2">
        <v>227.10000000000002</v>
      </c>
      <c r="M15" s="2">
        <v>223.4</v>
      </c>
      <c r="N15" s="2">
        <v>238.4</v>
      </c>
      <c r="O15" s="2">
        <v>236.2</v>
      </c>
      <c r="P15" s="2">
        <v>548.4</v>
      </c>
      <c r="Q15" s="2"/>
    </row>
    <row r="16" spans="1:18">
      <c r="A16" t="s">
        <v>8</v>
      </c>
      <c r="B16" s="2">
        <v>494.62000000000006</v>
      </c>
      <c r="C16" s="2">
        <v>187.7</v>
      </c>
      <c r="D16" s="2">
        <v>0</v>
      </c>
      <c r="E16" s="2">
        <v>467.29000000000008</v>
      </c>
      <c r="F16" s="2">
        <v>64.84</v>
      </c>
      <c r="G16" s="2">
        <v>0</v>
      </c>
      <c r="H16" s="2">
        <v>494.47</v>
      </c>
      <c r="I16" s="2">
        <v>494.47</v>
      </c>
      <c r="J16" s="25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494.47</v>
      </c>
      <c r="Q16" s="2"/>
    </row>
    <row r="17" spans="1:17">
      <c r="A17" t="s">
        <v>18</v>
      </c>
      <c r="B17" s="2">
        <v>3703.73</v>
      </c>
      <c r="C17" s="2">
        <v>483.59999999999997</v>
      </c>
      <c r="D17" s="2">
        <v>1718</v>
      </c>
      <c r="E17" s="2">
        <v>1283.04</v>
      </c>
      <c r="F17" s="2">
        <v>1239.1899999999998</v>
      </c>
      <c r="G17" s="2">
        <v>16.350000000000001</v>
      </c>
      <c r="H17" s="2">
        <v>1385.96</v>
      </c>
      <c r="I17" s="2">
        <v>1982.26</v>
      </c>
      <c r="J17" s="25">
        <v>1709.8999999999999</v>
      </c>
      <c r="K17" s="2">
        <v>1719</v>
      </c>
      <c r="L17" s="2">
        <v>1719</v>
      </c>
      <c r="M17" s="2">
        <v>1677.9</v>
      </c>
      <c r="N17" s="2">
        <v>1748.13</v>
      </c>
      <c r="O17" s="2">
        <v>1739.0000000000002</v>
      </c>
      <c r="P17" s="2">
        <v>1391.3</v>
      </c>
      <c r="Q17" s="2"/>
    </row>
    <row r="18" spans="1:17">
      <c r="I18" s="2"/>
    </row>
    <row r="20" spans="1:17">
      <c r="A20" s="28" t="s">
        <v>22</v>
      </c>
      <c r="B20" s="29">
        <v>45399</v>
      </c>
      <c r="C20" s="2"/>
    </row>
    <row r="21" spans="1:17" s="24" customFormat="1" ht="28.9">
      <c r="A21" s="26" t="s">
        <v>19</v>
      </c>
      <c r="B21" s="24" t="s">
        <v>23</v>
      </c>
      <c r="C21" s="24" t="s">
        <v>38</v>
      </c>
      <c r="D21" s="24" t="s">
        <v>39</v>
      </c>
      <c r="E21" s="24" t="s">
        <v>40</v>
      </c>
      <c r="F21" s="3" t="s">
        <v>41</v>
      </c>
    </row>
    <row r="22" spans="1:17">
      <c r="A22" t="s">
        <v>4</v>
      </c>
      <c r="B22" s="2">
        <v>1298.1000000000004</v>
      </c>
      <c r="C22" s="2">
        <v>1298.8899999999999</v>
      </c>
      <c r="D22" s="2">
        <v>0</v>
      </c>
      <c r="E22" s="2">
        <v>1298.1000000000004</v>
      </c>
      <c r="F22" s="2">
        <v>0</v>
      </c>
      <c r="H22" t="s">
        <v>42</v>
      </c>
      <c r="I22">
        <v>1317</v>
      </c>
      <c r="J22" t="s">
        <v>43</v>
      </c>
    </row>
    <row r="23" spans="1:17">
      <c r="A23" t="s">
        <v>5</v>
      </c>
      <c r="B23" s="2">
        <v>305.59999999999997</v>
      </c>
      <c r="C23" s="2">
        <v>283.67</v>
      </c>
      <c r="D23" s="2">
        <v>0</v>
      </c>
      <c r="E23" s="2">
        <v>305.59999999999997</v>
      </c>
      <c r="F23" s="2">
        <v>0</v>
      </c>
      <c r="H23" t="s">
        <v>44</v>
      </c>
      <c r="I23">
        <v>76.7</v>
      </c>
      <c r="J23" t="s">
        <v>43</v>
      </c>
    </row>
    <row r="24" spans="1:17">
      <c r="A24" t="s">
        <v>6</v>
      </c>
      <c r="B24" s="2">
        <v>830.21</v>
      </c>
      <c r="C24" s="2">
        <v>848.13000000000011</v>
      </c>
      <c r="D24" s="2">
        <v>26</v>
      </c>
      <c r="E24" s="2">
        <v>830.21</v>
      </c>
      <c r="F24" s="2">
        <v>0</v>
      </c>
      <c r="H24" t="s">
        <v>44</v>
      </c>
      <c r="I24" s="2">
        <f>C27-I22-I23</f>
        <v>2331.5800000000008</v>
      </c>
      <c r="J24" t="s">
        <v>45</v>
      </c>
    </row>
    <row r="25" spans="1:17">
      <c r="A25" t="s">
        <v>7</v>
      </c>
      <c r="B25" s="2">
        <v>775.19999999999993</v>
      </c>
      <c r="C25" s="2">
        <v>804.91000000000008</v>
      </c>
      <c r="D25" s="2">
        <v>153.67000000000002</v>
      </c>
      <c r="E25" s="2">
        <v>775.19999999999993</v>
      </c>
      <c r="F25" s="2">
        <v>0</v>
      </c>
    </row>
    <row r="26" spans="1:17">
      <c r="A26" t="s">
        <v>8</v>
      </c>
      <c r="B26" s="2">
        <v>494.62000000000006</v>
      </c>
      <c r="C26" s="2">
        <v>489.68000000000006</v>
      </c>
      <c r="D26" s="2">
        <v>20</v>
      </c>
      <c r="E26" s="2">
        <v>494.62000000000006</v>
      </c>
      <c r="F26" s="2">
        <v>0</v>
      </c>
    </row>
    <row r="27" spans="1:17">
      <c r="A27" t="s">
        <v>18</v>
      </c>
      <c r="B27" s="2">
        <v>3703.73</v>
      </c>
      <c r="C27" s="2">
        <v>3725.2800000000007</v>
      </c>
      <c r="D27" s="2">
        <v>199.67000000000002</v>
      </c>
      <c r="E27" s="2">
        <v>3703.73</v>
      </c>
      <c r="F27" s="2">
        <v>0</v>
      </c>
    </row>
    <row r="28" spans="1:17">
      <c r="M28" s="1"/>
      <c r="N28" s="2"/>
    </row>
    <row r="29" spans="1:17">
      <c r="A29" t="s">
        <v>46</v>
      </c>
      <c r="B29">
        <v>25</v>
      </c>
      <c r="M29" s="1"/>
      <c r="N29" s="2"/>
    </row>
    <row r="30" spans="1:17" ht="15.6">
      <c r="A30" s="165" t="s">
        <v>47</v>
      </c>
      <c r="B30" s="166" t="s">
        <v>48</v>
      </c>
      <c r="C30" s="166" t="s">
        <v>49</v>
      </c>
      <c r="D30" s="166" t="s">
        <v>50</v>
      </c>
      <c r="E30" s="166" t="s">
        <v>51</v>
      </c>
      <c r="F30" s="166" t="s">
        <v>52</v>
      </c>
      <c r="G30" s="166" t="s">
        <v>53</v>
      </c>
      <c r="H30" s="166" t="s">
        <v>54</v>
      </c>
      <c r="I30" s="166" t="s">
        <v>55</v>
      </c>
      <c r="J30" s="166" t="s">
        <v>9</v>
      </c>
      <c r="M30" s="1"/>
      <c r="N30" s="2"/>
    </row>
    <row r="31" spans="1:17" ht="15.6">
      <c r="A31" s="120" t="s">
        <v>56</v>
      </c>
      <c r="B31" s="132" t="s">
        <v>57</v>
      </c>
      <c r="C31" s="132" t="s">
        <v>57</v>
      </c>
      <c r="D31" s="132" t="s">
        <v>57</v>
      </c>
      <c r="E31" s="132" t="s">
        <v>57</v>
      </c>
      <c r="F31" s="132" t="s">
        <v>57</v>
      </c>
      <c r="G31" s="132" t="s">
        <v>57</v>
      </c>
      <c r="H31" s="132" t="s">
        <v>57</v>
      </c>
      <c r="I31" s="132" t="s">
        <v>57</v>
      </c>
      <c r="J31" s="127" t="s">
        <v>58</v>
      </c>
      <c r="M31" s="1"/>
      <c r="N31" s="2"/>
    </row>
    <row r="32" spans="1:17" ht="15.6">
      <c r="A32" s="120" t="s">
        <v>59</v>
      </c>
      <c r="B32" s="127">
        <v>8.42</v>
      </c>
      <c r="C32" s="127">
        <v>15.58</v>
      </c>
      <c r="D32" s="127">
        <v>3.71</v>
      </c>
      <c r="E32" s="133">
        <v>9.75</v>
      </c>
      <c r="F32" s="133">
        <v>10</v>
      </c>
      <c r="G32" s="133">
        <v>8.99</v>
      </c>
      <c r="H32" s="127">
        <f>20+8</f>
        <v>28</v>
      </c>
      <c r="I32" s="127">
        <v>10.4</v>
      </c>
      <c r="J32" s="127" t="s">
        <v>58</v>
      </c>
      <c r="M32" s="1"/>
      <c r="N32" s="2"/>
    </row>
    <row r="33" spans="1:14" ht="15.6">
      <c r="A33" s="120" t="s">
        <v>60</v>
      </c>
      <c r="B33" s="127">
        <f>B32*1000/$B$29</f>
        <v>336.8</v>
      </c>
      <c r="C33" s="127">
        <f t="shared" ref="C33:D33" si="0">C32*1000/$B$29</f>
        <v>623.20000000000005</v>
      </c>
      <c r="D33" s="127">
        <f t="shared" si="0"/>
        <v>148.4</v>
      </c>
      <c r="E33" s="127">
        <f>E32*1000/$B$29</f>
        <v>390</v>
      </c>
      <c r="F33" s="127">
        <f>F32*1000/$B$29</f>
        <v>400</v>
      </c>
      <c r="G33" s="127">
        <f>G32*1000/$B$29</f>
        <v>359.6</v>
      </c>
      <c r="H33" s="127">
        <f>H32*1000/$B$29</f>
        <v>1120</v>
      </c>
      <c r="I33" s="127">
        <f>I32*1000/$B$29</f>
        <v>416</v>
      </c>
      <c r="J33" s="128">
        <v>2324</v>
      </c>
      <c r="M33" s="1"/>
      <c r="N33" s="2"/>
    </row>
    <row r="34" spans="1:14" ht="15.6">
      <c r="A34" s="120" t="s">
        <v>61</v>
      </c>
      <c r="B34" s="134">
        <v>286</v>
      </c>
      <c r="C34" s="134">
        <v>370</v>
      </c>
      <c r="D34" s="134">
        <v>146</v>
      </c>
      <c r="E34" s="134">
        <v>386</v>
      </c>
      <c r="F34" s="134">
        <v>412</v>
      </c>
      <c r="G34" s="134">
        <v>721</v>
      </c>
      <c r="H34" s="128">
        <v>1493</v>
      </c>
      <c r="I34" s="134">
        <v>411</v>
      </c>
      <c r="J34" s="128">
        <f>SUM(B34:I34)</f>
        <v>4225</v>
      </c>
      <c r="M34" s="1"/>
      <c r="N34" s="2"/>
    </row>
    <row r="35" spans="1:14" ht="15.6">
      <c r="A35" s="135" t="s">
        <v>62</v>
      </c>
      <c r="B35" s="136">
        <f>SUMIF(Planting!$K$4:$K$153,Pivot!B30,Planting!$Q$4:$Q$153)</f>
        <v>176.34999999999997</v>
      </c>
      <c r="C35" s="137">
        <f>SUMIF(Planting!$K$4:$K$153,Pivot!C30,Planting!$Q$4:$Q$153)</f>
        <v>420.28999999999996</v>
      </c>
      <c r="D35" s="136">
        <f>SUMIF(Planting!$K$4:$K$153,Pivot!D30,Planting!$Q$4:$Q$153)</f>
        <v>36</v>
      </c>
      <c r="E35" s="136">
        <f>SUMIF(Planting!$K$4:$K$153,Pivot!E30,Planting!$Q$4:$Q$153)</f>
        <v>366.56</v>
      </c>
      <c r="F35" s="136">
        <f>SUMIF(Planting!$K$4:$K$153,Pivot!F30,Planting!$Q$4:$Q$153)</f>
        <v>407.34</v>
      </c>
      <c r="G35" s="136">
        <f>SUMIF(Planting!$K$4:$K$153,Pivot!G30,Planting!$Q$4:$Q$153)</f>
        <v>453.16</v>
      </c>
      <c r="H35" s="136">
        <f>SUMIF(Planting!$K$4:$K$153,Pivot!H30,Planting!$Q$4:$Q$153)</f>
        <v>1418.98</v>
      </c>
      <c r="I35" s="136">
        <f>SUMIF(Planting!$K$4:$K$153,Pivot!I30,Planting!$Q$4:$Q$153)</f>
        <v>289.5</v>
      </c>
      <c r="J35" s="129">
        <f>SUM(B35:I35)</f>
        <v>3568.18</v>
      </c>
      <c r="K35" s="138">
        <f>J35/J34</f>
        <v>0.84453964497041412</v>
      </c>
      <c r="M35" s="1"/>
      <c r="N35" s="2"/>
    </row>
    <row r="36" spans="1:14">
      <c r="M36" s="1"/>
      <c r="N36" s="2"/>
    </row>
    <row r="37" spans="1:14">
      <c r="M37" s="1"/>
      <c r="N37" s="2"/>
    </row>
    <row r="38" spans="1:14">
      <c r="M38" s="1"/>
      <c r="N38" s="2"/>
    </row>
    <row r="39" spans="1:14">
      <c r="M39" s="1"/>
      <c r="N39" s="2"/>
    </row>
    <row r="44" spans="1:14">
      <c r="A44" s="1"/>
      <c r="B44" s="2"/>
      <c r="C44" s="2"/>
      <c r="D44" s="2"/>
      <c r="E44" s="2"/>
      <c r="F44" s="2"/>
    </row>
  </sheetData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72"/>
  <sheetViews>
    <sheetView topLeftCell="AD1" zoomScale="80" zoomScaleNormal="80" workbookViewId="0">
      <selection activeCell="AG12" sqref="AG12"/>
    </sheetView>
  </sheetViews>
  <sheetFormatPr defaultColWidth="11.5703125" defaultRowHeight="12.75" customHeight="1"/>
  <cols>
    <col min="1" max="1" width="11.5703125" style="5"/>
    <col min="2" max="4" width="11.5703125" style="6"/>
    <col min="5" max="6" width="11.5703125" style="5"/>
    <col min="7" max="7" width="11.5703125" style="17"/>
    <col min="8" max="8" width="11.5703125" style="8"/>
    <col min="9" max="9" width="25" style="17" customWidth="1"/>
    <col min="10" max="10" width="22.28515625" style="18" customWidth="1"/>
    <col min="11" max="11" width="15.85546875" style="5" customWidth="1"/>
    <col min="12" max="12" width="11.5703125" style="5"/>
    <col min="13" max="13" width="17.28515625" style="5" customWidth="1"/>
    <col min="14" max="14" width="14.7109375" style="5" customWidth="1"/>
    <col min="15" max="15" width="27.7109375" style="5" bestFit="1" customWidth="1"/>
    <col min="16" max="16" width="17.140625" style="5" customWidth="1"/>
    <col min="17" max="17" width="9.140625" style="5"/>
    <col min="18" max="24" width="12.140625" style="5" customWidth="1"/>
    <col min="25" max="28" width="14" style="5" customWidth="1"/>
    <col min="29" max="29" width="14.7109375" style="5" customWidth="1"/>
    <col min="30" max="30" width="20" style="5" customWidth="1"/>
    <col min="31" max="31" width="14.7109375" style="5" customWidth="1"/>
    <col min="32" max="32" width="20.140625" style="5" customWidth="1"/>
    <col min="33" max="35" width="16.85546875" style="5" customWidth="1"/>
    <col min="36" max="36" width="21" style="5" customWidth="1"/>
    <col min="37" max="37" width="16.85546875" style="5" customWidth="1"/>
    <col min="38" max="40" width="11.5703125" style="5"/>
    <col min="41" max="41" width="14.42578125" style="5" customWidth="1"/>
    <col min="42" max="16384" width="11.5703125" style="5"/>
  </cols>
  <sheetData>
    <row r="1" spans="1:41">
      <c r="A1" s="43"/>
      <c r="B1" s="43"/>
      <c r="C1" s="43"/>
      <c r="D1" s="43"/>
      <c r="E1" s="62">
        <f t="shared" ref="E1:AK1" si="0">SUBTOTAL(9,E4:E153)</f>
        <v>3947.2599999999998</v>
      </c>
      <c r="F1" s="62">
        <f t="shared" si="0"/>
        <v>3703.7299999999996</v>
      </c>
      <c r="G1" s="62">
        <f t="shared" si="0"/>
        <v>2064.7799999999997</v>
      </c>
      <c r="H1" s="62">
        <f t="shared" si="0"/>
        <v>237.84999999999985</v>
      </c>
      <c r="I1" s="62">
        <f t="shared" si="0"/>
        <v>0</v>
      </c>
      <c r="J1" s="62">
        <f t="shared" si="0"/>
        <v>0</v>
      </c>
      <c r="K1" s="62">
        <f t="shared" si="0"/>
        <v>0</v>
      </c>
      <c r="L1" s="62"/>
      <c r="M1" s="62"/>
      <c r="N1" s="62"/>
      <c r="O1" s="62">
        <f t="shared" si="0"/>
        <v>483.59999999999997</v>
      </c>
      <c r="P1" s="62">
        <f t="shared" si="0"/>
        <v>1718.0000000000007</v>
      </c>
      <c r="Q1" s="62">
        <f t="shared" si="0"/>
        <v>1283.0399999999997</v>
      </c>
      <c r="R1" s="62">
        <f t="shared" si="0"/>
        <v>1239.1899999999998</v>
      </c>
      <c r="S1" s="62">
        <f t="shared" si="0"/>
        <v>16.350000000000001</v>
      </c>
      <c r="T1" s="62">
        <f t="shared" si="0"/>
        <v>1385.9599999999998</v>
      </c>
      <c r="U1" s="62">
        <f t="shared" si="0"/>
        <v>1982.2599999999998</v>
      </c>
      <c r="V1" s="62">
        <f t="shared" si="0"/>
        <v>1709.9000000000008</v>
      </c>
      <c r="W1" s="62">
        <f t="shared" si="0"/>
        <v>1719.0000000000007</v>
      </c>
      <c r="X1" s="62">
        <f t="shared" si="0"/>
        <v>1719.0000000000007</v>
      </c>
      <c r="Y1" s="62">
        <f t="shared" si="0"/>
        <v>1677.9000000000005</v>
      </c>
      <c r="Z1" s="62">
        <f t="shared" si="0"/>
        <v>1748.1299999999997</v>
      </c>
      <c r="AA1" s="62">
        <f t="shared" si="0"/>
        <v>1739.0000000000002</v>
      </c>
      <c r="AB1" s="62">
        <f t="shared" si="0"/>
        <v>3345.2100000000005</v>
      </c>
      <c r="AC1" s="62">
        <f t="shared" si="0"/>
        <v>1391.2999999999997</v>
      </c>
      <c r="AD1" s="62">
        <f t="shared" si="0"/>
        <v>483.64</v>
      </c>
      <c r="AE1" s="62">
        <f t="shared" si="0"/>
        <v>30</v>
      </c>
      <c r="AF1" s="62">
        <f t="shared" si="0"/>
        <v>3755.68</v>
      </c>
      <c r="AG1" s="62">
        <f t="shared" si="0"/>
        <v>199.67000000000002</v>
      </c>
      <c r="AH1" s="62">
        <f t="shared" si="0"/>
        <v>140</v>
      </c>
      <c r="AI1" s="62">
        <f t="shared" si="0"/>
        <v>1380.8800000000003</v>
      </c>
      <c r="AJ1" s="62">
        <f t="shared" si="0"/>
        <v>1246.17</v>
      </c>
      <c r="AK1" s="62">
        <f t="shared" si="0"/>
        <v>0</v>
      </c>
      <c r="AL1" s="62">
        <f t="shared" ref="AL1:AO1" si="1">SUBTOTAL(9,AL4:AL153)</f>
        <v>199.67000000000002</v>
      </c>
      <c r="AM1" s="62">
        <f t="shared" si="1"/>
        <v>3703.7299999999996</v>
      </c>
      <c r="AN1" s="62">
        <f t="shared" si="1"/>
        <v>2117.7099999999996</v>
      </c>
      <c r="AO1" s="62">
        <f t="shared" si="1"/>
        <v>124</v>
      </c>
    </row>
    <row r="2" spans="1:41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N2" s="43"/>
    </row>
    <row r="3" spans="1:41" s="27" customFormat="1" ht="96.75" customHeight="1">
      <c r="A3" s="71" t="s">
        <v>63</v>
      </c>
      <c r="B3" s="71" t="s">
        <v>19</v>
      </c>
      <c r="C3" s="71" t="s">
        <v>64</v>
      </c>
      <c r="D3" s="71" t="s">
        <v>65</v>
      </c>
      <c r="E3" s="71" t="s">
        <v>66</v>
      </c>
      <c r="F3" s="71" t="s">
        <v>67</v>
      </c>
      <c r="G3" s="167" t="s">
        <v>68</v>
      </c>
      <c r="H3" s="71" t="s">
        <v>69</v>
      </c>
      <c r="I3" s="71" t="s">
        <v>70</v>
      </c>
      <c r="J3" s="71" t="s">
        <v>71</v>
      </c>
      <c r="K3" s="71" t="s">
        <v>72</v>
      </c>
      <c r="L3" s="72" t="s">
        <v>12</v>
      </c>
      <c r="M3" s="168" t="s">
        <v>73</v>
      </c>
      <c r="N3" s="168" t="s">
        <v>74</v>
      </c>
      <c r="O3" s="168" t="s">
        <v>75</v>
      </c>
      <c r="P3" s="168" t="s">
        <v>76</v>
      </c>
      <c r="Q3" s="169" t="s">
        <v>77</v>
      </c>
      <c r="R3" s="168" t="s">
        <v>78</v>
      </c>
      <c r="S3" s="168" t="s">
        <v>79</v>
      </c>
      <c r="T3" s="73" t="s">
        <v>80</v>
      </c>
      <c r="U3" s="74" t="s">
        <v>81</v>
      </c>
      <c r="V3" s="75" t="s">
        <v>82</v>
      </c>
      <c r="W3" s="75" t="s">
        <v>83</v>
      </c>
      <c r="X3" s="75" t="s">
        <v>84</v>
      </c>
      <c r="Y3" s="222" t="s">
        <v>85</v>
      </c>
      <c r="Z3" s="75" t="s">
        <v>86</v>
      </c>
      <c r="AA3" s="75" t="s">
        <v>87</v>
      </c>
      <c r="AB3" s="75" t="s">
        <v>88</v>
      </c>
      <c r="AC3" s="72" t="s">
        <v>89</v>
      </c>
      <c r="AD3" s="72" t="str">
        <f>+Spraying!M2</f>
        <v>Fallow land Herbicide - SVIP 3L +Starane 0.7L + Azenstar 40gm + Carbamite 3Kg</v>
      </c>
      <c r="AE3" s="72" t="str">
        <f>+Spraying!Q2</f>
        <v>Head ditch herbicide: 1 - SVIP 3L +Starane 0.7L + Azenstar 40gm + Carbamite 3Kg</v>
      </c>
      <c r="AF3" s="72" t="str">
        <f>+Spraying!U2</f>
        <v>Cover crop herbicide - SVIP 4 L+ Carbamite 3Kg</v>
      </c>
      <c r="AG3" s="72" t="str">
        <f>+Spraying!Z2</f>
        <v>Head ditch SVIP @ 4 L+ Azanstar @ 40 gm</v>
      </c>
      <c r="AH3" s="72" t="str">
        <f>+Spraying!AE2</f>
        <v>2nd - Cover crop herbicide - SVIP 4 L+ Carbamite 3Kg</v>
      </c>
      <c r="AI3" s="72" t="str">
        <f>+Spraying!AJ2</f>
        <v xml:space="preserve">Post  herbicide - Centurion 25.4% (0 .5Lit/ha) + Silwet gold/Silvet Organosilicon Surfactant	(0.05Lt/Ha) </v>
      </c>
      <c r="AJ3" s="72" t="str">
        <f>+Spraying!AO2</f>
        <v>Post  herbicide -  Svip 48%(4lit/Ha)+ Silwet gold/Silvet Organosilicon Surfactant	(0.1Lt/Ha) (First Application)</v>
      </c>
      <c r="AK3" s="72" t="str">
        <f>+Spraying!AT2</f>
        <v>Post  herbicide -  Svip 48%(4lit/Ha)+ Silwet gold/Silvet Organosilicon Surfactant	(0.1Lt/Ha) (Second Application)</v>
      </c>
      <c r="AL3" s="72" t="s">
        <v>90</v>
      </c>
      <c r="AM3" s="72" t="s">
        <v>91</v>
      </c>
      <c r="AN3" s="75" t="s">
        <v>92</v>
      </c>
      <c r="AO3" s="224" t="s">
        <v>93</v>
      </c>
    </row>
    <row r="4" spans="1:41" ht="15" customHeight="1">
      <c r="A4" s="59" t="s">
        <v>94</v>
      </c>
      <c r="B4" s="59" t="s">
        <v>4</v>
      </c>
      <c r="C4" s="59" t="s">
        <v>95</v>
      </c>
      <c r="D4" s="59">
        <v>27</v>
      </c>
      <c r="E4" s="59">
        <v>38.9</v>
      </c>
      <c r="F4" s="59">
        <v>36.700000000000003</v>
      </c>
      <c r="G4" s="59" t="s">
        <v>58</v>
      </c>
      <c r="H4" s="63">
        <v>2.2000000000000002</v>
      </c>
      <c r="I4" s="59" t="s">
        <v>1</v>
      </c>
      <c r="J4" s="59" t="s">
        <v>1</v>
      </c>
      <c r="K4" s="59" t="s">
        <v>96</v>
      </c>
      <c r="L4" s="51" t="s">
        <v>21</v>
      </c>
      <c r="M4" s="64" t="s">
        <v>15</v>
      </c>
      <c r="N4" s="65" t="s">
        <v>97</v>
      </c>
      <c r="O4" s="65" t="s">
        <v>98</v>
      </c>
      <c r="P4" s="65">
        <f>'Land  preparation'!L4</f>
        <v>36.700000000000003</v>
      </c>
      <c r="Q4" s="65">
        <f>'Land  preparation'!M4</f>
        <v>36.700000000000003</v>
      </c>
      <c r="R4" s="65" t="str">
        <f>'Land  preparation'!N4</f>
        <v> </v>
      </c>
      <c r="S4" s="65" t="str">
        <f>'Land  preparation'!O4</f>
        <v> </v>
      </c>
      <c r="T4" s="65" t="str">
        <f>'Land  preparation'!P4</f>
        <v> </v>
      </c>
      <c r="U4" s="65" t="str">
        <f>'Land  preparation'!Q4</f>
        <v> </v>
      </c>
      <c r="V4" s="65">
        <f>'Land  preparation'!R4</f>
        <v>36.700000000000003</v>
      </c>
      <c r="W4" s="65">
        <f>'Land  preparation'!S4</f>
        <v>36.700000000000003</v>
      </c>
      <c r="X4" s="65">
        <f>'Land  preparation'!T4</f>
        <v>36.700000000000003</v>
      </c>
      <c r="Y4" s="65">
        <f>'Land  preparation'!U4</f>
        <v>36</v>
      </c>
      <c r="Z4" s="65">
        <f>'Land  preparation'!V4</f>
        <v>35</v>
      </c>
      <c r="AA4" s="126">
        <f>'Land  preparation'!W4</f>
        <v>37</v>
      </c>
      <c r="AB4" s="85">
        <f>Fertiizer!Q4</f>
        <v>37.6</v>
      </c>
      <c r="AC4" s="56" t="str">
        <f>'Land  preparation'!X4</f>
        <v> </v>
      </c>
      <c r="AD4" s="56">
        <f>+IFERROR(_xlfn.XLOOKUP(A4,Spraying!A:A,Spraying!P:P,,0),)</f>
        <v>0</v>
      </c>
      <c r="AE4" s="56">
        <f>+IFERROR(_xlfn.XLOOKUP(A4,Spraying!A:A,Spraying!T:T,,0),)</f>
        <v>0</v>
      </c>
      <c r="AF4" s="86">
        <f>+IFERROR(_xlfn.XLOOKUP(A4,Spraying!A:A,Spraying!Y:Y,,0),)</f>
        <v>34.01</v>
      </c>
      <c r="AG4" s="86">
        <f>+IFERROR(_xlfn.XLOOKUP(A4,Spraying!A:A,Spraying!AD:AD,,0),)</f>
        <v>0</v>
      </c>
      <c r="AH4" s="86">
        <f>+IFERROR(_xlfn.XLOOKUP(A4,Spraying!A:A,Spraying!AI:AI,,0),)</f>
        <v>0</v>
      </c>
      <c r="AI4" s="86">
        <f>+IFERROR(_xlfn.XLOOKUP(A4,Spraying!A:A,Spraying!AN:AN,,0),)</f>
        <v>0</v>
      </c>
      <c r="AJ4" s="86">
        <f>+IFERROR(_xlfn.XLOOKUP(A4,Spraying!A:A,Spraying!AS:AS,,0),)</f>
        <v>35.700000000000003</v>
      </c>
      <c r="AK4" s="86">
        <f>+IFERROR(_xlfn.XLOOKUP(A4,Spraying!A:A,Spraying!AX:AX,,0),)</f>
        <v>0</v>
      </c>
      <c r="AL4" s="86">
        <f>Spraying!AD4</f>
        <v>0</v>
      </c>
      <c r="AM4" s="59">
        <v>36.700000000000003</v>
      </c>
      <c r="AN4" s="56" t="str">
        <f>_xlfn.XLOOKUP(A4,'Land  preparation'!A:A,'Land  preparation'!Y:Y,,0)</f>
        <v> </v>
      </c>
      <c r="AO4" s="5">
        <f>_xlfn.XLOOKUP(A4,'Land  preparation'!A:A,'Land  preparation'!Z:Z,,0)</f>
        <v>0</v>
      </c>
    </row>
    <row r="5" spans="1:41" ht="18" customHeight="1">
      <c r="A5" s="59" t="s">
        <v>99</v>
      </c>
      <c r="B5" s="59" t="s">
        <v>4</v>
      </c>
      <c r="C5" s="59" t="s">
        <v>95</v>
      </c>
      <c r="D5" s="59">
        <v>28</v>
      </c>
      <c r="E5" s="59">
        <v>17.100000000000001</v>
      </c>
      <c r="F5" s="59">
        <v>16.5</v>
      </c>
      <c r="G5" s="59" t="s">
        <v>58</v>
      </c>
      <c r="H5" s="63">
        <v>0.6</v>
      </c>
      <c r="I5" s="59" t="s">
        <v>1</v>
      </c>
      <c r="J5" s="59" t="s">
        <v>1</v>
      </c>
      <c r="K5" s="59" t="s">
        <v>96</v>
      </c>
      <c r="L5" s="51" t="s">
        <v>21</v>
      </c>
      <c r="M5" s="64" t="s">
        <v>15</v>
      </c>
      <c r="N5" s="65" t="s">
        <v>97</v>
      </c>
      <c r="O5" s="65" t="s">
        <v>98</v>
      </c>
      <c r="P5" s="65">
        <f>'Land  preparation'!L5</f>
        <v>16.5</v>
      </c>
      <c r="Q5" s="65" t="str">
        <f>'Land  preparation'!M5</f>
        <v> </v>
      </c>
      <c r="R5" s="65">
        <f>'Land  preparation'!N5</f>
        <v>16.5</v>
      </c>
      <c r="S5" s="65" t="str">
        <f>'Land  preparation'!O5</f>
        <v> </v>
      </c>
      <c r="T5" s="65" t="str">
        <f>'Land  preparation'!P5</f>
        <v> </v>
      </c>
      <c r="U5" s="65" t="str">
        <f>'Land  preparation'!Q5</f>
        <v> </v>
      </c>
      <c r="V5" s="65">
        <f>'Land  preparation'!R5</f>
        <v>16.5</v>
      </c>
      <c r="W5" s="65">
        <f>'Land  preparation'!S5</f>
        <v>16.5</v>
      </c>
      <c r="X5" s="65">
        <f>'Land  preparation'!T5</f>
        <v>16.5</v>
      </c>
      <c r="Y5" s="65">
        <f>'Land  preparation'!U5</f>
        <v>10</v>
      </c>
      <c r="Z5" s="65">
        <f>'Land  preparation'!V5</f>
        <v>18</v>
      </c>
      <c r="AA5" s="126">
        <f>'Land  preparation'!W5</f>
        <v>16.5</v>
      </c>
      <c r="AB5" s="85">
        <f>Fertiizer!Q5</f>
        <v>18</v>
      </c>
      <c r="AC5" s="56" t="str">
        <f>'Land  preparation'!X5</f>
        <v> </v>
      </c>
      <c r="AD5" s="56">
        <f>+IFERROR(_xlfn.XLOOKUP(A5,Spraying!A:A,Spraying!P:P,,0),)</f>
        <v>0</v>
      </c>
      <c r="AE5" s="56">
        <f>+IFERROR(_xlfn.XLOOKUP(A5,Spraying!A:A,Spraying!T:T,,0),)</f>
        <v>0</v>
      </c>
      <c r="AF5" s="86">
        <f>+IFERROR(_xlfn.XLOOKUP(A5,Spraying!A:A,Spraying!Y:Y,,0),)</f>
        <v>17.100000000000001</v>
      </c>
      <c r="AG5" s="86">
        <f>+IFERROR(_xlfn.XLOOKUP(A5,Spraying!A:A,Spraying!AD:AD,,0),)</f>
        <v>0</v>
      </c>
      <c r="AH5" s="86">
        <f>+IFERROR(_xlfn.XLOOKUP(A5,Spraying!A:A,Spraying!AI:AI,,0),)</f>
        <v>0</v>
      </c>
      <c r="AI5" s="86">
        <f>+IFERROR(_xlfn.XLOOKUP(A5,Spraying!A:A,Spraying!AN:AN,,0),)</f>
        <v>0</v>
      </c>
      <c r="AJ5" s="86">
        <f>+IFERROR(_xlfn.XLOOKUP(A5,Spraying!A:A,Spraying!AS:AS,,0),)</f>
        <v>17</v>
      </c>
      <c r="AK5" s="86">
        <f>+IFERROR(_xlfn.XLOOKUP(A5,Spraying!A:A,Spraying!AX:AX,,0),)</f>
        <v>0</v>
      </c>
      <c r="AL5" s="86">
        <f>Spraying!AD5</f>
        <v>0</v>
      </c>
      <c r="AM5" s="59">
        <v>16.5</v>
      </c>
      <c r="AN5" s="56" t="str">
        <f>_xlfn.XLOOKUP(A5,'Land  preparation'!A:A,'Land  preparation'!Y:Y,,0)</f>
        <v> </v>
      </c>
      <c r="AO5" s="5">
        <f>_xlfn.XLOOKUP(A5,'Land  preparation'!A:A,'Land  preparation'!Z:Z,,0)</f>
        <v>0</v>
      </c>
    </row>
    <row r="6" spans="1:41" ht="18" customHeight="1">
      <c r="A6" s="59" t="s">
        <v>100</v>
      </c>
      <c r="B6" s="59" t="s">
        <v>4</v>
      </c>
      <c r="C6" s="59" t="s">
        <v>95</v>
      </c>
      <c r="D6" s="59">
        <v>29</v>
      </c>
      <c r="E6" s="59">
        <v>21.3</v>
      </c>
      <c r="F6" s="59">
        <v>20.7</v>
      </c>
      <c r="G6" s="59" t="s">
        <v>58</v>
      </c>
      <c r="H6" s="63">
        <v>0.6</v>
      </c>
      <c r="I6" s="59" t="s">
        <v>1</v>
      </c>
      <c r="J6" s="59" t="s">
        <v>1</v>
      </c>
      <c r="K6" s="59" t="s">
        <v>96</v>
      </c>
      <c r="L6" s="51" t="s">
        <v>21</v>
      </c>
      <c r="M6" s="64" t="s">
        <v>15</v>
      </c>
      <c r="N6" s="65" t="s">
        <v>97</v>
      </c>
      <c r="O6" s="65" t="s">
        <v>98</v>
      </c>
      <c r="P6" s="65">
        <f>'Land  preparation'!L6</f>
        <v>20.7</v>
      </c>
      <c r="Q6" s="65" t="str">
        <f>'Land  preparation'!M6</f>
        <v> </v>
      </c>
      <c r="R6" s="65">
        <f>'Land  preparation'!N6</f>
        <v>20.7</v>
      </c>
      <c r="S6" s="65" t="str">
        <f>'Land  preparation'!O6</f>
        <v> </v>
      </c>
      <c r="T6" s="65" t="str">
        <f>'Land  preparation'!P6</f>
        <v> </v>
      </c>
      <c r="U6" s="65" t="str">
        <f>'Land  preparation'!Q6</f>
        <v> </v>
      </c>
      <c r="V6" s="65">
        <f>'Land  preparation'!R6</f>
        <v>20.7</v>
      </c>
      <c r="W6" s="65">
        <f>'Land  preparation'!S6</f>
        <v>20.7</v>
      </c>
      <c r="X6" s="65">
        <f>'Land  preparation'!T6</f>
        <v>20.7</v>
      </c>
      <c r="Y6" s="65">
        <f>'Land  preparation'!U6</f>
        <v>20.7</v>
      </c>
      <c r="Z6" s="65">
        <f>'Land  preparation'!V6</f>
        <v>22.6</v>
      </c>
      <c r="AA6" s="126">
        <f>'Land  preparation'!W6</f>
        <v>23</v>
      </c>
      <c r="AB6" s="85">
        <f>Fertiizer!Q6</f>
        <v>21</v>
      </c>
      <c r="AC6" s="56" t="str">
        <f>'Land  preparation'!X6</f>
        <v> </v>
      </c>
      <c r="AD6" s="56">
        <f>+IFERROR(_xlfn.XLOOKUP(A6,Spraying!A:A,Spraying!P:P,,0),)</f>
        <v>0</v>
      </c>
      <c r="AE6" s="56">
        <f>+IFERROR(_xlfn.XLOOKUP(A6,Spraying!A:A,Spraying!T:T,,0),)</f>
        <v>0</v>
      </c>
      <c r="AF6" s="86">
        <f>+IFERROR(_xlfn.XLOOKUP(A6,Spraying!A:A,Spraying!Y:Y,,0),)</f>
        <v>21</v>
      </c>
      <c r="AG6" s="86">
        <f>+IFERROR(_xlfn.XLOOKUP(A6,Spraying!A:A,Spraying!AD:AD,,0),)</f>
        <v>0</v>
      </c>
      <c r="AH6" s="86">
        <f>+IFERROR(_xlfn.XLOOKUP(A6,Spraying!A:A,Spraying!AI:AI,,0),)</f>
        <v>0</v>
      </c>
      <c r="AI6" s="86">
        <f>+IFERROR(_xlfn.XLOOKUP(A6,Spraying!A:A,Spraying!AN:AN,,0),)</f>
        <v>0</v>
      </c>
      <c r="AJ6" s="86">
        <f>+IFERROR(_xlfn.XLOOKUP(A6,Spraying!A:A,Spraying!AS:AS,,0),)</f>
        <v>20.2</v>
      </c>
      <c r="AK6" s="86">
        <f>+IFERROR(_xlfn.XLOOKUP(A6,Spraying!A:A,Spraying!AX:AX,,0),)</f>
        <v>0</v>
      </c>
      <c r="AL6" s="86">
        <f>Spraying!AD6</f>
        <v>0</v>
      </c>
      <c r="AM6" s="59">
        <v>20.7</v>
      </c>
      <c r="AN6" s="56" t="str">
        <f>_xlfn.XLOOKUP(A6,'Land  preparation'!A:A,'Land  preparation'!Y:Y,,0)</f>
        <v> </v>
      </c>
      <c r="AO6" s="5">
        <f>_xlfn.XLOOKUP(A6,'Land  preparation'!A:A,'Land  preparation'!Z:Z,,0)</f>
        <v>0</v>
      </c>
    </row>
    <row r="7" spans="1:41" ht="18" customHeight="1">
      <c r="A7" s="59" t="s">
        <v>101</v>
      </c>
      <c r="B7" s="59" t="s">
        <v>4</v>
      </c>
      <c r="C7" s="59" t="s">
        <v>95</v>
      </c>
      <c r="D7" s="59">
        <v>33</v>
      </c>
      <c r="E7" s="59">
        <v>10.8</v>
      </c>
      <c r="F7" s="59">
        <v>10.6</v>
      </c>
      <c r="G7" s="59" t="s">
        <v>58</v>
      </c>
      <c r="H7" s="63">
        <v>0.2</v>
      </c>
      <c r="I7" s="59" t="s">
        <v>1</v>
      </c>
      <c r="J7" s="59" t="s">
        <v>1</v>
      </c>
      <c r="K7" s="59" t="s">
        <v>96</v>
      </c>
      <c r="L7" s="51" t="s">
        <v>21</v>
      </c>
      <c r="M7" s="64" t="s">
        <v>15</v>
      </c>
      <c r="N7" s="65" t="s">
        <v>102</v>
      </c>
      <c r="O7" s="65" t="s">
        <v>98</v>
      </c>
      <c r="P7" s="65">
        <f>'Land  preparation'!L7</f>
        <v>10.6</v>
      </c>
      <c r="Q7" s="65" t="str">
        <f>'Land  preparation'!M7</f>
        <v> </v>
      </c>
      <c r="R7" s="65">
        <f>'Land  preparation'!N7</f>
        <v>10.6</v>
      </c>
      <c r="S7" s="65" t="str">
        <f>'Land  preparation'!O7</f>
        <v> </v>
      </c>
      <c r="T7" s="65" t="str">
        <f>'Land  preparation'!P7</f>
        <v> </v>
      </c>
      <c r="U7" s="65" t="str">
        <f>'Land  preparation'!Q7</f>
        <v> </v>
      </c>
      <c r="V7" s="65">
        <f>'Land  preparation'!R7</f>
        <v>10.6</v>
      </c>
      <c r="W7" s="65">
        <f>'Land  preparation'!S7</f>
        <v>10.6</v>
      </c>
      <c r="X7" s="65">
        <f>'Land  preparation'!T7</f>
        <v>10.6</v>
      </c>
      <c r="Y7" s="65">
        <f>'Land  preparation'!U7</f>
        <v>10.6</v>
      </c>
      <c r="Z7" s="65">
        <f>'Land  preparation'!V7</f>
        <v>13</v>
      </c>
      <c r="AA7" s="126">
        <f>'Land  preparation'!W7</f>
        <v>10.6</v>
      </c>
      <c r="AB7" s="85">
        <f>Fertiizer!Q7</f>
        <v>10.06</v>
      </c>
      <c r="AC7" s="56" t="str">
        <f>'Land  preparation'!X7</f>
        <v> </v>
      </c>
      <c r="AD7" s="56">
        <f>+IFERROR(_xlfn.XLOOKUP(A7,Spraying!A:A,Spraying!P:P,,0),)</f>
        <v>0</v>
      </c>
      <c r="AE7" s="56">
        <f>+IFERROR(_xlfn.XLOOKUP(A7,Spraying!A:A,Spraying!T:T,,0),)</f>
        <v>0</v>
      </c>
      <c r="AF7" s="86">
        <f>+IFERROR(_xlfn.XLOOKUP(A7,Spraying!A:A,Spraying!Y:Y,,0),)</f>
        <v>10</v>
      </c>
      <c r="AG7" s="86">
        <f>+IFERROR(_xlfn.XLOOKUP(A7,Spraying!A:A,Spraying!AD:AD,,0),)</f>
        <v>0</v>
      </c>
      <c r="AH7" s="86">
        <f>+IFERROR(_xlfn.XLOOKUP(A7,Spraying!A:A,Spraying!AI:AI,,0),)</f>
        <v>0</v>
      </c>
      <c r="AI7" s="86">
        <f>+IFERROR(_xlfn.XLOOKUP(A7,Spraying!A:A,Spraying!AN:AN,,0),)</f>
        <v>0</v>
      </c>
      <c r="AJ7" s="86">
        <f>+IFERROR(_xlfn.XLOOKUP(A7,Spraying!A:A,Spraying!AS:AS,,0),)</f>
        <v>10</v>
      </c>
      <c r="AK7" s="86">
        <f>+IFERROR(_xlfn.XLOOKUP(A7,Spraying!A:A,Spraying!AX:AX,,0),)</f>
        <v>0</v>
      </c>
      <c r="AL7" s="86">
        <f>Spraying!AD7</f>
        <v>0</v>
      </c>
      <c r="AM7" s="59">
        <v>10.6</v>
      </c>
      <c r="AN7" s="56" t="str">
        <f>_xlfn.XLOOKUP(A7,'Land  preparation'!A:A,'Land  preparation'!Y:Y,,0)</f>
        <v> </v>
      </c>
      <c r="AO7" s="5">
        <f>_xlfn.XLOOKUP(A7,'Land  preparation'!A:A,'Land  preparation'!Z:Z,,0)</f>
        <v>0</v>
      </c>
    </row>
    <row r="8" spans="1:41" ht="15" customHeight="1">
      <c r="A8" s="59" t="s">
        <v>103</v>
      </c>
      <c r="B8" s="59" t="s">
        <v>4</v>
      </c>
      <c r="C8" s="59" t="s">
        <v>95</v>
      </c>
      <c r="D8" s="59">
        <v>34</v>
      </c>
      <c r="E8" s="59">
        <v>22.8</v>
      </c>
      <c r="F8" s="59">
        <v>22.3</v>
      </c>
      <c r="G8" s="59" t="s">
        <v>58</v>
      </c>
      <c r="H8" s="63">
        <v>0.5</v>
      </c>
      <c r="I8" s="59" t="s">
        <v>104</v>
      </c>
      <c r="J8" s="59" t="s">
        <v>1</v>
      </c>
      <c r="K8" s="59" t="s">
        <v>96</v>
      </c>
      <c r="L8" s="51" t="s">
        <v>21</v>
      </c>
      <c r="M8" s="64" t="s">
        <v>14</v>
      </c>
      <c r="N8" s="65" t="s">
        <v>97</v>
      </c>
      <c r="O8" s="65" t="s">
        <v>98</v>
      </c>
      <c r="P8" s="65">
        <f>'Land  preparation'!L8</f>
        <v>22.3</v>
      </c>
      <c r="Q8" s="65" t="str">
        <f>'Land  preparation'!M8</f>
        <v> </v>
      </c>
      <c r="R8" s="65">
        <f>'Land  preparation'!N8</f>
        <v>22.3</v>
      </c>
      <c r="S8" s="65" t="str">
        <f>'Land  preparation'!O8</f>
        <v> </v>
      </c>
      <c r="T8" s="65" t="str">
        <f>'Land  preparation'!P8</f>
        <v> </v>
      </c>
      <c r="U8" s="65" t="str">
        <f>'Land  preparation'!Q8</f>
        <v> </v>
      </c>
      <c r="V8" s="65">
        <f>'Land  preparation'!R8</f>
        <v>22.3</v>
      </c>
      <c r="W8" s="65">
        <f>'Land  preparation'!S8</f>
        <v>22.3</v>
      </c>
      <c r="X8" s="65">
        <f>'Land  preparation'!T8</f>
        <v>22.3</v>
      </c>
      <c r="Y8" s="65">
        <f>'Land  preparation'!U8</f>
        <v>22.3</v>
      </c>
      <c r="Z8" s="65">
        <f>'Land  preparation'!V8</f>
        <v>25.1</v>
      </c>
      <c r="AA8" s="126">
        <f>'Land  preparation'!W8</f>
        <v>23</v>
      </c>
      <c r="AB8" s="85">
        <f>Fertiizer!Q8</f>
        <v>23.63</v>
      </c>
      <c r="AC8" s="56" t="str">
        <f>'Land  preparation'!X8</f>
        <v> </v>
      </c>
      <c r="AD8" s="56">
        <f>+IFERROR(_xlfn.XLOOKUP(A8,Spraying!A:A,Spraying!P:P,,0),)</f>
        <v>0</v>
      </c>
      <c r="AE8" s="56">
        <f>+IFERROR(_xlfn.XLOOKUP(A8,Spraying!A:A,Spraying!T:T,,0),)</f>
        <v>0</v>
      </c>
      <c r="AF8" s="86">
        <f>+IFERROR(_xlfn.XLOOKUP(A8,Spraying!A:A,Spraying!Y:Y,,0),)</f>
        <v>22.4</v>
      </c>
      <c r="AG8" s="86">
        <f>+IFERROR(_xlfn.XLOOKUP(A8,Spraying!A:A,Spraying!AD:AD,,0),)</f>
        <v>0</v>
      </c>
      <c r="AH8" s="86">
        <f>+IFERROR(_xlfn.XLOOKUP(A8,Spraying!A:A,Spraying!AI:AI,,0),)</f>
        <v>0</v>
      </c>
      <c r="AI8" s="86">
        <f>+IFERROR(_xlfn.XLOOKUP(A8,Spraying!A:A,Spraying!AN:AN,,0),)</f>
        <v>0</v>
      </c>
      <c r="AJ8" s="86">
        <f>+IFERROR(_xlfn.XLOOKUP(A8,Spraying!A:A,Spraying!AS:AS,,0),)</f>
        <v>21.44</v>
      </c>
      <c r="AK8" s="86">
        <f>+IFERROR(_xlfn.XLOOKUP(A8,Spraying!A:A,Spraying!AX:AX,,0),)</f>
        <v>0</v>
      </c>
      <c r="AL8" s="86">
        <f>Spraying!AD8</f>
        <v>0</v>
      </c>
      <c r="AM8" s="59">
        <v>22.3</v>
      </c>
      <c r="AN8" s="56" t="str">
        <f>_xlfn.XLOOKUP(A8,'Land  preparation'!A:A,'Land  preparation'!Y:Y,,0)</f>
        <v> </v>
      </c>
      <c r="AO8" s="5">
        <f>_xlfn.XLOOKUP(A8,'Land  preparation'!A:A,'Land  preparation'!Z:Z,,0)</f>
        <v>0</v>
      </c>
    </row>
    <row r="9" spans="1:41" ht="18" customHeight="1">
      <c r="A9" s="59" t="s">
        <v>105</v>
      </c>
      <c r="B9" s="59" t="s">
        <v>4</v>
      </c>
      <c r="C9" s="59" t="s">
        <v>95</v>
      </c>
      <c r="D9" s="59">
        <v>35</v>
      </c>
      <c r="E9" s="59">
        <v>26.5</v>
      </c>
      <c r="F9" s="59">
        <v>25.9</v>
      </c>
      <c r="G9" s="59" t="s">
        <v>58</v>
      </c>
      <c r="H9" s="63">
        <v>0.6</v>
      </c>
      <c r="I9" s="59" t="s">
        <v>104</v>
      </c>
      <c r="J9" s="59" t="s">
        <v>1</v>
      </c>
      <c r="K9" s="59" t="s">
        <v>96</v>
      </c>
      <c r="L9" s="51" t="s">
        <v>21</v>
      </c>
      <c r="M9" s="64" t="s">
        <v>14</v>
      </c>
      <c r="N9" s="65" t="s">
        <v>97</v>
      </c>
      <c r="O9" s="65" t="s">
        <v>98</v>
      </c>
      <c r="P9" s="65">
        <f>'Land  preparation'!L9</f>
        <v>25.9</v>
      </c>
      <c r="Q9" s="65" t="str">
        <f>'Land  preparation'!M9</f>
        <v> </v>
      </c>
      <c r="R9" s="65">
        <f>'Land  preparation'!N9</f>
        <v>25.9</v>
      </c>
      <c r="S9" s="65" t="str">
        <f>'Land  preparation'!O9</f>
        <v> </v>
      </c>
      <c r="T9" s="65" t="str">
        <f>'Land  preparation'!P9</f>
        <v> </v>
      </c>
      <c r="U9" s="65" t="str">
        <f>'Land  preparation'!Q9</f>
        <v> </v>
      </c>
      <c r="V9" s="65">
        <f>'Land  preparation'!R9</f>
        <v>25.9</v>
      </c>
      <c r="W9" s="65">
        <f>'Land  preparation'!S9</f>
        <v>25.9</v>
      </c>
      <c r="X9" s="65">
        <f>'Land  preparation'!T9</f>
        <v>25.9</v>
      </c>
      <c r="Y9" s="65">
        <f>'Land  preparation'!U9</f>
        <v>28</v>
      </c>
      <c r="Z9" s="65">
        <f>'Land  preparation'!V9</f>
        <v>29</v>
      </c>
      <c r="AA9" s="126">
        <f>'Land  preparation'!W9</f>
        <v>28</v>
      </c>
      <c r="AB9" s="85">
        <f>Fertiizer!Q9</f>
        <v>22.6</v>
      </c>
      <c r="AC9" s="56" t="str">
        <f>'Land  preparation'!X9</f>
        <v> </v>
      </c>
      <c r="AD9" s="56">
        <f>+IFERROR(_xlfn.XLOOKUP(A9,Spraying!A:A,Spraying!P:P,,0),)</f>
        <v>0</v>
      </c>
      <c r="AE9" s="56">
        <f>+IFERROR(_xlfn.XLOOKUP(A9,Spraying!A:A,Spraying!T:T,,0),)</f>
        <v>0</v>
      </c>
      <c r="AF9" s="86">
        <f>+IFERROR(_xlfn.XLOOKUP(A9,Spraying!A:A,Spraying!Y:Y,,0),)</f>
        <v>26.95</v>
      </c>
      <c r="AG9" s="86">
        <f>+IFERROR(_xlfn.XLOOKUP(A9,Spraying!A:A,Spraying!AD:AD,,0),)</f>
        <v>0</v>
      </c>
      <c r="AH9" s="86">
        <f>+IFERROR(_xlfn.XLOOKUP(A9,Spraying!A:A,Spraying!AI:AI,,0),)</f>
        <v>0</v>
      </c>
      <c r="AI9" s="86">
        <f>+IFERROR(_xlfn.XLOOKUP(A9,Spraying!A:A,Spraying!AN:AN,,0),)</f>
        <v>0</v>
      </c>
      <c r="AJ9" s="86">
        <f>+IFERROR(_xlfn.XLOOKUP(A9,Spraying!A:A,Spraying!AS:AS,,0),)</f>
        <v>25.43</v>
      </c>
      <c r="AK9" s="86">
        <f>+IFERROR(_xlfn.XLOOKUP(A9,Spraying!A:A,Spraying!AX:AX,,0),)</f>
        <v>0</v>
      </c>
      <c r="AL9" s="86">
        <f>Spraying!AD9</f>
        <v>0</v>
      </c>
      <c r="AM9" s="59">
        <v>25.9</v>
      </c>
      <c r="AN9" s="56" t="str">
        <f>_xlfn.XLOOKUP(A9,'Land  preparation'!A:A,'Land  preparation'!Y:Y,,0)</f>
        <v> </v>
      </c>
      <c r="AO9" s="5">
        <f>_xlfn.XLOOKUP(A9,'Land  preparation'!A:A,'Land  preparation'!Z:Z,,0)</f>
        <v>0</v>
      </c>
    </row>
    <row r="10" spans="1:41" ht="15" customHeight="1">
      <c r="A10" s="59" t="s">
        <v>106</v>
      </c>
      <c r="B10" s="59" t="s">
        <v>4</v>
      </c>
      <c r="C10" s="59" t="s">
        <v>95</v>
      </c>
      <c r="D10" s="59">
        <v>36</v>
      </c>
      <c r="E10" s="59">
        <v>46.7</v>
      </c>
      <c r="F10" s="59">
        <v>46</v>
      </c>
      <c r="G10" s="59" t="s">
        <v>58</v>
      </c>
      <c r="H10" s="63">
        <v>0.7</v>
      </c>
      <c r="I10" s="59" t="s">
        <v>1</v>
      </c>
      <c r="J10" s="59" t="s">
        <v>1</v>
      </c>
      <c r="K10" s="59" t="s">
        <v>96</v>
      </c>
      <c r="L10" s="51" t="s">
        <v>21</v>
      </c>
      <c r="M10" s="64" t="s">
        <v>15</v>
      </c>
      <c r="N10" s="65" t="s">
        <v>102</v>
      </c>
      <c r="O10" s="65" t="s">
        <v>98</v>
      </c>
      <c r="P10" s="65">
        <f>'Land  preparation'!L10</f>
        <v>46</v>
      </c>
      <c r="Q10" s="65" t="str">
        <f>'Land  preparation'!M10</f>
        <v> </v>
      </c>
      <c r="R10" s="65">
        <f>'Land  preparation'!N10</f>
        <v>46</v>
      </c>
      <c r="S10" s="65" t="str">
        <f>'Land  preparation'!O10</f>
        <v> </v>
      </c>
      <c r="T10" s="65" t="str">
        <f>'Land  preparation'!P10</f>
        <v> </v>
      </c>
      <c r="U10" s="65" t="str">
        <f>'Land  preparation'!Q10</f>
        <v> </v>
      </c>
      <c r="V10" s="65">
        <f>'Land  preparation'!R10</f>
        <v>46</v>
      </c>
      <c r="W10" s="65">
        <f>'Land  preparation'!S10</f>
        <v>46</v>
      </c>
      <c r="X10" s="65">
        <f>'Land  preparation'!T10</f>
        <v>46</v>
      </c>
      <c r="Y10" s="65">
        <f>'Land  preparation'!U10</f>
        <v>40</v>
      </c>
      <c r="Z10" s="65">
        <f>'Land  preparation'!V10</f>
        <v>52</v>
      </c>
      <c r="AA10" s="126">
        <f>'Land  preparation'!W10</f>
        <v>46</v>
      </c>
      <c r="AB10" s="85">
        <f>Fertiizer!Q10</f>
        <v>38.65</v>
      </c>
      <c r="AC10" s="56" t="str">
        <f>'Land  preparation'!X10</f>
        <v> </v>
      </c>
      <c r="AD10" s="56">
        <f>+IFERROR(_xlfn.XLOOKUP(A10,Spraying!A:A,Spraying!P:P,,0),)</f>
        <v>0</v>
      </c>
      <c r="AE10" s="56">
        <f>+IFERROR(_xlfn.XLOOKUP(A10,Spraying!A:A,Spraying!T:T,,0),)</f>
        <v>0</v>
      </c>
      <c r="AF10" s="86">
        <f>+IFERROR(_xlfn.XLOOKUP(A10,Spraying!A:A,Spraying!Y:Y,,0),)</f>
        <v>40</v>
      </c>
      <c r="AG10" s="86">
        <f>+IFERROR(_xlfn.XLOOKUP(A10,Spraying!A:A,Spraying!AD:AD,,0),)</f>
        <v>0</v>
      </c>
      <c r="AH10" s="86">
        <f>+IFERROR(_xlfn.XLOOKUP(A10,Spraying!A:A,Spraying!AI:AI,,0),)</f>
        <v>0</v>
      </c>
      <c r="AI10" s="86">
        <f>+IFERROR(_xlfn.XLOOKUP(A10,Spraying!A:A,Spraying!AN:AN,,0),)</f>
        <v>0</v>
      </c>
      <c r="AJ10" s="86">
        <f>+IFERROR(_xlfn.XLOOKUP(A10,Spraying!A:A,Spraying!AS:AS,,0),)</f>
        <v>45.4</v>
      </c>
      <c r="AK10" s="86">
        <f>+IFERROR(_xlfn.XLOOKUP(A10,Spraying!A:A,Spraying!AX:AX,,0),)</f>
        <v>0</v>
      </c>
      <c r="AL10" s="86">
        <f>Spraying!AD10</f>
        <v>0</v>
      </c>
      <c r="AM10" s="59">
        <v>46</v>
      </c>
      <c r="AN10" s="56">
        <f>_xlfn.XLOOKUP(A10,'Land  preparation'!A:A,'Land  preparation'!Y:Y,,0)</f>
        <v>0</v>
      </c>
      <c r="AO10" s="5">
        <f>_xlfn.XLOOKUP(A10,'Land  preparation'!A:A,'Land  preparation'!Z:Z,,0)</f>
        <v>0</v>
      </c>
    </row>
    <row r="11" spans="1:41" ht="15" customHeight="1">
      <c r="A11" s="59" t="s">
        <v>107</v>
      </c>
      <c r="B11" s="59" t="s">
        <v>4</v>
      </c>
      <c r="C11" s="59" t="s">
        <v>95</v>
      </c>
      <c r="D11" s="59">
        <v>39</v>
      </c>
      <c r="E11" s="59">
        <v>47.4</v>
      </c>
      <c r="F11" s="59">
        <v>45.7</v>
      </c>
      <c r="G11" s="59" t="s">
        <v>58</v>
      </c>
      <c r="H11" s="63">
        <v>1.7</v>
      </c>
      <c r="I11" s="59" t="s">
        <v>1</v>
      </c>
      <c r="J11" s="59" t="s">
        <v>1</v>
      </c>
      <c r="K11" s="59" t="s">
        <v>96</v>
      </c>
      <c r="L11" s="51" t="s">
        <v>21</v>
      </c>
      <c r="M11" s="64" t="s">
        <v>108</v>
      </c>
      <c r="N11" s="65" t="s">
        <v>102</v>
      </c>
      <c r="O11" s="65" t="s">
        <v>98</v>
      </c>
      <c r="P11" s="65">
        <f>'Land  preparation'!L11</f>
        <v>45.7</v>
      </c>
      <c r="Q11" s="65">
        <f>'Land  preparation'!M11</f>
        <v>45.7</v>
      </c>
      <c r="R11" s="65">
        <f>'Land  preparation'!N11</f>
        <v>45.7</v>
      </c>
      <c r="S11" s="65" t="str">
        <f>'Land  preparation'!O11</f>
        <v> </v>
      </c>
      <c r="T11" s="65" t="str">
        <f>'Land  preparation'!P11</f>
        <v> </v>
      </c>
      <c r="U11" s="65" t="str">
        <f>'Land  preparation'!Q11</f>
        <v> </v>
      </c>
      <c r="V11" s="65">
        <f>'Land  preparation'!R11</f>
        <v>45.7</v>
      </c>
      <c r="W11" s="65">
        <f>'Land  preparation'!S11</f>
        <v>45.7</v>
      </c>
      <c r="X11" s="65">
        <f>'Land  preparation'!T11</f>
        <v>45.7</v>
      </c>
      <c r="Y11" s="65">
        <f>'Land  preparation'!U11</f>
        <v>45</v>
      </c>
      <c r="Z11" s="65">
        <f>'Land  preparation'!V11</f>
        <v>56</v>
      </c>
      <c r="AA11" s="126">
        <f>'Land  preparation'!W11</f>
        <v>50</v>
      </c>
      <c r="AB11" s="85">
        <f>Fertiizer!Q11</f>
        <v>46.120000000000005</v>
      </c>
      <c r="AC11" s="56" t="str">
        <f>'Land  preparation'!X11</f>
        <v> </v>
      </c>
      <c r="AD11" s="56">
        <f>+IFERROR(_xlfn.XLOOKUP(A11,Spraying!A:A,Spraying!P:P,,0),)</f>
        <v>0</v>
      </c>
      <c r="AE11" s="56">
        <f>+IFERROR(_xlfn.XLOOKUP(A11,Spraying!A:A,Spraying!T:T,,0),)</f>
        <v>0</v>
      </c>
      <c r="AF11" s="86">
        <f>+IFERROR(_xlfn.XLOOKUP(A11,Spraying!A:A,Spraying!Y:Y,,0),)</f>
        <v>45.7</v>
      </c>
      <c r="AG11" s="86">
        <f>+IFERROR(_xlfn.XLOOKUP(A11,Spraying!A:A,Spraying!AD:AD,,0),)</f>
        <v>0</v>
      </c>
      <c r="AH11" s="86">
        <f>+IFERROR(_xlfn.XLOOKUP(A11,Spraying!A:A,Spraying!AI:AI,,0),)</f>
        <v>0</v>
      </c>
      <c r="AI11" s="86">
        <f>+IFERROR(_xlfn.XLOOKUP(A11,Spraying!A:A,Spraying!AN:AN,,0),)</f>
        <v>44.7</v>
      </c>
      <c r="AJ11" s="86">
        <f>+IFERROR(_xlfn.XLOOKUP(A11,Spraying!A:A,Spraying!AS:AS,,0),)</f>
        <v>0</v>
      </c>
      <c r="AK11" s="86">
        <f>+IFERROR(_xlfn.XLOOKUP(A11,Spraying!A:A,Spraying!AX:AX,,0),)</f>
        <v>0</v>
      </c>
      <c r="AL11" s="86">
        <f>Spraying!AD11</f>
        <v>0</v>
      </c>
      <c r="AM11" s="59">
        <v>45.7</v>
      </c>
      <c r="AN11" s="56">
        <f>_xlfn.XLOOKUP(A11,'Land  preparation'!A:A,'Land  preparation'!Y:Y,,0)</f>
        <v>44.7</v>
      </c>
      <c r="AO11" s="5">
        <f>_xlfn.XLOOKUP(A11,'Land  preparation'!A:A,'Land  preparation'!Z:Z,,0)</f>
        <v>0</v>
      </c>
    </row>
    <row r="12" spans="1:41" ht="15" customHeight="1">
      <c r="A12" s="59" t="s">
        <v>109</v>
      </c>
      <c r="B12" s="59" t="s">
        <v>4</v>
      </c>
      <c r="C12" s="59" t="s">
        <v>95</v>
      </c>
      <c r="D12" s="59">
        <v>40</v>
      </c>
      <c r="E12" s="59">
        <v>47.3</v>
      </c>
      <c r="F12" s="59">
        <v>46.4</v>
      </c>
      <c r="G12" s="59" t="s">
        <v>58</v>
      </c>
      <c r="H12" s="63">
        <v>0.9</v>
      </c>
      <c r="I12" s="59" t="s">
        <v>104</v>
      </c>
      <c r="J12" s="59" t="s">
        <v>1</v>
      </c>
      <c r="K12" s="59" t="s">
        <v>96</v>
      </c>
      <c r="L12" s="51" t="s">
        <v>21</v>
      </c>
      <c r="M12" s="64" t="s">
        <v>108</v>
      </c>
      <c r="N12" s="65" t="s">
        <v>102</v>
      </c>
      <c r="O12" s="65">
        <v>18.2</v>
      </c>
      <c r="P12" s="65">
        <f>'Land  preparation'!L12</f>
        <v>46.4</v>
      </c>
      <c r="Q12" s="65" t="str">
        <f>'Land  preparation'!M12</f>
        <v> </v>
      </c>
      <c r="R12" s="65">
        <f>'Land  preparation'!N12</f>
        <v>46.4</v>
      </c>
      <c r="S12" s="65" t="str">
        <f>'Land  preparation'!O12</f>
        <v> </v>
      </c>
      <c r="T12" s="65" t="str">
        <f>'Land  preparation'!P12</f>
        <v> </v>
      </c>
      <c r="U12" s="65" t="str">
        <f>'Land  preparation'!Q12</f>
        <v> </v>
      </c>
      <c r="V12" s="65">
        <f>'Land  preparation'!R12</f>
        <v>46.4</v>
      </c>
      <c r="W12" s="65">
        <f>'Land  preparation'!S12</f>
        <v>46.4</v>
      </c>
      <c r="X12" s="65">
        <f>'Land  preparation'!T12</f>
        <v>46.4</v>
      </c>
      <c r="Y12" s="65">
        <f>'Land  preparation'!U12</f>
        <v>32</v>
      </c>
      <c r="Z12" s="65">
        <f>'Land  preparation'!V12</f>
        <v>46</v>
      </c>
      <c r="AA12" s="126">
        <f>'Land  preparation'!W12</f>
        <v>46</v>
      </c>
      <c r="AB12" s="85">
        <f>Fertiizer!Q12</f>
        <v>48.2</v>
      </c>
      <c r="AC12" s="56" t="str">
        <f>'Land  preparation'!X12</f>
        <v> </v>
      </c>
      <c r="AD12" s="56">
        <f>+IFERROR(_xlfn.XLOOKUP(A12,Spraying!A:A,Spraying!P:P,,0),)</f>
        <v>18.2</v>
      </c>
      <c r="AE12" s="56">
        <f>+IFERROR(_xlfn.XLOOKUP(A12,Spraying!A:A,Spraying!T:T,,0),)</f>
        <v>0</v>
      </c>
      <c r="AF12" s="86">
        <f>+IFERROR(_xlfn.XLOOKUP(A12,Spraying!A:A,Spraying!Y:Y,,0),)</f>
        <v>46</v>
      </c>
      <c r="AG12" s="86">
        <f>+IFERROR(_xlfn.XLOOKUP(A12,Spraying!A:A,Spraying!AD:AD,,0),)</f>
        <v>0</v>
      </c>
      <c r="AH12" s="86">
        <f>+IFERROR(_xlfn.XLOOKUP(A12,Spraying!A:A,Spraying!AI:AI,,0),)</f>
        <v>0</v>
      </c>
      <c r="AI12" s="86">
        <f>+IFERROR(_xlfn.XLOOKUP(A12,Spraying!A:A,Spraying!AN:AN,,0),)</f>
        <v>0</v>
      </c>
      <c r="AJ12" s="86">
        <f>+IFERROR(_xlfn.XLOOKUP(A12,Spraying!A:A,Spraying!AS:AS,,0),)</f>
        <v>0</v>
      </c>
      <c r="AK12" s="86">
        <f>+IFERROR(_xlfn.XLOOKUP(A12,Spraying!A:A,Spraying!AX:AX,,0),)</f>
        <v>0</v>
      </c>
      <c r="AL12" s="86">
        <f>Spraying!AD12</f>
        <v>0</v>
      </c>
      <c r="AM12" s="59">
        <v>46.4</v>
      </c>
      <c r="AN12" s="56">
        <f>_xlfn.XLOOKUP(A12,'Land  preparation'!A:A,'Land  preparation'!Y:Y,,0)</f>
        <v>38.299999999999997</v>
      </c>
      <c r="AO12" s="5">
        <f>_xlfn.XLOOKUP(A12,'Land  preparation'!A:A,'Land  preparation'!Z:Z,,0)</f>
        <v>0</v>
      </c>
    </row>
    <row r="13" spans="1:41" ht="15" customHeight="1">
      <c r="A13" s="59" t="s">
        <v>110</v>
      </c>
      <c r="B13" s="59" t="s">
        <v>4</v>
      </c>
      <c r="C13" s="59" t="s">
        <v>95</v>
      </c>
      <c r="D13" s="59">
        <v>42</v>
      </c>
      <c r="E13" s="59">
        <v>53.7</v>
      </c>
      <c r="F13" s="59">
        <v>51.8</v>
      </c>
      <c r="G13" s="59" t="s">
        <v>58</v>
      </c>
      <c r="H13" s="63">
        <v>1.9</v>
      </c>
      <c r="I13" s="59" t="s">
        <v>104</v>
      </c>
      <c r="J13" s="59" t="s">
        <v>1</v>
      </c>
      <c r="K13" s="59" t="s">
        <v>96</v>
      </c>
      <c r="L13" s="51" t="s">
        <v>21</v>
      </c>
      <c r="M13" s="64" t="s">
        <v>108</v>
      </c>
      <c r="N13" s="65" t="s">
        <v>102</v>
      </c>
      <c r="O13" s="65">
        <v>15.6</v>
      </c>
      <c r="P13" s="65">
        <f>'Land  preparation'!L13</f>
        <v>51.8</v>
      </c>
      <c r="Q13" s="65" t="str">
        <f>'Land  preparation'!M13</f>
        <v> </v>
      </c>
      <c r="R13" s="65">
        <f>'Land  preparation'!N13</f>
        <v>51.8</v>
      </c>
      <c r="S13" s="65" t="str">
        <f>'Land  preparation'!O13</f>
        <v> </v>
      </c>
      <c r="T13" s="65" t="str">
        <f>'Land  preparation'!P13</f>
        <v> </v>
      </c>
      <c r="U13" s="65" t="str">
        <f>'Land  preparation'!Q13</f>
        <v> </v>
      </c>
      <c r="V13" s="65">
        <f>'Land  preparation'!R13</f>
        <v>51.8</v>
      </c>
      <c r="W13" s="65">
        <f>'Land  preparation'!S13</f>
        <v>51.8</v>
      </c>
      <c r="X13" s="65">
        <f>'Land  preparation'!T13</f>
        <v>51.8</v>
      </c>
      <c r="Y13" s="65">
        <f>'Land  preparation'!U13</f>
        <v>50</v>
      </c>
      <c r="Z13" s="65">
        <f>'Land  preparation'!V13</f>
        <v>50</v>
      </c>
      <c r="AA13" s="126">
        <f>'Land  preparation'!W13</f>
        <v>52</v>
      </c>
      <c r="AB13" s="85">
        <f>Fertiizer!Q13</f>
        <v>52</v>
      </c>
      <c r="AC13" s="56" t="str">
        <f>'Land  preparation'!X13</f>
        <v> </v>
      </c>
      <c r="AD13" s="56">
        <f>+IFERROR(_xlfn.XLOOKUP(A13,Spraying!A:A,Spraying!P:P,,0),)</f>
        <v>15.6</v>
      </c>
      <c r="AE13" s="56">
        <f>+IFERROR(_xlfn.XLOOKUP(A13,Spraying!A:A,Spraying!T:T,,0),)</f>
        <v>0</v>
      </c>
      <c r="AF13" s="86">
        <f>+IFERROR(_xlfn.XLOOKUP(A13,Spraying!A:A,Spraying!Y:Y,,0),)</f>
        <v>51.3</v>
      </c>
      <c r="AG13" s="86">
        <f>+IFERROR(_xlfn.XLOOKUP(A13,Spraying!A:A,Spraying!AD:AD,,0),)</f>
        <v>0</v>
      </c>
      <c r="AH13" s="86">
        <f>+IFERROR(_xlfn.XLOOKUP(A13,Spraying!A:A,Spraying!AI:AI,,0),)</f>
        <v>0</v>
      </c>
      <c r="AI13" s="86">
        <f>+IFERROR(_xlfn.XLOOKUP(A13,Spraying!A:A,Spraying!AN:AN,,0),)</f>
        <v>17.739999999999998</v>
      </c>
      <c r="AJ13" s="86">
        <f>+IFERROR(_xlfn.XLOOKUP(A13,Spraying!A:A,Spraying!AS:AS,,0),)</f>
        <v>0</v>
      </c>
      <c r="AK13" s="86">
        <f>+IFERROR(_xlfn.XLOOKUP(A13,Spraying!A:A,Spraying!AX:AX,,0),)</f>
        <v>0</v>
      </c>
      <c r="AL13" s="86">
        <f>Spraying!AD13</f>
        <v>0</v>
      </c>
      <c r="AM13" s="59">
        <v>51.8</v>
      </c>
      <c r="AN13" s="56">
        <f>_xlfn.XLOOKUP(A13,'Land  preparation'!A:A,'Land  preparation'!Y:Y,,0)</f>
        <v>53</v>
      </c>
      <c r="AO13" s="5">
        <f>_xlfn.XLOOKUP(A13,'Land  preparation'!A:A,'Land  preparation'!Z:Z,,0)</f>
        <v>0</v>
      </c>
    </row>
    <row r="14" spans="1:41" ht="15" customHeight="1">
      <c r="A14" s="59" t="s">
        <v>111</v>
      </c>
      <c r="B14" s="59" t="s">
        <v>4</v>
      </c>
      <c r="C14" s="59" t="s">
        <v>95</v>
      </c>
      <c r="D14" s="59">
        <v>44</v>
      </c>
      <c r="E14" s="59">
        <v>51.8</v>
      </c>
      <c r="F14" s="59">
        <v>50.6</v>
      </c>
      <c r="G14" s="59" t="s">
        <v>58</v>
      </c>
      <c r="H14" s="63">
        <v>1.2</v>
      </c>
      <c r="I14" s="59" t="s">
        <v>104</v>
      </c>
      <c r="J14" s="59" t="s">
        <v>1</v>
      </c>
      <c r="K14" s="59" t="s">
        <v>96</v>
      </c>
      <c r="L14" s="51" t="s">
        <v>21</v>
      </c>
      <c r="M14" s="64" t="s">
        <v>108</v>
      </c>
      <c r="N14" s="65" t="s">
        <v>102</v>
      </c>
      <c r="O14" s="65">
        <v>21</v>
      </c>
      <c r="P14" s="65">
        <f>'Land  preparation'!L14</f>
        <v>50.6</v>
      </c>
      <c r="Q14" s="65" t="str">
        <f>'Land  preparation'!M14</f>
        <v> </v>
      </c>
      <c r="R14" s="65">
        <f>'Land  preparation'!N14</f>
        <v>45</v>
      </c>
      <c r="S14" s="65" t="str">
        <f>'Land  preparation'!O14</f>
        <v> </v>
      </c>
      <c r="T14" s="65" t="str">
        <f>'Land  preparation'!P14</f>
        <v> </v>
      </c>
      <c r="U14" s="65" t="str">
        <f>'Land  preparation'!Q14</f>
        <v> </v>
      </c>
      <c r="V14" s="65">
        <f>'Land  preparation'!R14</f>
        <v>50.6</v>
      </c>
      <c r="W14" s="65">
        <f>'Land  preparation'!S14</f>
        <v>50.6</v>
      </c>
      <c r="X14" s="65">
        <f>'Land  preparation'!T14</f>
        <v>50.6</v>
      </c>
      <c r="Y14" s="65">
        <f>'Land  preparation'!U14</f>
        <v>48</v>
      </c>
      <c r="Z14" s="65">
        <f>'Land  preparation'!V14</f>
        <v>58</v>
      </c>
      <c r="AA14" s="126">
        <f>'Land  preparation'!W14</f>
        <v>51</v>
      </c>
      <c r="AB14" s="85">
        <f>Fertiizer!Q14</f>
        <v>50.6</v>
      </c>
      <c r="AC14" s="56" t="str">
        <f>'Land  preparation'!X14</f>
        <v> </v>
      </c>
      <c r="AD14" s="56">
        <f>+IFERROR(_xlfn.XLOOKUP(A14,Spraying!A:A,Spraying!P:P,,0),)</f>
        <v>21</v>
      </c>
      <c r="AE14" s="56">
        <f>+IFERROR(_xlfn.XLOOKUP(A14,Spraying!A:A,Spraying!T:T,,0),)</f>
        <v>0</v>
      </c>
      <c r="AF14" s="86">
        <f>+IFERROR(_xlfn.XLOOKUP(A14,Spraying!A:A,Spraying!Y:Y,,0),)</f>
        <v>46.6</v>
      </c>
      <c r="AG14" s="86">
        <f>+IFERROR(_xlfn.XLOOKUP(A14,Spraying!A:A,Spraying!AD:AD,,0),)</f>
        <v>0</v>
      </c>
      <c r="AH14" s="86">
        <f>+IFERROR(_xlfn.XLOOKUP(A14,Spraying!A:A,Spraying!AI:AI,,0),)</f>
        <v>0</v>
      </c>
      <c r="AI14" s="86">
        <f>+IFERROR(_xlfn.XLOOKUP(A14,Spraying!A:A,Spraying!AN:AN,,0),)</f>
        <v>0</v>
      </c>
      <c r="AJ14" s="86">
        <f>+IFERROR(_xlfn.XLOOKUP(A14,Spraying!A:A,Spraying!AS:AS,,0),)</f>
        <v>0</v>
      </c>
      <c r="AK14" s="86">
        <f>+IFERROR(_xlfn.XLOOKUP(A14,Spraying!A:A,Spraying!AX:AX,,0),)</f>
        <v>0</v>
      </c>
      <c r="AL14" s="86">
        <f>Spraying!AD14</f>
        <v>0</v>
      </c>
      <c r="AM14" s="59">
        <v>50.6</v>
      </c>
      <c r="AN14" s="56">
        <f>_xlfn.XLOOKUP(A14,'Land  preparation'!A:A,'Land  preparation'!Y:Y,,0)</f>
        <v>47.17</v>
      </c>
      <c r="AO14" s="5">
        <f>_xlfn.XLOOKUP(A14,'Land  preparation'!A:A,'Land  preparation'!Z:Z,,0)</f>
        <v>0</v>
      </c>
    </row>
    <row r="15" spans="1:41" ht="18" customHeight="1">
      <c r="A15" s="59" t="s">
        <v>112</v>
      </c>
      <c r="B15" s="59" t="s">
        <v>4</v>
      </c>
      <c r="C15" s="59" t="s">
        <v>95</v>
      </c>
      <c r="D15" s="59">
        <v>95</v>
      </c>
      <c r="E15" s="59">
        <v>16</v>
      </c>
      <c r="F15" s="59">
        <v>15.4</v>
      </c>
      <c r="G15" s="59" t="s">
        <v>58</v>
      </c>
      <c r="H15" s="63">
        <v>0.6</v>
      </c>
      <c r="I15" s="59" t="s">
        <v>1</v>
      </c>
      <c r="J15" s="59" t="s">
        <v>1</v>
      </c>
      <c r="K15" s="59" t="s">
        <v>96</v>
      </c>
      <c r="L15" s="51" t="s">
        <v>21</v>
      </c>
      <c r="M15" s="64" t="s">
        <v>15</v>
      </c>
      <c r="N15" s="65" t="s">
        <v>102</v>
      </c>
      <c r="O15" s="65" t="s">
        <v>98</v>
      </c>
      <c r="P15" s="65">
        <f>'Land  preparation'!L15</f>
        <v>15.4</v>
      </c>
      <c r="Q15" s="65" t="str">
        <f>'Land  preparation'!M15</f>
        <v> </v>
      </c>
      <c r="R15" s="65">
        <f>'Land  preparation'!N15</f>
        <v>13</v>
      </c>
      <c r="S15" s="65" t="str">
        <f>'Land  preparation'!O15</f>
        <v> </v>
      </c>
      <c r="T15" s="65" t="str">
        <f>'Land  preparation'!P15</f>
        <v> </v>
      </c>
      <c r="U15" s="65" t="str">
        <f>'Land  preparation'!Q15</f>
        <v> </v>
      </c>
      <c r="V15" s="65">
        <f>'Land  preparation'!R15</f>
        <v>15.4</v>
      </c>
      <c r="W15" s="65">
        <f>'Land  preparation'!S15</f>
        <v>15.4</v>
      </c>
      <c r="X15" s="65">
        <f>'Land  preparation'!T15</f>
        <v>15.4</v>
      </c>
      <c r="Y15" s="65">
        <f>'Land  preparation'!U15</f>
        <v>15.4</v>
      </c>
      <c r="Z15" s="65">
        <f>'Land  preparation'!V15</f>
        <v>15.6</v>
      </c>
      <c r="AA15" s="126">
        <f>'Land  preparation'!W15</f>
        <v>16</v>
      </c>
      <c r="AB15" s="85">
        <f>Fertiizer!Q15</f>
        <v>15.4</v>
      </c>
      <c r="AC15" s="56" t="str">
        <f>'Land  preparation'!X15</f>
        <v> </v>
      </c>
      <c r="AD15" s="56">
        <f>+IFERROR(_xlfn.XLOOKUP(A15,Spraying!A:A,Spraying!P:P,,0),)</f>
        <v>0</v>
      </c>
      <c r="AE15" s="56">
        <f>+IFERROR(_xlfn.XLOOKUP(A15,Spraying!A:A,Spraying!T:T,,0),)</f>
        <v>0</v>
      </c>
      <c r="AF15" s="86">
        <f>+IFERROR(_xlfn.XLOOKUP(A15,Spraying!A:A,Spraying!Y:Y,,0),)</f>
        <v>15.65</v>
      </c>
      <c r="AG15" s="86">
        <f>+IFERROR(_xlfn.XLOOKUP(A15,Spraying!A:A,Spraying!AD:AD,,0),)</f>
        <v>0</v>
      </c>
      <c r="AH15" s="86">
        <f>+IFERROR(_xlfn.XLOOKUP(A15,Spraying!A:A,Spraying!AI:AI,,0),)</f>
        <v>0</v>
      </c>
      <c r="AI15" s="86">
        <f>+IFERROR(_xlfn.XLOOKUP(A15,Spraying!A:A,Spraying!AN:AN,,0),)</f>
        <v>0</v>
      </c>
      <c r="AJ15" s="86">
        <f>+IFERROR(_xlfn.XLOOKUP(A15,Spraying!A:A,Spraying!AS:AS,,0),)</f>
        <v>0</v>
      </c>
      <c r="AK15" s="86">
        <f>+IFERROR(_xlfn.XLOOKUP(A15,Spraying!A:A,Spraying!AX:AX,,0),)</f>
        <v>0</v>
      </c>
      <c r="AL15" s="86">
        <f>Spraying!AD15</f>
        <v>0</v>
      </c>
      <c r="AM15" s="59">
        <v>15.4</v>
      </c>
      <c r="AN15" s="56">
        <f>_xlfn.XLOOKUP(A15,'Land  preparation'!A:A,'Land  preparation'!Y:Y,,0)</f>
        <v>17</v>
      </c>
      <c r="AO15" s="5">
        <f>_xlfn.XLOOKUP(A15,'Land  preparation'!A:A,'Land  preparation'!Z:Z,,0)</f>
        <v>0</v>
      </c>
    </row>
    <row r="16" spans="1:41" ht="15" customHeight="1">
      <c r="A16" s="59" t="s">
        <v>113</v>
      </c>
      <c r="B16" s="59" t="s">
        <v>4</v>
      </c>
      <c r="C16" s="59" t="s">
        <v>95</v>
      </c>
      <c r="D16" s="59">
        <v>96</v>
      </c>
      <c r="E16" s="59">
        <v>22.5</v>
      </c>
      <c r="F16" s="59">
        <v>22.2</v>
      </c>
      <c r="G16" s="59" t="s">
        <v>58</v>
      </c>
      <c r="H16" s="63">
        <v>0.3</v>
      </c>
      <c r="I16" s="59" t="s">
        <v>1</v>
      </c>
      <c r="J16" s="59" t="s">
        <v>1</v>
      </c>
      <c r="K16" s="59" t="s">
        <v>96</v>
      </c>
      <c r="L16" s="51" t="s">
        <v>21</v>
      </c>
      <c r="M16" s="64" t="s">
        <v>15</v>
      </c>
      <c r="N16" s="65" t="s">
        <v>102</v>
      </c>
      <c r="O16" s="65" t="s">
        <v>98</v>
      </c>
      <c r="P16" s="65">
        <f>'Land  preparation'!L16</f>
        <v>22.2</v>
      </c>
      <c r="Q16" s="65" t="str">
        <f>'Land  preparation'!M16</f>
        <v> </v>
      </c>
      <c r="R16" s="65">
        <f>'Land  preparation'!N16</f>
        <v>15</v>
      </c>
      <c r="S16" s="65" t="str">
        <f>'Land  preparation'!O16</f>
        <v> </v>
      </c>
      <c r="T16" s="65" t="str">
        <f>'Land  preparation'!P16</f>
        <v> </v>
      </c>
      <c r="U16" s="65" t="str">
        <f>'Land  preparation'!Q16</f>
        <v> </v>
      </c>
      <c r="V16" s="65">
        <f>'Land  preparation'!R16</f>
        <v>22.2</v>
      </c>
      <c r="W16" s="65">
        <f>'Land  preparation'!S16</f>
        <v>22.2</v>
      </c>
      <c r="X16" s="65">
        <f>'Land  preparation'!T16</f>
        <v>22.2</v>
      </c>
      <c r="Y16" s="65">
        <f>'Land  preparation'!U16</f>
        <v>22.2</v>
      </c>
      <c r="Z16" s="65">
        <f>'Land  preparation'!V16</f>
        <v>26</v>
      </c>
      <c r="AA16" s="126">
        <f>'Land  preparation'!W16</f>
        <v>22</v>
      </c>
      <c r="AB16" s="85">
        <f>Fertiizer!Q16</f>
        <v>22.2</v>
      </c>
      <c r="AC16" s="56" t="str">
        <f>'Land  preparation'!X16</f>
        <v> </v>
      </c>
      <c r="AD16" s="56">
        <f>+IFERROR(_xlfn.XLOOKUP(A16,Spraying!A:A,Spraying!P:P,,0),)</f>
        <v>0</v>
      </c>
      <c r="AE16" s="56">
        <f>+IFERROR(_xlfn.XLOOKUP(A16,Spraying!A:A,Spraying!T:T,,0),)</f>
        <v>0</v>
      </c>
      <c r="AF16" s="86">
        <f>+IFERROR(_xlfn.XLOOKUP(A16,Spraying!A:A,Spraying!Y:Y,,0),)</f>
        <v>21.5</v>
      </c>
      <c r="AG16" s="86">
        <f>+IFERROR(_xlfn.XLOOKUP(A16,Spraying!A:A,Spraying!AD:AD,,0),)</f>
        <v>0</v>
      </c>
      <c r="AH16" s="86">
        <f>+IFERROR(_xlfn.XLOOKUP(A16,Spraying!A:A,Spraying!AI:AI,,0),)</f>
        <v>0</v>
      </c>
      <c r="AI16" s="86">
        <f>+IFERROR(_xlfn.XLOOKUP(A16,Spraying!A:A,Spraying!AN:AN,,0),)</f>
        <v>0</v>
      </c>
      <c r="AJ16" s="86">
        <f>+IFERROR(_xlfn.XLOOKUP(A16,Spraying!A:A,Spraying!AS:AS,,0),)</f>
        <v>0</v>
      </c>
      <c r="AK16" s="86">
        <f>+IFERROR(_xlfn.XLOOKUP(A16,Spraying!A:A,Spraying!AX:AX,,0),)</f>
        <v>0</v>
      </c>
      <c r="AL16" s="86">
        <f>Spraying!AD16</f>
        <v>0</v>
      </c>
      <c r="AM16" s="59">
        <v>22.2</v>
      </c>
      <c r="AN16" s="56">
        <f>_xlfn.XLOOKUP(A16,'Land  preparation'!A:A,'Land  preparation'!Y:Y,,0)</f>
        <v>17.899999999999999</v>
      </c>
      <c r="AO16" s="5">
        <f>_xlfn.XLOOKUP(A16,'Land  preparation'!A:A,'Land  preparation'!Z:Z,,0)</f>
        <v>0</v>
      </c>
    </row>
    <row r="17" spans="1:41" ht="15" customHeight="1">
      <c r="A17" s="59" t="s">
        <v>114</v>
      </c>
      <c r="B17" s="59" t="s">
        <v>4</v>
      </c>
      <c r="C17" s="59" t="s">
        <v>95</v>
      </c>
      <c r="D17" s="59">
        <v>104</v>
      </c>
      <c r="E17" s="59">
        <v>21.5</v>
      </c>
      <c r="F17" s="59">
        <v>20.8</v>
      </c>
      <c r="G17" s="59" t="s">
        <v>58</v>
      </c>
      <c r="H17" s="63">
        <v>0.7</v>
      </c>
      <c r="I17" s="59" t="s">
        <v>1</v>
      </c>
      <c r="J17" s="59" t="s">
        <v>1</v>
      </c>
      <c r="K17" s="59" t="s">
        <v>96</v>
      </c>
      <c r="L17" s="51" t="s">
        <v>21</v>
      </c>
      <c r="M17" s="64" t="s">
        <v>15</v>
      </c>
      <c r="N17" s="65" t="s">
        <v>102</v>
      </c>
      <c r="O17" s="65" t="s">
        <v>98</v>
      </c>
      <c r="P17" s="65">
        <f>'Land  preparation'!L17</f>
        <v>20.8</v>
      </c>
      <c r="Q17" s="65">
        <f>'Land  preparation'!M17</f>
        <v>20.8</v>
      </c>
      <c r="R17" s="65" t="str">
        <f>'Land  preparation'!N17</f>
        <v> </v>
      </c>
      <c r="S17" s="65" t="str">
        <f>'Land  preparation'!O17</f>
        <v> </v>
      </c>
      <c r="T17" s="65" t="str">
        <f>'Land  preparation'!P17</f>
        <v> </v>
      </c>
      <c r="U17" s="65" t="str">
        <f>'Land  preparation'!Q17</f>
        <v> </v>
      </c>
      <c r="V17" s="65">
        <f>'Land  preparation'!R17</f>
        <v>20.8</v>
      </c>
      <c r="W17" s="65">
        <f>'Land  preparation'!S17</f>
        <v>20.8</v>
      </c>
      <c r="X17" s="65">
        <f>'Land  preparation'!T17</f>
        <v>20.8</v>
      </c>
      <c r="Y17" s="65">
        <f>'Land  preparation'!U17</f>
        <v>20.8</v>
      </c>
      <c r="Z17" s="65">
        <f>'Land  preparation'!V17</f>
        <v>21</v>
      </c>
      <c r="AA17" s="126">
        <f>'Land  preparation'!W17</f>
        <v>21</v>
      </c>
      <c r="AB17" s="85">
        <f>Fertiizer!Q17</f>
        <v>21.3</v>
      </c>
      <c r="AC17" s="56" t="str">
        <f>'Land  preparation'!X17</f>
        <v> </v>
      </c>
      <c r="AD17" s="56">
        <f>+IFERROR(_xlfn.XLOOKUP(A17,Spraying!A:A,Spraying!P:P,,0),)</f>
        <v>0</v>
      </c>
      <c r="AE17" s="56">
        <f>+IFERROR(_xlfn.XLOOKUP(A17,Spraying!A:A,Spraying!T:T,,0),)</f>
        <v>0</v>
      </c>
      <c r="AF17" s="86">
        <f>+IFERROR(_xlfn.XLOOKUP(A17,Spraying!A:A,Spraying!Y:Y,,0),)</f>
        <v>21.46</v>
      </c>
      <c r="AG17" s="86">
        <f>+IFERROR(_xlfn.XLOOKUP(A17,Spraying!A:A,Spraying!AD:AD,,0),)</f>
        <v>0</v>
      </c>
      <c r="AH17" s="86">
        <f>+IFERROR(_xlfn.XLOOKUP(A17,Spraying!A:A,Spraying!AI:AI,,0),)</f>
        <v>0</v>
      </c>
      <c r="AI17" s="86">
        <f>+IFERROR(_xlfn.XLOOKUP(A17,Spraying!A:A,Spraying!AN:AN,,0),)</f>
        <v>20.47</v>
      </c>
      <c r="AJ17" s="86">
        <f>+IFERROR(_xlfn.XLOOKUP(A17,Spraying!A:A,Spraying!AS:AS,,0),)</f>
        <v>0</v>
      </c>
      <c r="AK17" s="86">
        <f>+IFERROR(_xlfn.XLOOKUP(A17,Spraying!A:A,Spraying!AX:AX,,0),)</f>
        <v>0</v>
      </c>
      <c r="AL17" s="86">
        <f>Spraying!AD17</f>
        <v>0</v>
      </c>
      <c r="AM17" s="59">
        <v>20.8</v>
      </c>
      <c r="AN17" s="56">
        <f>_xlfn.XLOOKUP(A17,'Land  preparation'!A:A,'Land  preparation'!Y:Y,,0)</f>
        <v>20.8</v>
      </c>
      <c r="AO17" s="5">
        <f>_xlfn.XLOOKUP(A17,'Land  preparation'!A:A,'Land  preparation'!Z:Z,,0)</f>
        <v>0</v>
      </c>
    </row>
    <row r="18" spans="1:41" ht="15" customHeight="1">
      <c r="A18" s="59" t="s">
        <v>115</v>
      </c>
      <c r="B18" s="59" t="s">
        <v>4</v>
      </c>
      <c r="C18" s="59" t="s">
        <v>95</v>
      </c>
      <c r="D18" s="59">
        <v>105</v>
      </c>
      <c r="E18" s="59">
        <v>19.5</v>
      </c>
      <c r="F18" s="59">
        <v>19.100000000000001</v>
      </c>
      <c r="G18" s="59" t="s">
        <v>58</v>
      </c>
      <c r="H18" s="63">
        <v>0.4</v>
      </c>
      <c r="I18" s="59" t="s">
        <v>1</v>
      </c>
      <c r="J18" s="59" t="s">
        <v>1</v>
      </c>
      <c r="K18" s="59" t="s">
        <v>96</v>
      </c>
      <c r="L18" s="51" t="s">
        <v>21</v>
      </c>
      <c r="M18" s="64" t="s">
        <v>15</v>
      </c>
      <c r="N18" s="65" t="s">
        <v>102</v>
      </c>
      <c r="O18" s="65" t="s">
        <v>98</v>
      </c>
      <c r="P18" s="65">
        <f>'Land  preparation'!L18</f>
        <v>19.100000000000001</v>
      </c>
      <c r="Q18" s="65">
        <f>'Land  preparation'!M18</f>
        <v>19.100000000000001</v>
      </c>
      <c r="R18" s="65" t="str">
        <f>'Land  preparation'!N18</f>
        <v> </v>
      </c>
      <c r="S18" s="65" t="str">
        <f>'Land  preparation'!O18</f>
        <v> </v>
      </c>
      <c r="T18" s="65" t="str">
        <f>'Land  preparation'!P18</f>
        <v> </v>
      </c>
      <c r="U18" s="65" t="str">
        <f>'Land  preparation'!Q18</f>
        <v> </v>
      </c>
      <c r="V18" s="65">
        <f>'Land  preparation'!R18</f>
        <v>19.100000000000001</v>
      </c>
      <c r="W18" s="65">
        <f>'Land  preparation'!S18</f>
        <v>19.100000000000001</v>
      </c>
      <c r="X18" s="65">
        <f>'Land  preparation'!T18</f>
        <v>19.100000000000001</v>
      </c>
      <c r="Y18" s="65">
        <f>'Land  preparation'!U18</f>
        <v>19.100000000000001</v>
      </c>
      <c r="Z18" s="65">
        <f>'Land  preparation'!V18</f>
        <v>9.6999999999999993</v>
      </c>
      <c r="AA18" s="126">
        <f>'Land  preparation'!W18</f>
        <v>20</v>
      </c>
      <c r="AB18" s="85">
        <f>Fertiizer!Q18</f>
        <v>19.510000000000002</v>
      </c>
      <c r="AC18" s="56" t="str">
        <f>'Land  preparation'!X18</f>
        <v> </v>
      </c>
      <c r="AD18" s="56">
        <f>+IFERROR(_xlfn.XLOOKUP(A18,Spraying!A:A,Spraying!P:P,,0),)</f>
        <v>0</v>
      </c>
      <c r="AE18" s="56">
        <f>+IFERROR(_xlfn.XLOOKUP(A18,Spraying!A:A,Spraying!T:T,,0),)</f>
        <v>0</v>
      </c>
      <c r="AF18" s="86">
        <f>+IFERROR(_xlfn.XLOOKUP(A18,Spraying!A:A,Spraying!Y:Y,,0),)</f>
        <v>19.05</v>
      </c>
      <c r="AG18" s="86">
        <f>+IFERROR(_xlfn.XLOOKUP(A18,Spraying!A:A,Spraying!AD:AD,,0),)</f>
        <v>0</v>
      </c>
      <c r="AH18" s="86">
        <f>+IFERROR(_xlfn.XLOOKUP(A18,Spraying!A:A,Spraying!AI:AI,,0),)</f>
        <v>0</v>
      </c>
      <c r="AI18" s="86">
        <f>+IFERROR(_xlfn.XLOOKUP(A18,Spraying!A:A,Spraying!AN:AN,,0),)</f>
        <v>19.7</v>
      </c>
      <c r="AJ18" s="86">
        <f>+IFERROR(_xlfn.XLOOKUP(A18,Spraying!A:A,Spraying!AS:AS,,0),)</f>
        <v>0</v>
      </c>
      <c r="AK18" s="86">
        <f>+IFERROR(_xlfn.XLOOKUP(A18,Spraying!A:A,Spraying!AX:AX,,0),)</f>
        <v>0</v>
      </c>
      <c r="AL18" s="86">
        <f>Spraying!AD18</f>
        <v>0</v>
      </c>
      <c r="AM18" s="59">
        <v>19.100000000000001</v>
      </c>
      <c r="AN18" s="56">
        <f>_xlfn.XLOOKUP(A18,'Land  preparation'!A:A,'Land  preparation'!Y:Y,,0)</f>
        <v>18</v>
      </c>
      <c r="AO18" s="5">
        <f>_xlfn.XLOOKUP(A18,'Land  preparation'!A:A,'Land  preparation'!Z:Z,,0)</f>
        <v>0</v>
      </c>
    </row>
    <row r="19" spans="1:41" ht="15" customHeight="1">
      <c r="A19" s="59" t="s">
        <v>116</v>
      </c>
      <c r="B19" s="59" t="s">
        <v>4</v>
      </c>
      <c r="C19" s="59" t="s">
        <v>95</v>
      </c>
      <c r="D19" s="59">
        <v>107</v>
      </c>
      <c r="E19" s="59">
        <v>39.4</v>
      </c>
      <c r="F19" s="59">
        <v>35.5</v>
      </c>
      <c r="G19" s="59" t="s">
        <v>58</v>
      </c>
      <c r="H19" s="63">
        <v>3.9</v>
      </c>
      <c r="I19" s="59" t="s">
        <v>1</v>
      </c>
      <c r="J19" s="59" t="s">
        <v>1</v>
      </c>
      <c r="K19" s="59" t="s">
        <v>96</v>
      </c>
      <c r="L19" s="51" t="s">
        <v>21</v>
      </c>
      <c r="M19" s="64" t="s">
        <v>15</v>
      </c>
      <c r="N19" s="65" t="s">
        <v>102</v>
      </c>
      <c r="O19" s="65" t="s">
        <v>98</v>
      </c>
      <c r="P19" s="65">
        <f>'Land  preparation'!L19</f>
        <v>35.5</v>
      </c>
      <c r="Q19" s="65" t="str">
        <f>'Land  preparation'!M19</f>
        <v> </v>
      </c>
      <c r="R19" s="65">
        <f>'Land  preparation'!N19</f>
        <v>20.7</v>
      </c>
      <c r="S19" s="65" t="str">
        <f>'Land  preparation'!O19</f>
        <v> </v>
      </c>
      <c r="T19" s="65" t="str">
        <f>'Land  preparation'!P19</f>
        <v> </v>
      </c>
      <c r="U19" s="65" t="str">
        <f>'Land  preparation'!Q19</f>
        <v> </v>
      </c>
      <c r="V19" s="65">
        <f>'Land  preparation'!R19</f>
        <v>35.5</v>
      </c>
      <c r="W19" s="65">
        <f>'Land  preparation'!S19</f>
        <v>35.5</v>
      </c>
      <c r="X19" s="65">
        <f>'Land  preparation'!T19</f>
        <v>35.5</v>
      </c>
      <c r="Y19" s="65">
        <f>'Land  preparation'!U19</f>
        <v>35.5</v>
      </c>
      <c r="Z19" s="65">
        <f>'Land  preparation'!V19</f>
        <v>26.1</v>
      </c>
      <c r="AA19" s="126">
        <f>'Land  preparation'!W19</f>
        <v>26.1</v>
      </c>
      <c r="AB19" s="85">
        <f>Fertiizer!Q19</f>
        <v>35.9</v>
      </c>
      <c r="AC19" s="56" t="str">
        <f>'Land  preparation'!X19</f>
        <v> </v>
      </c>
      <c r="AD19" s="56">
        <f>+IFERROR(_xlfn.XLOOKUP(A19,Spraying!A:A,Spraying!P:P,,0),)</f>
        <v>0</v>
      </c>
      <c r="AE19" s="56">
        <f>+IFERROR(_xlfn.XLOOKUP(A19,Spraying!A:A,Spraying!T:T,,0),)</f>
        <v>0</v>
      </c>
      <c r="AF19" s="86">
        <f>+IFERROR(_xlfn.XLOOKUP(A19,Spraying!A:A,Spraying!Y:Y,,0),)</f>
        <v>35.68</v>
      </c>
      <c r="AG19" s="86">
        <f>+IFERROR(_xlfn.XLOOKUP(A19,Spraying!A:A,Spraying!AD:AD,,0),)</f>
        <v>0</v>
      </c>
      <c r="AH19" s="86">
        <f>+IFERROR(_xlfn.XLOOKUP(A19,Spraying!A:A,Spraying!AI:AI,,0),)</f>
        <v>0</v>
      </c>
      <c r="AI19" s="86">
        <f>+IFERROR(_xlfn.XLOOKUP(A19,Spraying!A:A,Spraying!AN:AN,,0),)</f>
        <v>0</v>
      </c>
      <c r="AJ19" s="86">
        <f>+IFERROR(_xlfn.XLOOKUP(A19,Spraying!A:A,Spraying!AS:AS,,0),)</f>
        <v>0</v>
      </c>
      <c r="AK19" s="86">
        <f>+IFERROR(_xlfn.XLOOKUP(A19,Spraying!A:A,Spraying!AX:AX,,0),)</f>
        <v>0</v>
      </c>
      <c r="AL19" s="86">
        <f>Spraying!AD19</f>
        <v>0</v>
      </c>
      <c r="AM19" s="59">
        <v>35.5</v>
      </c>
      <c r="AN19" s="56">
        <f>_xlfn.XLOOKUP(A19,'Land  preparation'!A:A,'Land  preparation'!Y:Y,,0)</f>
        <v>34.36</v>
      </c>
      <c r="AO19" s="5">
        <f>_xlfn.XLOOKUP(A19,'Land  preparation'!A:A,'Land  preparation'!Z:Z,,0)</f>
        <v>0</v>
      </c>
    </row>
    <row r="20" spans="1:41" ht="18" customHeight="1">
      <c r="A20" s="59" t="s">
        <v>117</v>
      </c>
      <c r="B20" s="59" t="s">
        <v>4</v>
      </c>
      <c r="C20" s="59" t="s">
        <v>95</v>
      </c>
      <c r="D20" s="59">
        <v>110</v>
      </c>
      <c r="E20" s="59">
        <v>18.5</v>
      </c>
      <c r="F20" s="59">
        <v>18</v>
      </c>
      <c r="G20" s="59" t="s">
        <v>58</v>
      </c>
      <c r="H20" s="63">
        <v>0.5</v>
      </c>
      <c r="I20" s="59" t="s">
        <v>1</v>
      </c>
      <c r="J20" s="59" t="s">
        <v>1</v>
      </c>
      <c r="K20" s="59" t="s">
        <v>96</v>
      </c>
      <c r="L20" s="51" t="s">
        <v>21</v>
      </c>
      <c r="M20" s="64" t="s">
        <v>15</v>
      </c>
      <c r="N20" s="65" t="s">
        <v>102</v>
      </c>
      <c r="O20" s="65" t="s">
        <v>98</v>
      </c>
      <c r="P20" s="65">
        <f>'Land  preparation'!L20</f>
        <v>18</v>
      </c>
      <c r="Q20" s="65">
        <f>'Land  preparation'!M20</f>
        <v>18</v>
      </c>
      <c r="R20" s="65">
        <f>'Land  preparation'!N20</f>
        <v>18</v>
      </c>
      <c r="S20" s="65" t="str">
        <f>'Land  preparation'!O20</f>
        <v> </v>
      </c>
      <c r="T20" s="65" t="str">
        <f>'Land  preparation'!P20</f>
        <v> </v>
      </c>
      <c r="U20" s="65" t="str">
        <f>'Land  preparation'!Q20</f>
        <v> </v>
      </c>
      <c r="V20" s="65">
        <f>'Land  preparation'!R20</f>
        <v>18</v>
      </c>
      <c r="W20" s="65">
        <f>'Land  preparation'!S20</f>
        <v>18</v>
      </c>
      <c r="X20" s="65">
        <f>'Land  preparation'!T20</f>
        <v>18</v>
      </c>
      <c r="Y20" s="65">
        <f>'Land  preparation'!U20</f>
        <v>19</v>
      </c>
      <c r="Z20" s="65">
        <f>'Land  preparation'!V20</f>
        <v>25</v>
      </c>
      <c r="AA20" s="126">
        <f>'Land  preparation'!W20</f>
        <v>18</v>
      </c>
      <c r="AB20" s="85">
        <f>Fertiizer!Q20</f>
        <v>18</v>
      </c>
      <c r="AC20" s="56" t="str">
        <f>'Land  preparation'!X20</f>
        <v> </v>
      </c>
      <c r="AD20" s="56">
        <f>+IFERROR(_xlfn.XLOOKUP(A20,Spraying!A:A,Spraying!P:P,,0),)</f>
        <v>0</v>
      </c>
      <c r="AE20" s="56">
        <f>+IFERROR(_xlfn.XLOOKUP(A20,Spraying!A:A,Spraying!T:T,,0),)</f>
        <v>0</v>
      </c>
      <c r="AF20" s="86">
        <f>+IFERROR(_xlfn.XLOOKUP(A20,Spraying!A:A,Spraying!Y:Y,,0),)</f>
        <v>19.27</v>
      </c>
      <c r="AG20" s="86">
        <f>+IFERROR(_xlfn.XLOOKUP(A20,Spraying!A:A,Spraying!AD:AD,,0),)</f>
        <v>0</v>
      </c>
      <c r="AH20" s="86">
        <f>+IFERROR(_xlfn.XLOOKUP(A20,Spraying!A:A,Spraying!AI:AI,,0),)</f>
        <v>0</v>
      </c>
      <c r="AI20" s="86">
        <f>+IFERROR(_xlfn.XLOOKUP(A20,Spraying!A:A,Spraying!AN:AN,,0),)</f>
        <v>17</v>
      </c>
      <c r="AJ20" s="86">
        <f>+IFERROR(_xlfn.XLOOKUP(A20,Spraying!A:A,Spraying!AS:AS,,0),)</f>
        <v>0</v>
      </c>
      <c r="AK20" s="86">
        <f>+IFERROR(_xlfn.XLOOKUP(A20,Spraying!A:A,Spraying!AX:AX,,0),)</f>
        <v>0</v>
      </c>
      <c r="AL20" s="86">
        <f>Spraying!AD20</f>
        <v>0</v>
      </c>
      <c r="AM20" s="59">
        <v>18</v>
      </c>
      <c r="AN20" s="56">
        <f>_xlfn.XLOOKUP(A20,'Land  preparation'!A:A,'Land  preparation'!Y:Y,,0)</f>
        <v>17</v>
      </c>
      <c r="AO20" s="5">
        <f>_xlfn.XLOOKUP(A20,'Land  preparation'!A:A,'Land  preparation'!Z:Z,,0)</f>
        <v>0</v>
      </c>
    </row>
    <row r="21" spans="1:41" ht="18" customHeight="1">
      <c r="A21" s="59" t="s">
        <v>118</v>
      </c>
      <c r="B21" s="59" t="s">
        <v>4</v>
      </c>
      <c r="C21" s="59" t="s">
        <v>95</v>
      </c>
      <c r="D21" s="59">
        <v>112</v>
      </c>
      <c r="E21" s="59">
        <v>16.5</v>
      </c>
      <c r="F21" s="59">
        <v>15.9</v>
      </c>
      <c r="G21" s="59" t="s">
        <v>58</v>
      </c>
      <c r="H21" s="63">
        <v>0.6</v>
      </c>
      <c r="I21" s="59" t="s">
        <v>1</v>
      </c>
      <c r="J21" s="59" t="s">
        <v>1</v>
      </c>
      <c r="K21" s="59" t="s">
        <v>96</v>
      </c>
      <c r="L21" s="51" t="s">
        <v>21</v>
      </c>
      <c r="M21" s="64" t="s">
        <v>15</v>
      </c>
      <c r="N21" s="65" t="s">
        <v>102</v>
      </c>
      <c r="O21" s="65" t="s">
        <v>98</v>
      </c>
      <c r="P21" s="65">
        <f>'Land  preparation'!L21</f>
        <v>15.9</v>
      </c>
      <c r="Q21" s="65">
        <f>'Land  preparation'!M21</f>
        <v>15.9</v>
      </c>
      <c r="R21" s="65">
        <f>'Land  preparation'!N21</f>
        <v>11</v>
      </c>
      <c r="S21" s="65" t="str">
        <f>'Land  preparation'!O21</f>
        <v> </v>
      </c>
      <c r="T21" s="65" t="str">
        <f>'Land  preparation'!P21</f>
        <v> </v>
      </c>
      <c r="U21" s="65" t="str">
        <f>'Land  preparation'!Q21</f>
        <v> </v>
      </c>
      <c r="V21" s="65">
        <f>'Land  preparation'!R21</f>
        <v>15.9</v>
      </c>
      <c r="W21" s="65">
        <f>'Land  preparation'!S21</f>
        <v>15.9</v>
      </c>
      <c r="X21" s="65">
        <f>'Land  preparation'!T21</f>
        <v>15.9</v>
      </c>
      <c r="Y21" s="65">
        <f>'Land  preparation'!U21</f>
        <v>16</v>
      </c>
      <c r="Z21" s="65">
        <f>'Land  preparation'!V21</f>
        <v>18</v>
      </c>
      <c r="AA21" s="126">
        <f>'Land  preparation'!W21</f>
        <v>16</v>
      </c>
      <c r="AB21" s="85">
        <f>Fertiizer!Q21</f>
        <v>15.9</v>
      </c>
      <c r="AC21" s="56" t="str">
        <f>'Land  preparation'!X21</f>
        <v> </v>
      </c>
      <c r="AD21" s="56">
        <f>+IFERROR(_xlfn.XLOOKUP(A21,Spraying!A:A,Spraying!P:P,,0),)</f>
        <v>0</v>
      </c>
      <c r="AE21" s="56">
        <f>+IFERROR(_xlfn.XLOOKUP(A21,Spraying!A:A,Spraying!T:T,,0),)</f>
        <v>0</v>
      </c>
      <c r="AF21" s="86">
        <f>+IFERROR(_xlfn.XLOOKUP(A21,Spraying!A:A,Spraying!Y:Y,,0),)</f>
        <v>16.440000000000001</v>
      </c>
      <c r="AG21" s="86">
        <f>+IFERROR(_xlfn.XLOOKUP(A21,Spraying!A:A,Spraying!AD:AD,,0),)</f>
        <v>0</v>
      </c>
      <c r="AH21" s="86">
        <f>+IFERROR(_xlfn.XLOOKUP(A21,Spraying!A:A,Spraying!AI:AI,,0),)</f>
        <v>0</v>
      </c>
      <c r="AI21" s="86">
        <f>+IFERROR(_xlfn.XLOOKUP(A21,Spraying!A:A,Spraying!AN:AN,,0),)</f>
        <v>17.809999999999999</v>
      </c>
      <c r="AJ21" s="86">
        <f>+IFERROR(_xlfn.XLOOKUP(A21,Spraying!A:A,Spraying!AS:AS,,0),)</f>
        <v>0</v>
      </c>
      <c r="AK21" s="86">
        <f>+IFERROR(_xlfn.XLOOKUP(A21,Spraying!A:A,Spraying!AX:AX,,0),)</f>
        <v>0</v>
      </c>
      <c r="AL21" s="86">
        <f>Spraying!AD21</f>
        <v>0</v>
      </c>
      <c r="AM21" s="59">
        <v>15.9</v>
      </c>
      <c r="AN21" s="56">
        <f>_xlfn.XLOOKUP(A21,'Land  preparation'!A:A,'Land  preparation'!Y:Y,,0)</f>
        <v>8.1999999999999993</v>
      </c>
      <c r="AO21" s="5">
        <f>_xlfn.XLOOKUP(A21,'Land  preparation'!A:A,'Land  preparation'!Z:Z,,0)</f>
        <v>0</v>
      </c>
    </row>
    <row r="22" spans="1:41" ht="18" customHeight="1">
      <c r="A22" s="59" t="s">
        <v>119</v>
      </c>
      <c r="B22" s="59" t="s">
        <v>4</v>
      </c>
      <c r="C22" s="59" t="s">
        <v>95</v>
      </c>
      <c r="D22" s="59">
        <v>129</v>
      </c>
      <c r="E22" s="59">
        <v>14.1</v>
      </c>
      <c r="F22" s="59">
        <v>13.6</v>
      </c>
      <c r="G22" s="59" t="s">
        <v>58</v>
      </c>
      <c r="H22" s="63">
        <v>0.5</v>
      </c>
      <c r="I22" s="59" t="s">
        <v>120</v>
      </c>
      <c r="J22" s="59" t="s">
        <v>1</v>
      </c>
      <c r="K22" s="59" t="s">
        <v>96</v>
      </c>
      <c r="L22" s="51" t="s">
        <v>21</v>
      </c>
      <c r="M22" s="64" t="s">
        <v>14</v>
      </c>
      <c r="N22" s="65" t="s">
        <v>102</v>
      </c>
      <c r="O22" s="65" t="s">
        <v>98</v>
      </c>
      <c r="P22" s="65">
        <f>'Land  preparation'!L22</f>
        <v>13.6</v>
      </c>
      <c r="Q22" s="65" t="str">
        <f>'Land  preparation'!M22</f>
        <v> </v>
      </c>
      <c r="R22" s="65" t="str">
        <f>'Land  preparation'!N22</f>
        <v> </v>
      </c>
      <c r="S22" s="65" t="str">
        <f>'Land  preparation'!O22</f>
        <v> </v>
      </c>
      <c r="T22" s="65" t="str">
        <f>'Land  preparation'!P22</f>
        <v> </v>
      </c>
      <c r="U22" s="65" t="str">
        <f>'Land  preparation'!Q22</f>
        <v> </v>
      </c>
      <c r="V22" s="65">
        <f>'Land  preparation'!R22</f>
        <v>13.6</v>
      </c>
      <c r="W22" s="65">
        <f>'Land  preparation'!S22</f>
        <v>13.6</v>
      </c>
      <c r="X22" s="65">
        <f>'Land  preparation'!T22</f>
        <v>13.6</v>
      </c>
      <c r="Y22" s="65">
        <f>'Land  preparation'!U22</f>
        <v>11</v>
      </c>
      <c r="Z22" s="65">
        <f>'Land  preparation'!V22</f>
        <v>7</v>
      </c>
      <c r="AA22" s="126">
        <f>'Land  preparation'!W22</f>
        <v>14</v>
      </c>
      <c r="AB22" s="85">
        <f>Fertiizer!Q22</f>
        <v>13</v>
      </c>
      <c r="AC22" s="56" t="str">
        <f>'Land  preparation'!X22</f>
        <v> </v>
      </c>
      <c r="AD22" s="56">
        <f>+IFERROR(_xlfn.XLOOKUP(A22,Spraying!A:A,Spraying!P:P,,0),)</f>
        <v>0</v>
      </c>
      <c r="AE22" s="56">
        <f>+IFERROR(_xlfn.XLOOKUP(A22,Spraying!A:A,Spraying!T:T,,0),)</f>
        <v>0</v>
      </c>
      <c r="AF22" s="86">
        <f>+IFERROR(_xlfn.XLOOKUP(A22,Spraying!A:A,Spraying!Y:Y,,0),)</f>
        <v>13.8</v>
      </c>
      <c r="AG22" s="86">
        <f>+IFERROR(_xlfn.XLOOKUP(A22,Spraying!A:A,Spraying!AD:AD,,0),)</f>
        <v>0</v>
      </c>
      <c r="AH22" s="86">
        <f>+IFERROR(_xlfn.XLOOKUP(A22,Spraying!A:A,Spraying!AI:AI,,0),)</f>
        <v>0</v>
      </c>
      <c r="AI22" s="86">
        <f>+IFERROR(_xlfn.XLOOKUP(A22,Spraying!A:A,Spraying!AN:AN,,0),)</f>
        <v>0</v>
      </c>
      <c r="AJ22" s="86">
        <f>+IFERROR(_xlfn.XLOOKUP(A22,Spraying!A:A,Spraying!AS:AS,,0),)</f>
        <v>13.6</v>
      </c>
      <c r="AK22" s="86">
        <f>+IFERROR(_xlfn.XLOOKUP(A22,Spraying!A:A,Spraying!AX:AX,,0),)</f>
        <v>0</v>
      </c>
      <c r="AL22" s="86">
        <f>Spraying!AD22</f>
        <v>0</v>
      </c>
      <c r="AM22" s="59">
        <v>13.6</v>
      </c>
      <c r="AN22" s="56" t="str">
        <f>_xlfn.XLOOKUP(A22,'Land  preparation'!A:A,'Land  preparation'!Y:Y,,0)</f>
        <v> </v>
      </c>
      <c r="AO22" s="5">
        <f>_xlfn.XLOOKUP(A22,'Land  preparation'!A:A,'Land  preparation'!Z:Z,,0)</f>
        <v>0</v>
      </c>
    </row>
    <row r="23" spans="1:41" ht="18" customHeight="1">
      <c r="A23" s="59" t="s">
        <v>121</v>
      </c>
      <c r="B23" s="59" t="s">
        <v>4</v>
      </c>
      <c r="C23" s="59" t="s">
        <v>95</v>
      </c>
      <c r="D23" s="59">
        <v>130</v>
      </c>
      <c r="E23" s="59">
        <v>3.9</v>
      </c>
      <c r="F23" s="59">
        <v>3.8</v>
      </c>
      <c r="G23" s="59" t="s">
        <v>58</v>
      </c>
      <c r="H23" s="63">
        <v>0.1</v>
      </c>
      <c r="I23" s="59" t="s">
        <v>120</v>
      </c>
      <c r="J23" s="59" t="s">
        <v>1</v>
      </c>
      <c r="K23" s="59" t="s">
        <v>96</v>
      </c>
      <c r="L23" s="51" t="s">
        <v>21</v>
      </c>
      <c r="M23" s="64" t="s">
        <v>14</v>
      </c>
      <c r="N23" s="65" t="s">
        <v>102</v>
      </c>
      <c r="O23" s="65" t="s">
        <v>98</v>
      </c>
      <c r="P23" s="65">
        <f>'Land  preparation'!L23</f>
        <v>3.8</v>
      </c>
      <c r="Q23" s="65" t="str">
        <f>'Land  preparation'!M23</f>
        <v> </v>
      </c>
      <c r="R23" s="65" t="str">
        <f>'Land  preparation'!N23</f>
        <v> </v>
      </c>
      <c r="S23" s="65" t="str">
        <f>'Land  preparation'!O23</f>
        <v> </v>
      </c>
      <c r="T23" s="65" t="str">
        <f>'Land  preparation'!P23</f>
        <v> </v>
      </c>
      <c r="U23" s="65" t="str">
        <f>'Land  preparation'!Q23</f>
        <v> </v>
      </c>
      <c r="V23" s="65">
        <f>'Land  preparation'!R23</f>
        <v>3.8</v>
      </c>
      <c r="W23" s="65">
        <f>'Land  preparation'!S23</f>
        <v>3.8</v>
      </c>
      <c r="X23" s="65">
        <f>'Land  preparation'!T23</f>
        <v>3.8</v>
      </c>
      <c r="Y23" s="65">
        <f>'Land  preparation'!U23</f>
        <v>3.8</v>
      </c>
      <c r="Z23" s="65">
        <f>'Land  preparation'!V23</f>
        <v>4</v>
      </c>
      <c r="AA23" s="126">
        <f>'Land  preparation'!W23</f>
        <v>4</v>
      </c>
      <c r="AB23" s="85">
        <f>Fertiizer!Q23</f>
        <v>3.2</v>
      </c>
      <c r="AC23" s="56" t="str">
        <f>'Land  preparation'!X23</f>
        <v> </v>
      </c>
      <c r="AD23" s="56">
        <f>+IFERROR(_xlfn.XLOOKUP(A23,Spraying!A:A,Spraying!P:P,,0),)</f>
        <v>0</v>
      </c>
      <c r="AE23" s="56">
        <f>+IFERROR(_xlfn.XLOOKUP(A23,Spraying!A:A,Spraying!T:T,,0),)</f>
        <v>0</v>
      </c>
      <c r="AF23" s="86">
        <f>+IFERROR(_xlfn.XLOOKUP(A23,Spraying!A:A,Spraying!Y:Y,,0),)</f>
        <v>3.9</v>
      </c>
      <c r="AG23" s="86">
        <f>+IFERROR(_xlfn.XLOOKUP(A23,Spraying!A:A,Spraying!AD:AD,,0),)</f>
        <v>0</v>
      </c>
      <c r="AH23" s="86">
        <f>+IFERROR(_xlfn.XLOOKUP(A23,Spraying!A:A,Spraying!AI:AI,,0),)</f>
        <v>0</v>
      </c>
      <c r="AI23" s="86">
        <f>+IFERROR(_xlfn.XLOOKUP(A23,Spraying!A:A,Spraying!AN:AN,,0),)</f>
        <v>0</v>
      </c>
      <c r="AJ23" s="86">
        <f>+IFERROR(_xlfn.XLOOKUP(A23,Spraying!A:A,Spraying!AS:AS,,0),)</f>
        <v>4.2300000000000004</v>
      </c>
      <c r="AK23" s="86">
        <f>+IFERROR(_xlfn.XLOOKUP(A23,Spraying!A:A,Spraying!AX:AX,,0),)</f>
        <v>0</v>
      </c>
      <c r="AL23" s="86">
        <f>Spraying!AD23</f>
        <v>0</v>
      </c>
      <c r="AM23" s="59">
        <v>3.8</v>
      </c>
      <c r="AN23" s="56" t="str">
        <f>_xlfn.XLOOKUP(A23,'Land  preparation'!A:A,'Land  preparation'!Y:Y,,0)</f>
        <v> </v>
      </c>
      <c r="AO23" s="5">
        <f>_xlfn.XLOOKUP(A23,'Land  preparation'!A:A,'Land  preparation'!Z:Z,,0)</f>
        <v>0</v>
      </c>
    </row>
    <row r="24" spans="1:41" ht="18" customHeight="1">
      <c r="A24" s="59" t="s">
        <v>122</v>
      </c>
      <c r="B24" s="59" t="s">
        <v>4</v>
      </c>
      <c r="C24" s="59" t="s">
        <v>95</v>
      </c>
      <c r="D24" s="59">
        <v>132</v>
      </c>
      <c r="E24" s="59">
        <v>13.5</v>
      </c>
      <c r="F24" s="59">
        <v>13.2</v>
      </c>
      <c r="G24" s="59" t="s">
        <v>58</v>
      </c>
      <c r="H24" s="63">
        <v>0.3</v>
      </c>
      <c r="I24" s="59" t="s">
        <v>104</v>
      </c>
      <c r="J24" s="59" t="s">
        <v>1</v>
      </c>
      <c r="K24" s="59" t="s">
        <v>96</v>
      </c>
      <c r="L24" s="51" t="s">
        <v>21</v>
      </c>
      <c r="M24" s="64" t="s">
        <v>14</v>
      </c>
      <c r="N24" s="65" t="s">
        <v>102</v>
      </c>
      <c r="O24" s="65" t="s">
        <v>98</v>
      </c>
      <c r="P24" s="65">
        <f>'Land  preparation'!L24</f>
        <v>13.2</v>
      </c>
      <c r="Q24" s="65" t="str">
        <f>'Land  preparation'!M24</f>
        <v> </v>
      </c>
      <c r="R24" s="65" t="str">
        <f>'Land  preparation'!N24</f>
        <v> </v>
      </c>
      <c r="S24" s="65" t="str">
        <f>'Land  preparation'!O24</f>
        <v> </v>
      </c>
      <c r="T24" s="65" t="str">
        <f>'Land  preparation'!P24</f>
        <v> </v>
      </c>
      <c r="U24" s="65" t="str">
        <f>'Land  preparation'!Q24</f>
        <v> </v>
      </c>
      <c r="V24" s="65">
        <f>'Land  preparation'!R24</f>
        <v>13.2</v>
      </c>
      <c r="W24" s="65">
        <f>'Land  preparation'!S24</f>
        <v>13.2</v>
      </c>
      <c r="X24" s="65">
        <f>'Land  preparation'!T24</f>
        <v>13.2</v>
      </c>
      <c r="Y24" s="65">
        <f>'Land  preparation'!U24</f>
        <v>14</v>
      </c>
      <c r="Z24" s="65">
        <f>'Land  preparation'!V24</f>
        <v>13.2</v>
      </c>
      <c r="AA24" s="126">
        <f>'Land  preparation'!W24</f>
        <v>15</v>
      </c>
      <c r="AB24" s="85">
        <f>Fertiizer!Q24</f>
        <v>13.5</v>
      </c>
      <c r="AC24" s="56" t="str">
        <f>'Land  preparation'!X24</f>
        <v> </v>
      </c>
      <c r="AD24" s="56">
        <f>+IFERROR(_xlfn.XLOOKUP(A24,Spraying!A:A,Spraying!P:P,,0),)</f>
        <v>0</v>
      </c>
      <c r="AE24" s="56">
        <f>+IFERROR(_xlfn.XLOOKUP(A24,Spraying!A:A,Spraying!T:T,,0),)</f>
        <v>0</v>
      </c>
      <c r="AF24" s="86">
        <f>+IFERROR(_xlfn.XLOOKUP(A24,Spraying!A:A,Spraying!Y:Y,,0),)</f>
        <v>14.2</v>
      </c>
      <c r="AG24" s="86">
        <f>+IFERROR(_xlfn.XLOOKUP(A24,Spraying!A:A,Spraying!AD:AD,,0),)</f>
        <v>0</v>
      </c>
      <c r="AH24" s="86">
        <f>+IFERROR(_xlfn.XLOOKUP(A24,Spraying!A:A,Spraying!AI:AI,,0),)</f>
        <v>0</v>
      </c>
      <c r="AI24" s="86">
        <f>+IFERROR(_xlfn.XLOOKUP(A24,Spraying!A:A,Spraying!AN:AN,,0),)</f>
        <v>0</v>
      </c>
      <c r="AJ24" s="86">
        <f>+IFERROR(_xlfn.XLOOKUP(A24,Spraying!A:A,Spraying!AS:AS,,0),)</f>
        <v>13.1</v>
      </c>
      <c r="AK24" s="86">
        <f>+IFERROR(_xlfn.XLOOKUP(A24,Spraying!A:A,Spraying!AX:AX,,0),)</f>
        <v>0</v>
      </c>
      <c r="AL24" s="86">
        <f>Spraying!AD24</f>
        <v>0</v>
      </c>
      <c r="AM24" s="59">
        <v>13.2</v>
      </c>
      <c r="AN24" s="56">
        <f>_xlfn.XLOOKUP(A24,'Land  preparation'!A:A,'Land  preparation'!Y:Y,,0)</f>
        <v>0</v>
      </c>
      <c r="AO24" s="5">
        <f>_xlfn.XLOOKUP(A24,'Land  preparation'!A:A,'Land  preparation'!Z:Z,,0)</f>
        <v>0</v>
      </c>
    </row>
    <row r="25" spans="1:41" ht="15" customHeight="1">
      <c r="A25" s="59" t="s">
        <v>123</v>
      </c>
      <c r="B25" s="59" t="s">
        <v>4</v>
      </c>
      <c r="C25" s="59" t="s">
        <v>95</v>
      </c>
      <c r="D25" s="59">
        <v>134</v>
      </c>
      <c r="E25" s="59">
        <v>11.8</v>
      </c>
      <c r="F25" s="59">
        <v>11.4</v>
      </c>
      <c r="G25" s="59" t="s">
        <v>58</v>
      </c>
      <c r="H25" s="63">
        <v>0.4</v>
      </c>
      <c r="I25" s="59" t="s">
        <v>104</v>
      </c>
      <c r="J25" s="59" t="s">
        <v>1</v>
      </c>
      <c r="K25" s="59" t="s">
        <v>96</v>
      </c>
      <c r="L25" s="51" t="s">
        <v>21</v>
      </c>
      <c r="M25" s="64" t="s">
        <v>14</v>
      </c>
      <c r="N25" s="65" t="s">
        <v>102</v>
      </c>
      <c r="O25" s="65" t="s">
        <v>98</v>
      </c>
      <c r="P25" s="65">
        <f>'Land  preparation'!L25</f>
        <v>11.4</v>
      </c>
      <c r="Q25" s="65" t="str">
        <f>'Land  preparation'!M25</f>
        <v> </v>
      </c>
      <c r="R25" s="65" t="str">
        <f>'Land  preparation'!N25</f>
        <v> </v>
      </c>
      <c r="S25" s="65" t="str">
        <f>'Land  preparation'!O25</f>
        <v> </v>
      </c>
      <c r="T25" s="65" t="str">
        <f>'Land  preparation'!P25</f>
        <v> </v>
      </c>
      <c r="U25" s="65" t="str">
        <f>'Land  preparation'!Q25</f>
        <v> </v>
      </c>
      <c r="V25" s="65">
        <f>'Land  preparation'!R25</f>
        <v>11.8</v>
      </c>
      <c r="W25" s="65">
        <f>'Land  preparation'!S25</f>
        <v>11.8</v>
      </c>
      <c r="X25" s="65">
        <f>'Land  preparation'!T25</f>
        <v>11.8</v>
      </c>
      <c r="Y25" s="65">
        <f>'Land  preparation'!U25</f>
        <v>11.8</v>
      </c>
      <c r="Z25" s="65">
        <f>'Land  preparation'!V25</f>
        <v>11</v>
      </c>
      <c r="AA25" s="126">
        <f>'Land  preparation'!W25</f>
        <v>12</v>
      </c>
      <c r="AB25" s="85">
        <f>Fertiizer!Q25</f>
        <v>11.6</v>
      </c>
      <c r="AC25" s="56" t="str">
        <f>'Land  preparation'!X25</f>
        <v> </v>
      </c>
      <c r="AD25" s="56">
        <f>+IFERROR(_xlfn.XLOOKUP(A25,Spraying!A:A,Spraying!P:P,,0),)</f>
        <v>0</v>
      </c>
      <c r="AE25" s="56">
        <f>+IFERROR(_xlfn.XLOOKUP(A25,Spraying!A:A,Spraying!T:T,,0),)</f>
        <v>0</v>
      </c>
      <c r="AF25" s="86">
        <f>+IFERROR(_xlfn.XLOOKUP(A25,Spraying!A:A,Spraying!Y:Y,,0),)</f>
        <v>13.4</v>
      </c>
      <c r="AG25" s="86">
        <f>+IFERROR(_xlfn.XLOOKUP(A25,Spraying!A:A,Spraying!AD:AD,,0),)</f>
        <v>0</v>
      </c>
      <c r="AH25" s="86">
        <f>+IFERROR(_xlfn.XLOOKUP(A25,Spraying!A:A,Spraying!AI:AI,,0),)</f>
        <v>0</v>
      </c>
      <c r="AI25" s="86">
        <f>+IFERROR(_xlfn.XLOOKUP(A25,Spraying!A:A,Spraying!AN:AN,,0),)</f>
        <v>0</v>
      </c>
      <c r="AJ25" s="86">
        <f>+IFERROR(_xlfn.XLOOKUP(A25,Spraying!A:A,Spraying!AS:AS,,0),)</f>
        <v>11.1</v>
      </c>
      <c r="AK25" s="86">
        <f>+IFERROR(_xlfn.XLOOKUP(A25,Spraying!A:A,Spraying!AX:AX,,0),)</f>
        <v>0</v>
      </c>
      <c r="AL25" s="86">
        <f>Spraying!AD25</f>
        <v>0</v>
      </c>
      <c r="AM25" s="59">
        <v>11.4</v>
      </c>
      <c r="AN25" s="56">
        <f>_xlfn.XLOOKUP(A25,'Land  preparation'!A:A,'Land  preparation'!Y:Y,,0)</f>
        <v>0</v>
      </c>
      <c r="AO25" s="5">
        <f>_xlfn.XLOOKUP(A25,'Land  preparation'!A:A,'Land  preparation'!Z:Z,,0)</f>
        <v>0</v>
      </c>
    </row>
    <row r="26" spans="1:41" ht="18" customHeight="1">
      <c r="A26" s="59" t="s">
        <v>124</v>
      </c>
      <c r="B26" s="59" t="s">
        <v>4</v>
      </c>
      <c r="C26" s="59" t="s">
        <v>95</v>
      </c>
      <c r="D26" s="59">
        <v>135</v>
      </c>
      <c r="E26" s="59">
        <v>16.2</v>
      </c>
      <c r="F26" s="59">
        <v>15.7</v>
      </c>
      <c r="G26" s="59" t="s">
        <v>58</v>
      </c>
      <c r="H26" s="63">
        <v>0.5</v>
      </c>
      <c r="I26" s="59" t="s">
        <v>104</v>
      </c>
      <c r="J26" s="59" t="s">
        <v>1</v>
      </c>
      <c r="K26" s="59" t="s">
        <v>96</v>
      </c>
      <c r="L26" s="51" t="s">
        <v>21</v>
      </c>
      <c r="M26" s="64" t="s">
        <v>14</v>
      </c>
      <c r="N26" s="65" t="s">
        <v>102</v>
      </c>
      <c r="O26" s="65" t="s">
        <v>98</v>
      </c>
      <c r="P26" s="65">
        <f>'Land  preparation'!L26</f>
        <v>15.7</v>
      </c>
      <c r="Q26" s="65" t="str">
        <f>'Land  preparation'!M26</f>
        <v> </v>
      </c>
      <c r="R26" s="65" t="str">
        <f>'Land  preparation'!N26</f>
        <v> </v>
      </c>
      <c r="S26" s="65" t="str">
        <f>'Land  preparation'!O26</f>
        <v> </v>
      </c>
      <c r="T26" s="65" t="str">
        <f>'Land  preparation'!P26</f>
        <v> </v>
      </c>
      <c r="U26" s="65" t="str">
        <f>'Land  preparation'!Q26</f>
        <v> </v>
      </c>
      <c r="V26" s="65">
        <f>'Land  preparation'!R26</f>
        <v>15.7</v>
      </c>
      <c r="W26" s="65">
        <f>'Land  preparation'!S26</f>
        <v>15.7</v>
      </c>
      <c r="X26" s="65">
        <f>'Land  preparation'!T26</f>
        <v>15.7</v>
      </c>
      <c r="Y26" s="65">
        <f>'Land  preparation'!U26</f>
        <v>17</v>
      </c>
      <c r="Z26" s="65">
        <f>'Land  preparation'!V26</f>
        <v>18</v>
      </c>
      <c r="AA26" s="126">
        <f>'Land  preparation'!W26</f>
        <v>16.5</v>
      </c>
      <c r="AB26" s="85">
        <f>Fertiizer!Q26</f>
        <v>15.3</v>
      </c>
      <c r="AC26" s="56" t="str">
        <f>'Land  preparation'!X26</f>
        <v> </v>
      </c>
      <c r="AD26" s="56">
        <f>+IFERROR(_xlfn.XLOOKUP(A26,Spraying!A:A,Spraying!P:P,,0),)</f>
        <v>0</v>
      </c>
      <c r="AE26" s="56">
        <f>+IFERROR(_xlfn.XLOOKUP(A26,Spraying!A:A,Spraying!T:T,,0),)</f>
        <v>0</v>
      </c>
      <c r="AF26" s="86">
        <f>+IFERROR(_xlfn.XLOOKUP(A26,Spraying!A:A,Spraying!Y:Y,,0),)</f>
        <v>18.3</v>
      </c>
      <c r="AG26" s="86">
        <f>+IFERROR(_xlfn.XLOOKUP(A26,Spraying!A:A,Spraying!AD:AD,,0),)</f>
        <v>0</v>
      </c>
      <c r="AH26" s="86">
        <f>+IFERROR(_xlfn.XLOOKUP(A26,Spraying!A:A,Spraying!AI:AI,,0),)</f>
        <v>0</v>
      </c>
      <c r="AI26" s="86">
        <f>+IFERROR(_xlfn.XLOOKUP(A26,Spraying!A:A,Spraying!AN:AN,,0),)</f>
        <v>0</v>
      </c>
      <c r="AJ26" s="86">
        <f>+IFERROR(_xlfn.XLOOKUP(A26,Spraying!A:A,Spraying!AS:AS,,0),)</f>
        <v>15.25</v>
      </c>
      <c r="AK26" s="86">
        <f>+IFERROR(_xlfn.XLOOKUP(A26,Spraying!A:A,Spraying!AX:AX,,0),)</f>
        <v>0</v>
      </c>
      <c r="AL26" s="86">
        <f>Spraying!AD26</f>
        <v>0</v>
      </c>
      <c r="AM26" s="59">
        <v>15.7</v>
      </c>
      <c r="AN26" s="56">
        <f>_xlfn.XLOOKUP(A26,'Land  preparation'!A:A,'Land  preparation'!Y:Y,,0)</f>
        <v>0</v>
      </c>
      <c r="AO26" s="5">
        <f>_xlfn.XLOOKUP(A26,'Land  preparation'!A:A,'Land  preparation'!Z:Z,,0)</f>
        <v>0</v>
      </c>
    </row>
    <row r="27" spans="1:41" ht="14.25" customHeight="1">
      <c r="A27" s="59" t="s">
        <v>125</v>
      </c>
      <c r="B27" s="59" t="s">
        <v>4</v>
      </c>
      <c r="C27" s="59" t="s">
        <v>95</v>
      </c>
      <c r="D27" s="59">
        <v>197</v>
      </c>
      <c r="E27" s="59">
        <v>10.9</v>
      </c>
      <c r="F27" s="59">
        <v>10.8</v>
      </c>
      <c r="G27" s="59" t="s">
        <v>58</v>
      </c>
      <c r="H27" s="63">
        <v>0.1</v>
      </c>
      <c r="I27" s="59" t="s">
        <v>104</v>
      </c>
      <c r="J27" s="59" t="s">
        <v>1</v>
      </c>
      <c r="K27" s="59" t="s">
        <v>96</v>
      </c>
      <c r="L27" s="51" t="s">
        <v>21</v>
      </c>
      <c r="M27" s="64" t="s">
        <v>14</v>
      </c>
      <c r="N27" s="65" t="s">
        <v>126</v>
      </c>
      <c r="O27" s="65" t="s">
        <v>98</v>
      </c>
      <c r="P27" s="65">
        <f>'Land  preparation'!L27</f>
        <v>10.8</v>
      </c>
      <c r="Q27" s="65" t="str">
        <f>'Land  preparation'!M27</f>
        <v> </v>
      </c>
      <c r="R27" s="65" t="str">
        <f>'Land  preparation'!N27</f>
        <v> </v>
      </c>
      <c r="S27" s="65" t="str">
        <f>'Land  preparation'!O27</f>
        <v> </v>
      </c>
      <c r="T27" s="65" t="str">
        <f>'Land  preparation'!P27</f>
        <v> </v>
      </c>
      <c r="U27" s="65" t="str">
        <f>'Land  preparation'!Q27</f>
        <v> </v>
      </c>
      <c r="V27" s="65">
        <f>'Land  preparation'!R27</f>
        <v>10.8</v>
      </c>
      <c r="W27" s="65">
        <f>'Land  preparation'!S27</f>
        <v>10.8</v>
      </c>
      <c r="X27" s="65">
        <f>'Land  preparation'!T27</f>
        <v>10.8</v>
      </c>
      <c r="Y27" s="65">
        <f>'Land  preparation'!U27</f>
        <v>10.8</v>
      </c>
      <c r="Z27" s="65">
        <f>'Land  preparation'!V27</f>
        <v>12.3</v>
      </c>
      <c r="AA27" s="126">
        <f>'Land  preparation'!W27</f>
        <v>12</v>
      </c>
      <c r="AB27" s="85">
        <f>Fertiizer!Q27</f>
        <v>10.8</v>
      </c>
      <c r="AC27" s="56" t="str">
        <f>'Land  preparation'!X27</f>
        <v> </v>
      </c>
      <c r="AD27" s="56">
        <f>+IFERROR(_xlfn.XLOOKUP(A27,Spraying!A:A,Spraying!P:P,,0),)</f>
        <v>0</v>
      </c>
      <c r="AE27" s="56">
        <f>+IFERROR(_xlfn.XLOOKUP(A27,Spraying!A:A,Spraying!T:T,,0),)</f>
        <v>0</v>
      </c>
      <c r="AF27" s="86">
        <f>+IFERROR(_xlfn.XLOOKUP(A27,Spraying!A:A,Spraying!Y:Y,,0),)</f>
        <v>10.81</v>
      </c>
      <c r="AG27" s="86">
        <f>+IFERROR(_xlfn.XLOOKUP(A27,Spraying!A:A,Spraying!AD:AD,,0),)</f>
        <v>0</v>
      </c>
      <c r="AH27" s="86">
        <f>+IFERROR(_xlfn.XLOOKUP(A27,Spraying!A:A,Spraying!AI:AI,,0),)</f>
        <v>0</v>
      </c>
      <c r="AI27" s="86">
        <f>+IFERROR(_xlfn.XLOOKUP(A27,Spraying!A:A,Spraying!AN:AN,,0),)</f>
        <v>0</v>
      </c>
      <c r="AJ27" s="86">
        <f>+IFERROR(_xlfn.XLOOKUP(A27,Spraying!A:A,Spraying!AS:AS,,0),)</f>
        <v>11</v>
      </c>
      <c r="AK27" s="86">
        <f>+IFERROR(_xlfn.XLOOKUP(A27,Spraying!A:A,Spraying!AX:AX,,0),)</f>
        <v>0</v>
      </c>
      <c r="AL27" s="86">
        <f>Spraying!AD27</f>
        <v>0</v>
      </c>
      <c r="AM27" s="59">
        <v>10.8</v>
      </c>
      <c r="AN27" s="56">
        <f>_xlfn.XLOOKUP(A27,'Land  preparation'!A:A,'Land  preparation'!Y:Y,,0)</f>
        <v>0</v>
      </c>
      <c r="AO27" s="5">
        <f>_xlfn.XLOOKUP(A27,'Land  preparation'!A:A,'Land  preparation'!Z:Z,,0)</f>
        <v>0</v>
      </c>
    </row>
    <row r="28" spans="1:41" ht="15" customHeight="1">
      <c r="A28" s="59" t="s">
        <v>127</v>
      </c>
      <c r="B28" s="59" t="s">
        <v>4</v>
      </c>
      <c r="C28" s="59" t="s">
        <v>95</v>
      </c>
      <c r="D28" s="59">
        <v>199</v>
      </c>
      <c r="E28" s="59">
        <v>9.4</v>
      </c>
      <c r="F28" s="59">
        <v>9.1999999999999993</v>
      </c>
      <c r="G28" s="59" t="s">
        <v>58</v>
      </c>
      <c r="H28" s="63">
        <v>0.2</v>
      </c>
      <c r="I28" s="59" t="s">
        <v>104</v>
      </c>
      <c r="J28" s="59" t="s">
        <v>1</v>
      </c>
      <c r="K28" s="59" t="s">
        <v>96</v>
      </c>
      <c r="L28" s="51" t="s">
        <v>21</v>
      </c>
      <c r="M28" s="64" t="s">
        <v>14</v>
      </c>
      <c r="N28" s="65" t="s">
        <v>126</v>
      </c>
      <c r="O28" s="65">
        <v>6.7</v>
      </c>
      <c r="P28" s="65">
        <f>'Land  preparation'!L28</f>
        <v>9.1999999999999993</v>
      </c>
      <c r="Q28" s="65" t="str">
        <f>'Land  preparation'!M28</f>
        <v> </v>
      </c>
      <c r="R28" s="65" t="str">
        <f>'Land  preparation'!N28</f>
        <v> </v>
      </c>
      <c r="S28" s="65" t="str">
        <f>'Land  preparation'!O28</f>
        <v> </v>
      </c>
      <c r="T28" s="65" t="str">
        <f>'Land  preparation'!P28</f>
        <v> </v>
      </c>
      <c r="U28" s="65" t="str">
        <f>'Land  preparation'!Q28</f>
        <v> </v>
      </c>
      <c r="V28" s="65">
        <f>'Land  preparation'!R28</f>
        <v>9.1999999999999993</v>
      </c>
      <c r="W28" s="65">
        <f>'Land  preparation'!S28</f>
        <v>9.1999999999999993</v>
      </c>
      <c r="X28" s="65">
        <f>'Land  preparation'!T28</f>
        <v>9.1999999999999993</v>
      </c>
      <c r="Y28" s="65">
        <f>'Land  preparation'!U28</f>
        <v>6</v>
      </c>
      <c r="Z28" s="65">
        <f>'Land  preparation'!V28</f>
        <v>4.3</v>
      </c>
      <c r="AA28" s="126">
        <f>'Land  preparation'!W28</f>
        <v>9</v>
      </c>
      <c r="AB28" s="85">
        <f>Fertiizer!Q28</f>
        <v>9.3000000000000007</v>
      </c>
      <c r="AC28" s="56" t="str">
        <f>'Land  preparation'!X28</f>
        <v> </v>
      </c>
      <c r="AD28" s="56">
        <f>+IFERROR(_xlfn.XLOOKUP(A28,Spraying!A:A,Spraying!P:P,,0),)</f>
        <v>6.7</v>
      </c>
      <c r="AE28" s="56">
        <f>+IFERROR(_xlfn.XLOOKUP(A28,Spraying!A:A,Spraying!T:T,,0),)</f>
        <v>0</v>
      </c>
      <c r="AF28" s="86">
        <f>+IFERROR(_xlfn.XLOOKUP(A28,Spraying!A:A,Spraying!Y:Y,,0),)</f>
        <v>11</v>
      </c>
      <c r="AG28" s="86">
        <f>+IFERROR(_xlfn.XLOOKUP(A28,Spraying!A:A,Spraying!AD:AD,,0),)</f>
        <v>0</v>
      </c>
      <c r="AH28" s="86">
        <f>+IFERROR(_xlfn.XLOOKUP(A28,Spraying!A:A,Spraying!AI:AI,,0),)</f>
        <v>0</v>
      </c>
      <c r="AI28" s="86">
        <f>+IFERROR(_xlfn.XLOOKUP(A28,Spraying!A:A,Spraying!AN:AN,,0),)</f>
        <v>0</v>
      </c>
      <c r="AJ28" s="86">
        <f>+IFERROR(_xlfn.XLOOKUP(A28,Spraying!A:A,Spraying!AS:AS,,0),)</f>
        <v>9.58</v>
      </c>
      <c r="AK28" s="86">
        <f>+IFERROR(_xlfn.XLOOKUP(A28,Spraying!A:A,Spraying!AX:AX,,0),)</f>
        <v>0</v>
      </c>
      <c r="AL28" s="86">
        <f>Spraying!AD28</f>
        <v>0</v>
      </c>
      <c r="AM28" s="59">
        <v>9.1999999999999993</v>
      </c>
      <c r="AN28" s="56">
        <f>_xlfn.XLOOKUP(A28,'Land  preparation'!A:A,'Land  preparation'!Y:Y,,0)</f>
        <v>0</v>
      </c>
      <c r="AO28" s="5">
        <f>_xlfn.XLOOKUP(A28,'Land  preparation'!A:A,'Land  preparation'!Z:Z,,0)</f>
        <v>0</v>
      </c>
    </row>
    <row r="29" spans="1:41" ht="18" customHeight="1">
      <c r="A29" s="59" t="s">
        <v>128</v>
      </c>
      <c r="B29" s="59" t="s">
        <v>4</v>
      </c>
      <c r="C29" s="59" t="s">
        <v>129</v>
      </c>
      <c r="D29" s="59">
        <v>2</v>
      </c>
      <c r="E29" s="59">
        <v>16.5</v>
      </c>
      <c r="F29" s="59">
        <v>16.100000000000001</v>
      </c>
      <c r="G29" s="59" t="s">
        <v>58</v>
      </c>
      <c r="H29" s="63">
        <v>0.43</v>
      </c>
      <c r="I29" s="59" t="s">
        <v>1</v>
      </c>
      <c r="J29" s="59" t="s">
        <v>1</v>
      </c>
      <c r="K29" s="59" t="s">
        <v>96</v>
      </c>
      <c r="L29" s="51" t="s">
        <v>21</v>
      </c>
      <c r="M29" s="64" t="s">
        <v>15</v>
      </c>
      <c r="N29" s="65" t="s">
        <v>126</v>
      </c>
      <c r="O29" s="65" t="s">
        <v>98</v>
      </c>
      <c r="P29" s="65">
        <f>'Land  preparation'!L29</f>
        <v>16.100000000000001</v>
      </c>
      <c r="Q29" s="65" t="str">
        <f>'Land  preparation'!M29</f>
        <v> </v>
      </c>
      <c r="R29" s="65">
        <f>'Land  preparation'!N29</f>
        <v>16.100000000000001</v>
      </c>
      <c r="S29" s="65" t="str">
        <f>'Land  preparation'!O29</f>
        <v> </v>
      </c>
      <c r="T29" s="65" t="str">
        <f>'Land  preparation'!P29</f>
        <v> </v>
      </c>
      <c r="U29" s="65" t="str">
        <f>'Land  preparation'!Q29</f>
        <v> </v>
      </c>
      <c r="V29" s="65">
        <f>'Land  preparation'!R29</f>
        <v>16.100000000000001</v>
      </c>
      <c r="W29" s="65">
        <f>'Land  preparation'!S29</f>
        <v>16.100000000000001</v>
      </c>
      <c r="X29" s="65">
        <f>'Land  preparation'!T29</f>
        <v>16.100000000000001</v>
      </c>
      <c r="Y29" s="65">
        <f>'Land  preparation'!U29</f>
        <v>16.100000000000001</v>
      </c>
      <c r="Z29" s="65">
        <f>'Land  preparation'!V29</f>
        <v>16.100000000000001</v>
      </c>
      <c r="AA29" s="126">
        <f>'Land  preparation'!W29</f>
        <v>16.100000000000001</v>
      </c>
      <c r="AB29" s="85">
        <f>Fertiizer!Q29</f>
        <v>16</v>
      </c>
      <c r="AC29" s="56" t="str">
        <f>'Land  preparation'!X29</f>
        <v> </v>
      </c>
      <c r="AD29" s="56">
        <f>+IFERROR(_xlfn.XLOOKUP(A29,Spraying!A:A,Spraying!P:P,,0),)</f>
        <v>0</v>
      </c>
      <c r="AE29" s="56">
        <f>+IFERROR(_xlfn.XLOOKUP(A29,Spraying!A:A,Spraying!T:T,,0),)</f>
        <v>0</v>
      </c>
      <c r="AF29" s="86">
        <f>+IFERROR(_xlfn.XLOOKUP(A29,Spraying!A:A,Spraying!Y:Y,,0),)</f>
        <v>9</v>
      </c>
      <c r="AG29" s="86">
        <f>+IFERROR(_xlfn.XLOOKUP(A29,Spraying!A:A,Spraying!AD:AD,,0),)</f>
        <v>0</v>
      </c>
      <c r="AH29" s="86">
        <f>+IFERROR(_xlfn.XLOOKUP(A29,Spraying!A:A,Spraying!AI:AI,,0),)</f>
        <v>0</v>
      </c>
      <c r="AI29" s="86">
        <f>+IFERROR(_xlfn.XLOOKUP(A29,Spraying!A:A,Spraying!AN:AN,,0),)</f>
        <v>18.14</v>
      </c>
      <c r="AJ29" s="86">
        <f>+IFERROR(_xlfn.XLOOKUP(A29,Spraying!A:A,Spraying!AS:AS,,0),)</f>
        <v>0</v>
      </c>
      <c r="AK29" s="86">
        <f>+IFERROR(_xlfn.XLOOKUP(A29,Spraying!A:A,Spraying!AX:AX,,0),)</f>
        <v>0</v>
      </c>
      <c r="AL29" s="86">
        <f>Spraying!AD29</f>
        <v>0</v>
      </c>
      <c r="AM29" s="59">
        <v>16.100000000000001</v>
      </c>
      <c r="AN29" s="56">
        <f>_xlfn.XLOOKUP(A29,'Land  preparation'!A:A,'Land  preparation'!Y:Y,,0)</f>
        <v>16.100000000000001</v>
      </c>
      <c r="AO29" s="5">
        <f>_xlfn.XLOOKUP(A29,'Land  preparation'!A:A,'Land  preparation'!Z:Z,,0)</f>
        <v>2</v>
      </c>
    </row>
    <row r="30" spans="1:41" ht="18" customHeight="1">
      <c r="A30" s="59" t="s">
        <v>130</v>
      </c>
      <c r="B30" s="59" t="s">
        <v>4</v>
      </c>
      <c r="C30" s="59" t="s">
        <v>129</v>
      </c>
      <c r="D30" s="59">
        <v>4</v>
      </c>
      <c r="E30" s="59">
        <v>21.3</v>
      </c>
      <c r="F30" s="59">
        <v>21</v>
      </c>
      <c r="G30" s="59" t="s">
        <v>58</v>
      </c>
      <c r="H30" s="63">
        <v>0.3</v>
      </c>
      <c r="I30" s="59" t="s">
        <v>1</v>
      </c>
      <c r="J30" s="59" t="s">
        <v>1</v>
      </c>
      <c r="K30" s="59" t="s">
        <v>96</v>
      </c>
      <c r="L30" s="51" t="s">
        <v>21</v>
      </c>
      <c r="M30" s="64" t="s">
        <v>15</v>
      </c>
      <c r="N30" s="65" t="s">
        <v>126</v>
      </c>
      <c r="O30" s="65" t="s">
        <v>98</v>
      </c>
      <c r="P30" s="65">
        <f>'Land  preparation'!L30</f>
        <v>21</v>
      </c>
      <c r="Q30" s="65" t="str">
        <f>'Land  preparation'!M30</f>
        <v> </v>
      </c>
      <c r="R30" s="65">
        <f>'Land  preparation'!N30</f>
        <v>21</v>
      </c>
      <c r="S30" s="65" t="str">
        <f>'Land  preparation'!O30</f>
        <v> </v>
      </c>
      <c r="T30" s="65" t="str">
        <f>'Land  preparation'!P30</f>
        <v> </v>
      </c>
      <c r="U30" s="65" t="str">
        <f>'Land  preparation'!Q30</f>
        <v> </v>
      </c>
      <c r="V30" s="65">
        <f>'Land  preparation'!R30</f>
        <v>21</v>
      </c>
      <c r="W30" s="65">
        <f>'Land  preparation'!S30</f>
        <v>21</v>
      </c>
      <c r="X30" s="65">
        <f>'Land  preparation'!T30</f>
        <v>21</v>
      </c>
      <c r="Y30" s="65">
        <f>'Land  preparation'!U30</f>
        <v>21</v>
      </c>
      <c r="Z30" s="65">
        <f>'Land  preparation'!V30</f>
        <v>24</v>
      </c>
      <c r="AA30" s="126">
        <f>'Land  preparation'!W30</f>
        <v>24</v>
      </c>
      <c r="AB30" s="85">
        <f>Fertiizer!Q30</f>
        <v>20.9</v>
      </c>
      <c r="AC30" s="56" t="str">
        <f>'Land  preparation'!X30</f>
        <v> </v>
      </c>
      <c r="AD30" s="56">
        <f>+IFERROR(_xlfn.XLOOKUP(A30,Spraying!A:A,Spraying!P:P,,0),)</f>
        <v>0</v>
      </c>
      <c r="AE30" s="56">
        <f>+IFERROR(_xlfn.XLOOKUP(A30,Spraying!A:A,Spraying!T:T,,0),)</f>
        <v>0</v>
      </c>
      <c r="AF30" s="86">
        <f>+IFERROR(_xlfn.XLOOKUP(A30,Spraying!A:A,Spraying!Y:Y,,0),)</f>
        <v>9.7100000000000009</v>
      </c>
      <c r="AG30" s="86">
        <f>+IFERROR(_xlfn.XLOOKUP(A30,Spraying!A:A,Spraying!AD:AD,,0),)</f>
        <v>0</v>
      </c>
      <c r="AH30" s="86">
        <f>+IFERROR(_xlfn.XLOOKUP(A30,Spraying!A:A,Spraying!AI:AI,,0),)</f>
        <v>0</v>
      </c>
      <c r="AI30" s="86">
        <f>+IFERROR(_xlfn.XLOOKUP(A30,Spraying!A:A,Spraying!AN:AN,,0),)</f>
        <v>19</v>
      </c>
      <c r="AJ30" s="86">
        <f>+IFERROR(_xlfn.XLOOKUP(A30,Spraying!A:A,Spraying!AS:AS,,0),)</f>
        <v>0</v>
      </c>
      <c r="AK30" s="86">
        <f>+IFERROR(_xlfn.XLOOKUP(A30,Spraying!A:A,Spraying!AX:AX,,0),)</f>
        <v>0</v>
      </c>
      <c r="AL30" s="86">
        <f>Spraying!AD30</f>
        <v>0</v>
      </c>
      <c r="AM30" s="59">
        <v>21</v>
      </c>
      <c r="AN30" s="56">
        <f>_xlfn.XLOOKUP(A30,'Land  preparation'!A:A,'Land  preparation'!Y:Y,,0)</f>
        <v>21</v>
      </c>
      <c r="AO30" s="5">
        <f>_xlfn.XLOOKUP(A30,'Land  preparation'!A:A,'Land  preparation'!Z:Z,,0)</f>
        <v>0</v>
      </c>
    </row>
    <row r="31" spans="1:41" ht="18" customHeight="1">
      <c r="A31" s="59" t="s">
        <v>131</v>
      </c>
      <c r="B31" s="59" t="s">
        <v>4</v>
      </c>
      <c r="C31" s="59" t="s">
        <v>129</v>
      </c>
      <c r="D31" s="59">
        <v>5</v>
      </c>
      <c r="E31" s="59">
        <v>31.9</v>
      </c>
      <c r="F31" s="59">
        <v>30.9</v>
      </c>
      <c r="G31" s="59" t="s">
        <v>58</v>
      </c>
      <c r="H31" s="63">
        <v>1</v>
      </c>
      <c r="I31" s="59" t="s">
        <v>1</v>
      </c>
      <c r="J31" s="59" t="s">
        <v>1</v>
      </c>
      <c r="K31" s="59" t="s">
        <v>96</v>
      </c>
      <c r="L31" s="51" t="s">
        <v>21</v>
      </c>
      <c r="M31" s="64" t="s">
        <v>15</v>
      </c>
      <c r="N31" s="65" t="s">
        <v>126</v>
      </c>
      <c r="O31" s="65" t="s">
        <v>98</v>
      </c>
      <c r="P31" s="65">
        <f>'Land  preparation'!L31</f>
        <v>30.9</v>
      </c>
      <c r="Q31" s="65" t="str">
        <f>'Land  preparation'!M31</f>
        <v> </v>
      </c>
      <c r="R31" s="65">
        <f>'Land  preparation'!N31</f>
        <v>30.9</v>
      </c>
      <c r="S31" s="65" t="str">
        <f>'Land  preparation'!O31</f>
        <v> </v>
      </c>
      <c r="T31" s="65" t="str">
        <f>'Land  preparation'!P31</f>
        <v> </v>
      </c>
      <c r="U31" s="65" t="str">
        <f>'Land  preparation'!Q31</f>
        <v> </v>
      </c>
      <c r="V31" s="65">
        <f>'Land  preparation'!R31</f>
        <v>30.9</v>
      </c>
      <c r="W31" s="65">
        <f>'Land  preparation'!S31</f>
        <v>30.9</v>
      </c>
      <c r="X31" s="65">
        <f>'Land  preparation'!T31</f>
        <v>30.9</v>
      </c>
      <c r="Y31" s="65">
        <f>'Land  preparation'!U31</f>
        <v>30.9</v>
      </c>
      <c r="Z31" s="65">
        <f>'Land  preparation'!V31</f>
        <v>30</v>
      </c>
      <c r="AA31" s="126">
        <f>'Land  preparation'!W31</f>
        <v>30</v>
      </c>
      <c r="AB31" s="85">
        <f>Fertiizer!Q31</f>
        <v>28.04</v>
      </c>
      <c r="AC31" s="56" t="str">
        <f>'Land  preparation'!X31</f>
        <v> </v>
      </c>
      <c r="AD31" s="56">
        <f>+IFERROR(_xlfn.XLOOKUP(A31,Spraying!A:A,Spraying!P:P,,0),)</f>
        <v>0</v>
      </c>
      <c r="AE31" s="56">
        <f>+IFERROR(_xlfn.XLOOKUP(A31,Spraying!A:A,Spraying!T:T,,0),)</f>
        <v>0</v>
      </c>
      <c r="AF31" s="86">
        <f>+IFERROR(_xlfn.XLOOKUP(A31,Spraying!A:A,Spraying!Y:Y,,0),)</f>
        <v>0</v>
      </c>
      <c r="AG31" s="86">
        <f>+IFERROR(_xlfn.XLOOKUP(A31,Spraying!A:A,Spraying!AD:AD,,0),)</f>
        <v>0</v>
      </c>
      <c r="AH31" s="86">
        <f>+IFERROR(_xlfn.XLOOKUP(A31,Spraying!A:A,Spraying!AI:AI,,0),)</f>
        <v>0</v>
      </c>
      <c r="AI31" s="86">
        <f>+IFERROR(_xlfn.XLOOKUP(A31,Spraying!A:A,Spraying!AN:AN,,0),)</f>
        <v>29.99</v>
      </c>
      <c r="AJ31" s="86">
        <f>+IFERROR(_xlfn.XLOOKUP(A31,Spraying!A:A,Spraying!AS:AS,,0),)</f>
        <v>0</v>
      </c>
      <c r="AK31" s="86">
        <f>+IFERROR(_xlfn.XLOOKUP(A31,Spraying!A:A,Spraying!AX:AX,,0),)</f>
        <v>0</v>
      </c>
      <c r="AL31" s="86">
        <f>Spraying!AD31</f>
        <v>0</v>
      </c>
      <c r="AM31" s="59">
        <v>30.9</v>
      </c>
      <c r="AN31" s="56">
        <f>_xlfn.XLOOKUP(A31,'Land  preparation'!A:A,'Land  preparation'!Y:Y,,0)</f>
        <v>30.9</v>
      </c>
      <c r="AO31" s="5">
        <f>_xlfn.XLOOKUP(A31,'Land  preparation'!A:A,'Land  preparation'!Z:Z,,0)</f>
        <v>4</v>
      </c>
    </row>
    <row r="32" spans="1:41" ht="18" customHeight="1">
      <c r="A32" s="59" t="s">
        <v>132</v>
      </c>
      <c r="B32" s="59" t="s">
        <v>4</v>
      </c>
      <c r="C32" s="59" t="s">
        <v>129</v>
      </c>
      <c r="D32" s="59">
        <v>25</v>
      </c>
      <c r="E32" s="59">
        <v>36.5</v>
      </c>
      <c r="F32" s="59">
        <v>36</v>
      </c>
      <c r="G32" s="59" t="s">
        <v>58</v>
      </c>
      <c r="H32" s="63">
        <v>0.5</v>
      </c>
      <c r="I32" s="59" t="s">
        <v>1</v>
      </c>
      <c r="J32" s="59" t="s">
        <v>1</v>
      </c>
      <c r="K32" s="59" t="s">
        <v>96</v>
      </c>
      <c r="L32" s="51" t="s">
        <v>21</v>
      </c>
      <c r="M32" s="64" t="s">
        <v>15</v>
      </c>
      <c r="N32" s="65" t="s">
        <v>126</v>
      </c>
      <c r="O32" s="65" t="s">
        <v>98</v>
      </c>
      <c r="P32" s="65">
        <f>'Land  preparation'!L32</f>
        <v>36</v>
      </c>
      <c r="Q32" s="65" t="str">
        <f>'Land  preparation'!M32</f>
        <v> </v>
      </c>
      <c r="R32" s="65">
        <f>'Land  preparation'!N32</f>
        <v>36</v>
      </c>
      <c r="S32" s="65" t="str">
        <f>'Land  preparation'!O32</f>
        <v> </v>
      </c>
      <c r="T32" s="65" t="str">
        <f>'Land  preparation'!P32</f>
        <v> </v>
      </c>
      <c r="U32" s="65" t="str">
        <f>'Land  preparation'!Q32</f>
        <v> </v>
      </c>
      <c r="V32" s="65">
        <f>'Land  preparation'!R32</f>
        <v>36</v>
      </c>
      <c r="W32" s="65">
        <f>'Land  preparation'!S32</f>
        <v>36</v>
      </c>
      <c r="X32" s="65">
        <f>'Land  preparation'!T32</f>
        <v>36</v>
      </c>
      <c r="Y32" s="65">
        <f>'Land  preparation'!U32</f>
        <v>36</v>
      </c>
      <c r="Z32" s="65">
        <f>'Land  preparation'!V32</f>
        <v>36</v>
      </c>
      <c r="AA32" s="126">
        <f>'Land  preparation'!W32</f>
        <v>41</v>
      </c>
      <c r="AB32" s="85">
        <f>Fertiizer!Q32</f>
        <v>33.9</v>
      </c>
      <c r="AC32" s="56" t="str">
        <f>'Land  preparation'!X32</f>
        <v> </v>
      </c>
      <c r="AD32" s="56">
        <f>+IFERROR(_xlfn.XLOOKUP(A32,Spraying!A:A,Spraying!P:P,,0),)</f>
        <v>0</v>
      </c>
      <c r="AE32" s="56">
        <f>+IFERROR(_xlfn.XLOOKUP(A32,Spraying!A:A,Spraying!T:T,,0),)</f>
        <v>0</v>
      </c>
      <c r="AF32" s="86">
        <f>+IFERROR(_xlfn.XLOOKUP(A32,Spraying!A:A,Spraying!Y:Y,,0),)</f>
        <v>39</v>
      </c>
      <c r="AG32" s="86">
        <f>+IFERROR(_xlfn.XLOOKUP(A32,Spraying!A:A,Spraying!AD:AD,,0),)</f>
        <v>0</v>
      </c>
      <c r="AH32" s="86">
        <f>+IFERROR(_xlfn.XLOOKUP(A32,Spraying!A:A,Spraying!AI:AI,,0),)</f>
        <v>0</v>
      </c>
      <c r="AI32" s="86">
        <f>+IFERROR(_xlfn.XLOOKUP(A32,Spraying!A:A,Spraying!AN:AN,,0),)</f>
        <v>36</v>
      </c>
      <c r="AJ32" s="86">
        <f>+IFERROR(_xlfn.XLOOKUP(A32,Spraying!A:A,Spraying!AS:AS,,0),)</f>
        <v>0</v>
      </c>
      <c r="AK32" s="86">
        <f>+IFERROR(_xlfn.XLOOKUP(A32,Spraying!A:A,Spraying!AX:AX,,0),)</f>
        <v>0</v>
      </c>
      <c r="AL32" s="86">
        <f>Spraying!AD32</f>
        <v>0</v>
      </c>
      <c r="AM32" s="59">
        <v>36</v>
      </c>
      <c r="AN32" s="56">
        <f>_xlfn.XLOOKUP(A32,'Land  preparation'!A:A,'Land  preparation'!Y:Y,,0)</f>
        <v>33.799999999999997</v>
      </c>
      <c r="AO32" s="5">
        <f>_xlfn.XLOOKUP(A32,'Land  preparation'!A:A,'Land  preparation'!Z:Z,,0)</f>
        <v>0</v>
      </c>
    </row>
    <row r="33" spans="1:41" ht="18" customHeight="1">
      <c r="A33" s="59" t="s">
        <v>133</v>
      </c>
      <c r="B33" s="59" t="s">
        <v>4</v>
      </c>
      <c r="C33" s="59" t="s">
        <v>129</v>
      </c>
      <c r="D33" s="59" t="s">
        <v>134</v>
      </c>
      <c r="E33" s="59">
        <v>61.1</v>
      </c>
      <c r="F33" s="59">
        <v>59.1</v>
      </c>
      <c r="G33" s="59">
        <v>62.4</v>
      </c>
      <c r="H33" s="63">
        <v>1.99</v>
      </c>
      <c r="I33" s="59" t="s">
        <v>104</v>
      </c>
      <c r="J33" s="59" t="s">
        <v>1</v>
      </c>
      <c r="K33" s="59" t="s">
        <v>135</v>
      </c>
      <c r="L33" s="51" t="s">
        <v>20</v>
      </c>
      <c r="M33" s="64" t="s">
        <v>17</v>
      </c>
      <c r="N33" s="65" t="s">
        <v>126</v>
      </c>
      <c r="O33" s="65">
        <v>26.1</v>
      </c>
      <c r="P33" s="65" t="str">
        <f>'Land  preparation'!L33</f>
        <v> </v>
      </c>
      <c r="Q33" s="65" t="str">
        <f>'Land  preparation'!M33</f>
        <v> </v>
      </c>
      <c r="R33" s="65" t="str">
        <f>'Land  preparation'!N33</f>
        <v> </v>
      </c>
      <c r="S33" s="65" t="str">
        <f>'Land  preparation'!O33</f>
        <v> </v>
      </c>
      <c r="T33" s="65" t="str">
        <f>'Land  preparation'!P33</f>
        <v> </v>
      </c>
      <c r="U33" s="65">
        <f>'Land  preparation'!Q33</f>
        <v>59.1</v>
      </c>
      <c r="V33" s="65" t="str">
        <f>'Land  preparation'!R33</f>
        <v> </v>
      </c>
      <c r="W33" s="65" t="str">
        <f>'Land  preparation'!S33</f>
        <v> </v>
      </c>
      <c r="X33" s="65" t="str">
        <f>'Land  preparation'!T33</f>
        <v> </v>
      </c>
      <c r="Y33" s="65" t="str">
        <f>'Land  preparation'!U33</f>
        <v> </v>
      </c>
      <c r="Z33" s="65" t="str">
        <f>'Land  preparation'!V33</f>
        <v> </v>
      </c>
      <c r="AA33" s="126" t="str">
        <f>'Land  preparation'!W33</f>
        <v> </v>
      </c>
      <c r="AB33" s="85">
        <f>Fertiizer!Q33</f>
        <v>42.8</v>
      </c>
      <c r="AC33" s="56" t="str">
        <f>'Land  preparation'!X33</f>
        <v> </v>
      </c>
      <c r="AD33" s="56">
        <f>+IFERROR(_xlfn.XLOOKUP(A33,Spraying!A:A,Spraying!P:P,,0),)</f>
        <v>26.1</v>
      </c>
      <c r="AE33" s="56">
        <f>+IFERROR(_xlfn.XLOOKUP(A33,Spraying!A:A,Spraying!T:T,,0),)</f>
        <v>0</v>
      </c>
      <c r="AF33" s="86">
        <f>+IFERROR(_xlfn.XLOOKUP(A33,Spraying!A:A,Spraying!Y:Y,,0),)</f>
        <v>68.819999999999993</v>
      </c>
      <c r="AG33" s="86">
        <f>+IFERROR(_xlfn.XLOOKUP(A33,Spraying!A:A,Spraying!AD:AD,,0),)</f>
        <v>0</v>
      </c>
      <c r="AH33" s="86">
        <f>+IFERROR(_xlfn.XLOOKUP(A33,Spraying!A:A,Spraying!AI:AI,,0),)</f>
        <v>0</v>
      </c>
      <c r="AI33" s="86">
        <f>+IFERROR(_xlfn.XLOOKUP(A33,Spraying!A:A,Spraying!AN:AN,,0),)</f>
        <v>0</v>
      </c>
      <c r="AJ33" s="86">
        <f>+IFERROR(_xlfn.XLOOKUP(A33,Spraying!A:A,Spraying!AS:AS,,0),)</f>
        <v>0</v>
      </c>
      <c r="AK33" s="86">
        <f>+IFERROR(_xlfn.XLOOKUP(A33,Spraying!A:A,Spraying!AX:AX,,0),)</f>
        <v>0</v>
      </c>
      <c r="AL33" s="86">
        <f>Spraying!AD33</f>
        <v>0</v>
      </c>
      <c r="AM33" s="59">
        <v>59.1</v>
      </c>
      <c r="AN33" s="56">
        <f>_xlfn.XLOOKUP(A33,'Land  preparation'!A:A,'Land  preparation'!Y:Y,,0)</f>
        <v>58.72</v>
      </c>
      <c r="AO33" s="5">
        <f>_xlfn.XLOOKUP(A33,'Land  preparation'!A:A,'Land  preparation'!Z:Z,,0)</f>
        <v>0</v>
      </c>
    </row>
    <row r="34" spans="1:41" ht="18" customHeight="1">
      <c r="A34" s="59" t="s">
        <v>136</v>
      </c>
      <c r="B34" s="59" t="s">
        <v>4</v>
      </c>
      <c r="C34" s="59" t="s">
        <v>129</v>
      </c>
      <c r="D34" s="59" t="s">
        <v>137</v>
      </c>
      <c r="E34" s="59">
        <v>46.46</v>
      </c>
      <c r="F34" s="59">
        <v>44.7</v>
      </c>
      <c r="G34" s="59">
        <v>46.2</v>
      </c>
      <c r="H34" s="63">
        <v>1.73</v>
      </c>
      <c r="I34" s="59" t="s">
        <v>104</v>
      </c>
      <c r="J34" s="59" t="s">
        <v>1</v>
      </c>
      <c r="K34" s="59" t="s">
        <v>135</v>
      </c>
      <c r="L34" s="51" t="s">
        <v>20</v>
      </c>
      <c r="M34" s="64" t="s">
        <v>17</v>
      </c>
      <c r="N34" s="65" t="s">
        <v>126</v>
      </c>
      <c r="O34" s="65">
        <v>20.3</v>
      </c>
      <c r="P34" s="65" t="str">
        <f>'Land  preparation'!L34</f>
        <v> </v>
      </c>
      <c r="Q34" s="65" t="str">
        <f>'Land  preparation'!M34</f>
        <v> </v>
      </c>
      <c r="R34" s="65" t="str">
        <f>'Land  preparation'!N34</f>
        <v> </v>
      </c>
      <c r="S34" s="65" t="str">
        <f>'Land  preparation'!O34</f>
        <v> </v>
      </c>
      <c r="T34" s="65" t="str">
        <f>'Land  preparation'!P34</f>
        <v> </v>
      </c>
      <c r="U34" s="65">
        <f>'Land  preparation'!Q34</f>
        <v>44.7</v>
      </c>
      <c r="V34" s="65" t="str">
        <f>'Land  preparation'!R34</f>
        <v> </v>
      </c>
      <c r="W34" s="65" t="str">
        <f>'Land  preparation'!S34</f>
        <v> </v>
      </c>
      <c r="X34" s="65" t="str">
        <f>'Land  preparation'!T34</f>
        <v> </v>
      </c>
      <c r="Y34" s="65" t="str">
        <f>'Land  preparation'!U34</f>
        <v> </v>
      </c>
      <c r="Z34" s="65" t="str">
        <f>'Land  preparation'!V34</f>
        <v> </v>
      </c>
      <c r="AA34" s="126" t="str">
        <f>'Land  preparation'!W34</f>
        <v> </v>
      </c>
      <c r="AB34" s="85" t="str">
        <f>Fertiizer!Q34</f>
        <v> </v>
      </c>
      <c r="AC34" s="56" t="str">
        <f>'Land  preparation'!X34</f>
        <v> </v>
      </c>
      <c r="AD34" s="56">
        <f>+IFERROR(_xlfn.XLOOKUP(A34,Spraying!A:A,Spraying!P:P,,0),)</f>
        <v>20.299999999999997</v>
      </c>
      <c r="AE34" s="56">
        <f>+IFERROR(_xlfn.XLOOKUP(A34,Spraying!A:A,Spraying!T:T,,0),)</f>
        <v>0</v>
      </c>
      <c r="AF34" s="86">
        <f>+IFERROR(_xlfn.XLOOKUP(A34,Spraying!A:A,Spraying!Y:Y,,0),)</f>
        <v>47.680000000000007</v>
      </c>
      <c r="AG34" s="86">
        <f>+IFERROR(_xlfn.XLOOKUP(A34,Spraying!A:A,Spraying!AD:AD,,0),)</f>
        <v>0</v>
      </c>
      <c r="AH34" s="86">
        <f>+IFERROR(_xlfn.XLOOKUP(A34,Spraying!A:A,Spraying!AI:AI,,0),)</f>
        <v>0</v>
      </c>
      <c r="AI34" s="86">
        <f>+IFERROR(_xlfn.XLOOKUP(A34,Spraying!A:A,Spraying!AN:AN,,0),)</f>
        <v>45.6</v>
      </c>
      <c r="AJ34" s="86">
        <f>+IFERROR(_xlfn.XLOOKUP(A34,Spraying!A:A,Spraying!AS:AS,,0),)</f>
        <v>0</v>
      </c>
      <c r="AK34" s="86">
        <f>+IFERROR(_xlfn.XLOOKUP(A34,Spraying!A:A,Spraying!AX:AX,,0),)</f>
        <v>0</v>
      </c>
      <c r="AL34" s="86">
        <f>Spraying!AD34</f>
        <v>0</v>
      </c>
      <c r="AM34" s="59">
        <v>44.7</v>
      </c>
      <c r="AN34" s="56">
        <f>_xlfn.XLOOKUP(A34,'Land  preparation'!A:A,'Land  preparation'!Y:Y,,0)</f>
        <v>45.4</v>
      </c>
      <c r="AO34" s="5">
        <f>_xlfn.XLOOKUP(A34,'Land  preparation'!A:A,'Land  preparation'!Z:Z,,0)</f>
        <v>44</v>
      </c>
    </row>
    <row r="35" spans="1:41" ht="15" customHeight="1">
      <c r="A35" s="59" t="s">
        <v>138</v>
      </c>
      <c r="B35" s="59" t="s">
        <v>4</v>
      </c>
      <c r="C35" s="59" t="s">
        <v>129</v>
      </c>
      <c r="D35" s="59" t="s">
        <v>139</v>
      </c>
      <c r="E35" s="59">
        <v>114.75</v>
      </c>
      <c r="F35" s="59">
        <v>110.2</v>
      </c>
      <c r="G35" s="59">
        <v>113.7</v>
      </c>
      <c r="H35" s="63">
        <v>4.54</v>
      </c>
      <c r="I35" s="59" t="s">
        <v>104</v>
      </c>
      <c r="J35" s="59" t="s">
        <v>1</v>
      </c>
      <c r="K35" s="59" t="s">
        <v>135</v>
      </c>
      <c r="L35" s="51" t="s">
        <v>20</v>
      </c>
      <c r="M35" s="64" t="s">
        <v>17</v>
      </c>
      <c r="N35" s="65" t="s">
        <v>126</v>
      </c>
      <c r="O35" s="65">
        <v>35.6</v>
      </c>
      <c r="P35" s="65" t="str">
        <f>'Land  preparation'!L35</f>
        <v> </v>
      </c>
      <c r="Q35" s="65" t="str">
        <f>'Land  preparation'!M35</f>
        <v> </v>
      </c>
      <c r="R35" s="65" t="str">
        <f>'Land  preparation'!N35</f>
        <v> </v>
      </c>
      <c r="S35" s="65" t="str">
        <f>'Land  preparation'!O35</f>
        <v> </v>
      </c>
      <c r="T35" s="65" t="str">
        <f>'Land  preparation'!P35</f>
        <v> </v>
      </c>
      <c r="U35" s="65">
        <f>'Land  preparation'!Q35</f>
        <v>110.2</v>
      </c>
      <c r="V35" s="65" t="str">
        <f>'Land  preparation'!R35</f>
        <v> </v>
      </c>
      <c r="W35" s="65" t="str">
        <f>'Land  preparation'!S35</f>
        <v> </v>
      </c>
      <c r="X35" s="65" t="str">
        <f>'Land  preparation'!T35</f>
        <v> </v>
      </c>
      <c r="Y35" s="65" t="str">
        <f>'Land  preparation'!U35</f>
        <v> </v>
      </c>
      <c r="Z35" s="65" t="str">
        <f>'Land  preparation'!V35</f>
        <v> </v>
      </c>
      <c r="AA35" s="126" t="str">
        <f>'Land  preparation'!W35</f>
        <v> </v>
      </c>
      <c r="AB35" s="85" t="str">
        <f>Fertiizer!Q35</f>
        <v> </v>
      </c>
      <c r="AC35" s="56" t="str">
        <f>'Land  preparation'!X35</f>
        <v> </v>
      </c>
      <c r="AD35" s="56">
        <f>+IFERROR(_xlfn.XLOOKUP(A35,Spraying!A:A,Spraying!P:P,,0),)</f>
        <v>35.6</v>
      </c>
      <c r="AE35" s="56">
        <f>+IFERROR(_xlfn.XLOOKUP(A35,Spraying!A:A,Spraying!T:T,,0),)</f>
        <v>0</v>
      </c>
      <c r="AF35" s="86">
        <f>+IFERROR(_xlfn.XLOOKUP(A35,Spraying!A:A,Spraying!Y:Y,,0),)</f>
        <v>117.5</v>
      </c>
      <c r="AG35" s="86">
        <f>+IFERROR(_xlfn.XLOOKUP(A35,Spraying!A:A,Spraying!AD:AD,,0),)</f>
        <v>0</v>
      </c>
      <c r="AH35" s="86">
        <f>+IFERROR(_xlfn.XLOOKUP(A35,Spraying!A:A,Spraying!AI:AI,,0),)</f>
        <v>54.6</v>
      </c>
      <c r="AI35" s="86">
        <f>+IFERROR(_xlfn.XLOOKUP(A35,Spraying!A:A,Spraying!AN:AN,,0),)</f>
        <v>0</v>
      </c>
      <c r="AJ35" s="86">
        <f>+IFERROR(_xlfn.XLOOKUP(A35,Spraying!A:A,Spraying!AS:AS,,0),)</f>
        <v>0</v>
      </c>
      <c r="AK35" s="86">
        <f>+IFERROR(_xlfn.XLOOKUP(A35,Spraying!A:A,Spraying!AX:AX,,0),)</f>
        <v>0</v>
      </c>
      <c r="AL35" s="86">
        <f>Spraying!AD35</f>
        <v>0</v>
      </c>
      <c r="AM35" s="59">
        <v>110.2</v>
      </c>
      <c r="AN35" s="56" t="str">
        <f>_xlfn.XLOOKUP(A35,'Land  preparation'!A:A,'Land  preparation'!Y:Y,,0)</f>
        <v> </v>
      </c>
      <c r="AO35" s="5">
        <f>_xlfn.XLOOKUP(A35,'Land  preparation'!A:A,'Land  preparation'!Z:Z,,0)</f>
        <v>0</v>
      </c>
    </row>
    <row r="36" spans="1:41" ht="18" customHeight="1">
      <c r="A36" s="59" t="s">
        <v>140</v>
      </c>
      <c r="B36" s="59" t="s">
        <v>4</v>
      </c>
      <c r="C36" s="59" t="s">
        <v>129</v>
      </c>
      <c r="D36" s="59" t="s">
        <v>141</v>
      </c>
      <c r="E36" s="59">
        <v>40.74</v>
      </c>
      <c r="F36" s="59">
        <v>38.700000000000003</v>
      </c>
      <c r="G36" s="59">
        <v>40.799999999999997</v>
      </c>
      <c r="H36" s="63">
        <v>2.09</v>
      </c>
      <c r="I36" s="59" t="s">
        <v>104</v>
      </c>
      <c r="J36" s="59" t="s">
        <v>1</v>
      </c>
      <c r="K36" s="59" t="s">
        <v>135</v>
      </c>
      <c r="L36" s="51" t="s">
        <v>20</v>
      </c>
      <c r="M36" s="64" t="s">
        <v>17</v>
      </c>
      <c r="N36" s="65" t="s">
        <v>126</v>
      </c>
      <c r="O36" s="65">
        <v>25.1</v>
      </c>
      <c r="P36" s="65" t="str">
        <f>'Land  preparation'!L36</f>
        <v> </v>
      </c>
      <c r="Q36" s="65" t="str">
        <f>'Land  preparation'!M36</f>
        <v> </v>
      </c>
      <c r="R36" s="65" t="str">
        <f>'Land  preparation'!N36</f>
        <v> </v>
      </c>
      <c r="S36" s="65" t="str">
        <f>'Land  preparation'!O36</f>
        <v> </v>
      </c>
      <c r="T36" s="65" t="str">
        <f>'Land  preparation'!P36</f>
        <v> </v>
      </c>
      <c r="U36" s="65">
        <f>'Land  preparation'!Q36</f>
        <v>38.700000000000003</v>
      </c>
      <c r="V36" s="65" t="str">
        <f>'Land  preparation'!R36</f>
        <v> </v>
      </c>
      <c r="W36" s="65" t="str">
        <f>'Land  preparation'!S36</f>
        <v> </v>
      </c>
      <c r="X36" s="65" t="str">
        <f>'Land  preparation'!T36</f>
        <v> </v>
      </c>
      <c r="Y36" s="65" t="str">
        <f>'Land  preparation'!U36</f>
        <v> </v>
      </c>
      <c r="Z36" s="65" t="str">
        <f>'Land  preparation'!V36</f>
        <v> </v>
      </c>
      <c r="AA36" s="126" t="str">
        <f>'Land  preparation'!W36</f>
        <v> </v>
      </c>
      <c r="AB36" s="85">
        <f>Fertiizer!Q36</f>
        <v>39.4</v>
      </c>
      <c r="AC36" s="56" t="str">
        <f>'Land  preparation'!X36</f>
        <v> </v>
      </c>
      <c r="AD36" s="56">
        <f>+IFERROR(_xlfn.XLOOKUP(A36,Spraying!A:A,Spraying!P:P,,0),)</f>
        <v>25.1</v>
      </c>
      <c r="AE36" s="56">
        <f>+IFERROR(_xlfn.XLOOKUP(A36,Spraying!A:A,Spraying!T:T,,0),)</f>
        <v>0</v>
      </c>
      <c r="AF36" s="86">
        <f>+IFERROR(_xlfn.XLOOKUP(A36,Spraying!A:A,Spraying!Y:Y,,0),)</f>
        <v>43.05</v>
      </c>
      <c r="AG36" s="86">
        <f>+IFERROR(_xlfn.XLOOKUP(A36,Spraying!A:A,Spraying!AD:AD,,0),)</f>
        <v>0</v>
      </c>
      <c r="AH36" s="86">
        <f>+IFERROR(_xlfn.XLOOKUP(A36,Spraying!A:A,Spraying!AI:AI,,0),)</f>
        <v>0</v>
      </c>
      <c r="AI36" s="86">
        <f>+IFERROR(_xlfn.XLOOKUP(A36,Spraying!A:A,Spraying!AN:AN,,0),)</f>
        <v>38.81</v>
      </c>
      <c r="AJ36" s="86">
        <f>+IFERROR(_xlfn.XLOOKUP(A36,Spraying!A:A,Spraying!AS:AS,,0),)</f>
        <v>0</v>
      </c>
      <c r="AK36" s="86">
        <f>+IFERROR(_xlfn.XLOOKUP(A36,Spraying!A:A,Spraying!AX:AX,,0),)</f>
        <v>0</v>
      </c>
      <c r="AL36" s="86">
        <f>Spraying!AD36</f>
        <v>0</v>
      </c>
      <c r="AM36" s="59">
        <v>38.700000000000003</v>
      </c>
      <c r="AN36" s="56">
        <f>_xlfn.XLOOKUP(A36,'Land  preparation'!A:A,'Land  preparation'!Y:Y,,0)</f>
        <v>39.1</v>
      </c>
      <c r="AO36" s="5">
        <f>_xlfn.XLOOKUP(A36,'Land  preparation'!A:A,'Land  preparation'!Z:Z,,0)</f>
        <v>0</v>
      </c>
    </row>
    <row r="37" spans="1:41" ht="18" customHeight="1">
      <c r="A37" s="59" t="s">
        <v>142</v>
      </c>
      <c r="B37" s="59" t="s">
        <v>4</v>
      </c>
      <c r="C37" s="59" t="s">
        <v>129</v>
      </c>
      <c r="D37" s="59" t="s">
        <v>143</v>
      </c>
      <c r="E37" s="59">
        <v>18.45</v>
      </c>
      <c r="F37" s="59">
        <v>17.5</v>
      </c>
      <c r="G37" s="59">
        <v>53.1</v>
      </c>
      <c r="H37" s="63">
        <v>0.95</v>
      </c>
      <c r="I37" s="59" t="s">
        <v>104</v>
      </c>
      <c r="J37" s="59" t="s">
        <v>1</v>
      </c>
      <c r="K37" s="59" t="s">
        <v>135</v>
      </c>
      <c r="L37" s="51" t="s">
        <v>20</v>
      </c>
      <c r="M37" s="64" t="s">
        <v>17</v>
      </c>
      <c r="N37" s="65" t="s">
        <v>126</v>
      </c>
      <c r="O37" s="65" t="s">
        <v>98</v>
      </c>
      <c r="P37" s="65" t="str">
        <f>'Land  preparation'!L37</f>
        <v> </v>
      </c>
      <c r="Q37" s="65" t="str">
        <f>'Land  preparation'!M37</f>
        <v> </v>
      </c>
      <c r="R37" s="65" t="str">
        <f>'Land  preparation'!N37</f>
        <v> </v>
      </c>
      <c r="S37" s="65" t="str">
        <f>'Land  preparation'!O37</f>
        <v> </v>
      </c>
      <c r="T37" s="65" t="str">
        <f>'Land  preparation'!P37</f>
        <v> </v>
      </c>
      <c r="U37" s="65">
        <f>'Land  preparation'!Q37</f>
        <v>17.5</v>
      </c>
      <c r="V37" s="65" t="str">
        <f>'Land  preparation'!R37</f>
        <v> </v>
      </c>
      <c r="W37" s="65" t="str">
        <f>'Land  preparation'!S37</f>
        <v> </v>
      </c>
      <c r="X37" s="65" t="str">
        <f>'Land  preparation'!T37</f>
        <v> </v>
      </c>
      <c r="Y37" s="65" t="str">
        <f>'Land  preparation'!U37</f>
        <v> </v>
      </c>
      <c r="Z37" s="65" t="str">
        <f>'Land  preparation'!V37</f>
        <v> </v>
      </c>
      <c r="AA37" s="126" t="str">
        <f>'Land  preparation'!W37</f>
        <v> </v>
      </c>
      <c r="AB37" s="85" t="str">
        <f>Fertiizer!Q37</f>
        <v> </v>
      </c>
      <c r="AC37" s="56" t="str">
        <f>'Land  preparation'!X37</f>
        <v> </v>
      </c>
      <c r="AD37" s="56">
        <f>+IFERROR(_xlfn.XLOOKUP(A37,Spraying!A:A,Spraying!P:P,,0),)</f>
        <v>0</v>
      </c>
      <c r="AE37" s="56">
        <f>+IFERROR(_xlfn.XLOOKUP(A37,Spraying!A:A,Spraying!T:T,,0),)</f>
        <v>0</v>
      </c>
      <c r="AF37" s="86">
        <f>+IFERROR(_xlfn.XLOOKUP(A37,Spraying!A:A,Spraying!Y:Y,,0),)</f>
        <v>17.48</v>
      </c>
      <c r="AG37" s="86">
        <f>+IFERROR(_xlfn.XLOOKUP(A37,Spraying!A:A,Spraying!AD:AD,,0),)</f>
        <v>0</v>
      </c>
      <c r="AH37" s="86">
        <f>+IFERROR(_xlfn.XLOOKUP(A37,Spraying!A:A,Spraying!AI:AI,,0),)</f>
        <v>0</v>
      </c>
      <c r="AI37" s="86">
        <f>+IFERROR(_xlfn.XLOOKUP(A37,Spraying!A:A,Spraying!AN:AN,,0),)</f>
        <v>17.899999999999999</v>
      </c>
      <c r="AJ37" s="86">
        <f>+IFERROR(_xlfn.XLOOKUP(A37,Spraying!A:A,Spraying!AS:AS,,0),)</f>
        <v>0</v>
      </c>
      <c r="AK37" s="86">
        <f>+IFERROR(_xlfn.XLOOKUP(A37,Spraying!A:A,Spraying!AX:AX,,0),)</f>
        <v>0</v>
      </c>
      <c r="AL37" s="86">
        <f>Spraying!AD37</f>
        <v>0</v>
      </c>
      <c r="AM37" s="59">
        <v>17.5</v>
      </c>
      <c r="AN37" s="56">
        <f>_xlfn.XLOOKUP(A37,'Land  preparation'!A:A,'Land  preparation'!Y:Y,,0)</f>
        <v>17.3</v>
      </c>
      <c r="AO37" s="5">
        <f>_xlfn.XLOOKUP(A37,'Land  preparation'!A:A,'Land  preparation'!Z:Z,,0)</f>
        <v>13.5</v>
      </c>
    </row>
    <row r="38" spans="1:41" ht="18" customHeight="1">
      <c r="A38" s="59" t="s">
        <v>144</v>
      </c>
      <c r="B38" s="59" t="s">
        <v>4</v>
      </c>
      <c r="C38" s="59" t="s">
        <v>129</v>
      </c>
      <c r="D38" s="59" t="s">
        <v>145</v>
      </c>
      <c r="E38" s="59">
        <v>34.01</v>
      </c>
      <c r="F38" s="59">
        <v>32.200000000000003</v>
      </c>
      <c r="G38" s="59">
        <v>54.5</v>
      </c>
      <c r="H38" s="63">
        <v>1.8</v>
      </c>
      <c r="I38" s="59" t="s">
        <v>104</v>
      </c>
      <c r="J38" s="59" t="s">
        <v>1</v>
      </c>
      <c r="K38" s="59" t="s">
        <v>135</v>
      </c>
      <c r="L38" s="51" t="s">
        <v>20</v>
      </c>
      <c r="M38" s="64" t="s">
        <v>17</v>
      </c>
      <c r="N38" s="65" t="s">
        <v>126</v>
      </c>
      <c r="O38" s="65">
        <v>19.2</v>
      </c>
      <c r="P38" s="65" t="str">
        <f>'Land  preparation'!L38</f>
        <v> </v>
      </c>
      <c r="Q38" s="65" t="str">
        <f>'Land  preparation'!M38</f>
        <v> </v>
      </c>
      <c r="R38" s="65" t="str">
        <f>'Land  preparation'!N38</f>
        <v> </v>
      </c>
      <c r="S38" s="65" t="str">
        <f>'Land  preparation'!O38</f>
        <v> </v>
      </c>
      <c r="T38" s="65" t="str">
        <f>'Land  preparation'!P38</f>
        <v> </v>
      </c>
      <c r="U38" s="65">
        <f>'Land  preparation'!Q38</f>
        <v>32.200000000000003</v>
      </c>
      <c r="V38" s="65" t="str">
        <f>'Land  preparation'!R38</f>
        <v> </v>
      </c>
      <c r="W38" s="65" t="str">
        <f>'Land  preparation'!S38</f>
        <v> </v>
      </c>
      <c r="X38" s="65" t="str">
        <f>'Land  preparation'!T38</f>
        <v> </v>
      </c>
      <c r="Y38" s="65" t="str">
        <f>'Land  preparation'!U38</f>
        <v> </v>
      </c>
      <c r="Z38" s="65" t="str">
        <f>'Land  preparation'!V38</f>
        <v> </v>
      </c>
      <c r="AA38" s="126" t="str">
        <f>'Land  preparation'!W38</f>
        <v> </v>
      </c>
      <c r="AB38" s="85" t="str">
        <f>Fertiizer!Q38</f>
        <v> </v>
      </c>
      <c r="AC38" s="56" t="str">
        <f>'Land  preparation'!X38</f>
        <v> </v>
      </c>
      <c r="AD38" s="56">
        <f>+IFERROR(_xlfn.XLOOKUP(A38,Spraying!A:A,Spraying!P:P,,0),)</f>
        <v>19.2</v>
      </c>
      <c r="AE38" s="56">
        <f>+IFERROR(_xlfn.XLOOKUP(A38,Spraying!A:A,Spraying!T:T,,0),)</f>
        <v>0</v>
      </c>
      <c r="AF38" s="86">
        <f>+IFERROR(_xlfn.XLOOKUP(A38,Spraying!A:A,Spraying!Y:Y,,0),)</f>
        <v>32.760000000000005</v>
      </c>
      <c r="AG38" s="86">
        <f>+IFERROR(_xlfn.XLOOKUP(A38,Spraying!A:A,Spraying!AD:AD,,0),)</f>
        <v>0</v>
      </c>
      <c r="AH38" s="86">
        <f>+IFERROR(_xlfn.XLOOKUP(A38,Spraying!A:A,Spraying!AI:AI,,0),)</f>
        <v>0</v>
      </c>
      <c r="AI38" s="86">
        <f>+IFERROR(_xlfn.XLOOKUP(A38,Spraying!A:A,Spraying!AN:AN,,0),)</f>
        <v>32.299999999999997</v>
      </c>
      <c r="AJ38" s="86">
        <f>+IFERROR(_xlfn.XLOOKUP(A38,Spraying!A:A,Spraying!AS:AS,,0),)</f>
        <v>0</v>
      </c>
      <c r="AK38" s="86">
        <f>+IFERROR(_xlfn.XLOOKUP(A38,Spraying!A:A,Spraying!AX:AX,,0),)</f>
        <v>0</v>
      </c>
      <c r="AL38" s="86">
        <f>Spraying!AD38</f>
        <v>0</v>
      </c>
      <c r="AM38" s="59">
        <v>32.200000000000003</v>
      </c>
      <c r="AN38" s="56">
        <f>_xlfn.XLOOKUP(A38,'Land  preparation'!A:A,'Land  preparation'!Y:Y,,0)</f>
        <v>30.4</v>
      </c>
      <c r="AO38" s="5">
        <f>_xlfn.XLOOKUP(A38,'Land  preparation'!A:A,'Land  preparation'!Z:Z,,0)</f>
        <v>24</v>
      </c>
    </row>
    <row r="39" spans="1:41" ht="18" customHeight="1">
      <c r="A39" s="59" t="s">
        <v>146</v>
      </c>
      <c r="B39" s="59" t="s">
        <v>4</v>
      </c>
      <c r="C39" s="59" t="s">
        <v>129</v>
      </c>
      <c r="D39" s="59" t="s">
        <v>147</v>
      </c>
      <c r="E39" s="59">
        <v>56.03</v>
      </c>
      <c r="F39" s="59">
        <v>53.6</v>
      </c>
      <c r="G39" s="59">
        <v>41.6</v>
      </c>
      <c r="H39" s="63">
        <v>2.42</v>
      </c>
      <c r="I39" s="59" t="s">
        <v>104</v>
      </c>
      <c r="J39" s="59" t="s">
        <v>1</v>
      </c>
      <c r="K39" s="59" t="s">
        <v>135</v>
      </c>
      <c r="L39" s="51" t="s">
        <v>20</v>
      </c>
      <c r="M39" s="64" t="s">
        <v>17</v>
      </c>
      <c r="N39" s="65" t="s">
        <v>126</v>
      </c>
      <c r="O39" s="65">
        <v>15</v>
      </c>
      <c r="P39" s="65" t="str">
        <f>'Land  preparation'!L39</f>
        <v> </v>
      </c>
      <c r="Q39" s="65" t="str">
        <f>'Land  preparation'!M39</f>
        <v> </v>
      </c>
      <c r="R39" s="65" t="str">
        <f>'Land  preparation'!N39</f>
        <v> </v>
      </c>
      <c r="S39" s="65" t="str">
        <f>'Land  preparation'!O39</f>
        <v> </v>
      </c>
      <c r="T39" s="65" t="str">
        <f>'Land  preparation'!P39</f>
        <v> </v>
      </c>
      <c r="U39" s="65">
        <f>'Land  preparation'!Q39</f>
        <v>53.6</v>
      </c>
      <c r="V39" s="65" t="str">
        <f>'Land  preparation'!R39</f>
        <v> </v>
      </c>
      <c r="W39" s="65" t="str">
        <f>'Land  preparation'!S39</f>
        <v> </v>
      </c>
      <c r="X39" s="65" t="str">
        <f>'Land  preparation'!T39</f>
        <v> </v>
      </c>
      <c r="Y39" s="65" t="str">
        <f>'Land  preparation'!U39</f>
        <v> </v>
      </c>
      <c r="Z39" s="65" t="str">
        <f>'Land  preparation'!V39</f>
        <v> </v>
      </c>
      <c r="AA39" s="126" t="str">
        <f>'Land  preparation'!W39</f>
        <v> </v>
      </c>
      <c r="AB39" s="85" t="str">
        <f>Fertiizer!Q39</f>
        <v> </v>
      </c>
      <c r="AC39" s="56" t="str">
        <f>'Land  preparation'!X39</f>
        <v> </v>
      </c>
      <c r="AD39" s="56">
        <f>+IFERROR(_xlfn.XLOOKUP(A39,Spraying!A:A,Spraying!P:P,,0),)</f>
        <v>15</v>
      </c>
      <c r="AE39" s="56">
        <f>+IFERROR(_xlfn.XLOOKUP(A39,Spraying!A:A,Spraying!T:T,,0),)</f>
        <v>0</v>
      </c>
      <c r="AF39" s="86">
        <f>+IFERROR(_xlfn.XLOOKUP(A39,Spraying!A:A,Spraying!Y:Y,,0),)</f>
        <v>56.11</v>
      </c>
      <c r="AG39" s="86">
        <f>+IFERROR(_xlfn.XLOOKUP(A39,Spraying!A:A,Spraying!AD:AD,,0),)</f>
        <v>0</v>
      </c>
      <c r="AH39" s="86">
        <f>+IFERROR(_xlfn.XLOOKUP(A39,Spraying!A:A,Spraying!AI:AI,,0),)</f>
        <v>0</v>
      </c>
      <c r="AI39" s="86">
        <f>+IFERROR(_xlfn.XLOOKUP(A39,Spraying!A:A,Spraying!AN:AN,,0),)</f>
        <v>55.55</v>
      </c>
      <c r="AJ39" s="86">
        <f>+IFERROR(_xlfn.XLOOKUP(A39,Spraying!A:A,Spraying!AS:AS,,0),)</f>
        <v>0</v>
      </c>
      <c r="AK39" s="86">
        <f>+IFERROR(_xlfn.XLOOKUP(A39,Spraying!A:A,Spraying!AX:AX,,0),)</f>
        <v>0</v>
      </c>
      <c r="AL39" s="86">
        <f>Spraying!AD39</f>
        <v>0</v>
      </c>
      <c r="AM39" s="59">
        <v>53.6</v>
      </c>
      <c r="AN39" s="56">
        <f>_xlfn.XLOOKUP(A39,'Land  preparation'!A:A,'Land  preparation'!Y:Y,,0)</f>
        <v>51.5</v>
      </c>
      <c r="AO39" s="5">
        <f>_xlfn.XLOOKUP(A39,'Land  preparation'!A:A,'Land  preparation'!Z:Z,,0)</f>
        <v>9.5</v>
      </c>
    </row>
    <row r="40" spans="1:41" ht="18" customHeight="1">
      <c r="A40" s="59" t="s">
        <v>148</v>
      </c>
      <c r="B40" s="59" t="s">
        <v>4</v>
      </c>
      <c r="C40" s="59" t="s">
        <v>129</v>
      </c>
      <c r="D40" s="59" t="s">
        <v>149</v>
      </c>
      <c r="E40" s="59">
        <v>43.12</v>
      </c>
      <c r="F40" s="59">
        <v>40.799999999999997</v>
      </c>
      <c r="G40" s="59">
        <v>48.9</v>
      </c>
      <c r="H40" s="63">
        <v>2.37</v>
      </c>
      <c r="I40" s="59" t="s">
        <v>1</v>
      </c>
      <c r="J40" s="59" t="s">
        <v>1</v>
      </c>
      <c r="K40" s="59" t="s">
        <v>135</v>
      </c>
      <c r="L40" s="51" t="s">
        <v>20</v>
      </c>
      <c r="M40" s="64" t="s">
        <v>17</v>
      </c>
      <c r="N40" s="65" t="s">
        <v>126</v>
      </c>
      <c r="O40" s="65">
        <v>22</v>
      </c>
      <c r="P40" s="65" t="str">
        <f>'Land  preparation'!L40</f>
        <v> </v>
      </c>
      <c r="Q40" s="65" t="str">
        <f>'Land  preparation'!M40</f>
        <v> </v>
      </c>
      <c r="R40" s="65" t="str">
        <f>'Land  preparation'!N40</f>
        <v> </v>
      </c>
      <c r="S40" s="65" t="str">
        <f>'Land  preparation'!O40</f>
        <v> </v>
      </c>
      <c r="T40" s="65" t="str">
        <f>'Land  preparation'!P40</f>
        <v> </v>
      </c>
      <c r="U40" s="65">
        <f>'Land  preparation'!Q40</f>
        <v>40.799999999999997</v>
      </c>
      <c r="V40" s="65" t="str">
        <f>'Land  preparation'!R40</f>
        <v> </v>
      </c>
      <c r="W40" s="65" t="str">
        <f>'Land  preparation'!S40</f>
        <v> </v>
      </c>
      <c r="X40" s="65" t="str">
        <f>'Land  preparation'!T40</f>
        <v> </v>
      </c>
      <c r="Y40" s="65" t="str">
        <f>'Land  preparation'!U40</f>
        <v> </v>
      </c>
      <c r="Z40" s="65" t="str">
        <f>'Land  preparation'!V40</f>
        <v> </v>
      </c>
      <c r="AA40" s="126" t="str">
        <f>'Land  preparation'!W40</f>
        <v> </v>
      </c>
      <c r="AB40" s="85" t="str">
        <f>Fertiizer!Q40</f>
        <v> </v>
      </c>
      <c r="AC40" s="56" t="str">
        <f>'Land  preparation'!X40</f>
        <v> </v>
      </c>
      <c r="AD40" s="56">
        <f>+IFERROR(_xlfn.XLOOKUP(A40,Spraying!A:A,Spraying!P:P,,0),)</f>
        <v>22</v>
      </c>
      <c r="AE40" s="56">
        <f>+IFERROR(_xlfn.XLOOKUP(A40,Spraying!A:A,Spraying!T:T,,0),)</f>
        <v>0</v>
      </c>
      <c r="AF40" s="86">
        <f>+IFERROR(_xlfn.XLOOKUP(A40,Spraying!A:A,Spraying!Y:Y,,0),)</f>
        <v>44</v>
      </c>
      <c r="AG40" s="86">
        <f>+IFERROR(_xlfn.XLOOKUP(A40,Spraying!A:A,Spraying!AD:AD,,0),)</f>
        <v>0</v>
      </c>
      <c r="AH40" s="86">
        <f>+IFERROR(_xlfn.XLOOKUP(A40,Spraying!A:A,Spraying!AI:AI,,0),)</f>
        <v>0</v>
      </c>
      <c r="AI40" s="86">
        <f>+IFERROR(_xlfn.XLOOKUP(A40,Spraying!A:A,Spraying!AN:AN,,0),)</f>
        <v>40.18</v>
      </c>
      <c r="AJ40" s="86">
        <f>+IFERROR(_xlfn.XLOOKUP(A40,Spraying!A:A,Spraying!AS:AS,,0),)</f>
        <v>0</v>
      </c>
      <c r="AK40" s="86">
        <f>+IFERROR(_xlfn.XLOOKUP(A40,Spraying!A:A,Spraying!AX:AX,,0),)</f>
        <v>0</v>
      </c>
      <c r="AL40" s="86">
        <f>Spraying!AD40</f>
        <v>0</v>
      </c>
      <c r="AM40" s="59">
        <v>40.799999999999997</v>
      </c>
      <c r="AN40" s="56">
        <f>_xlfn.XLOOKUP(A40,'Land  preparation'!A:A,'Land  preparation'!Y:Y,,0)</f>
        <v>39.4</v>
      </c>
      <c r="AO40" s="5">
        <f>_xlfn.XLOOKUP(A40,'Land  preparation'!A:A,'Land  preparation'!Z:Z,,0)</f>
        <v>0</v>
      </c>
    </row>
    <row r="41" spans="1:41" ht="18" customHeight="1">
      <c r="A41" s="59" t="s">
        <v>150</v>
      </c>
      <c r="B41" s="59" t="s">
        <v>4</v>
      </c>
      <c r="C41" s="59" t="s">
        <v>129</v>
      </c>
      <c r="D41" s="59" t="s">
        <v>151</v>
      </c>
      <c r="E41" s="59">
        <v>46.89</v>
      </c>
      <c r="F41" s="59">
        <v>44.3</v>
      </c>
      <c r="G41" s="59">
        <v>51.1</v>
      </c>
      <c r="H41" s="63">
        <v>2.59</v>
      </c>
      <c r="I41" s="59" t="s">
        <v>1</v>
      </c>
      <c r="J41" s="59" t="s">
        <v>1</v>
      </c>
      <c r="K41" s="59" t="s">
        <v>135</v>
      </c>
      <c r="L41" s="51" t="s">
        <v>20</v>
      </c>
      <c r="M41" s="64" t="s">
        <v>17</v>
      </c>
      <c r="N41" s="65" t="s">
        <v>126</v>
      </c>
      <c r="O41" s="65">
        <v>10</v>
      </c>
      <c r="P41" s="65" t="str">
        <f>'Land  preparation'!L41</f>
        <v> </v>
      </c>
      <c r="Q41" s="65" t="str">
        <f>'Land  preparation'!M41</f>
        <v> </v>
      </c>
      <c r="R41" s="65" t="str">
        <f>'Land  preparation'!N41</f>
        <v> </v>
      </c>
      <c r="S41" s="65" t="str">
        <f>'Land  preparation'!O41</f>
        <v> </v>
      </c>
      <c r="T41" s="65" t="str">
        <f>'Land  preparation'!P41</f>
        <v> </v>
      </c>
      <c r="U41" s="65">
        <f>'Land  preparation'!Q41</f>
        <v>44.3</v>
      </c>
      <c r="V41" s="65" t="str">
        <f>'Land  preparation'!R41</f>
        <v> </v>
      </c>
      <c r="W41" s="65" t="str">
        <f>'Land  preparation'!S41</f>
        <v> </v>
      </c>
      <c r="X41" s="65" t="str">
        <f>'Land  preparation'!T41</f>
        <v> </v>
      </c>
      <c r="Y41" s="65" t="str">
        <f>'Land  preparation'!U41</f>
        <v> </v>
      </c>
      <c r="Z41" s="65" t="str">
        <f>'Land  preparation'!V41</f>
        <v> </v>
      </c>
      <c r="AA41" s="126" t="str">
        <f>'Land  preparation'!W41</f>
        <v> </v>
      </c>
      <c r="AB41" s="85">
        <f>Fertiizer!Q41</f>
        <v>45.59</v>
      </c>
      <c r="AC41" s="56" t="str">
        <f>'Land  preparation'!X41</f>
        <v> </v>
      </c>
      <c r="AD41" s="56">
        <f>+IFERROR(_xlfn.XLOOKUP(A41,Spraying!A:A,Spraying!P:P,,0),)</f>
        <v>10</v>
      </c>
      <c r="AE41" s="56">
        <f>+IFERROR(_xlfn.XLOOKUP(A41,Spraying!A:A,Spraying!T:T,,0),)</f>
        <v>0</v>
      </c>
      <c r="AF41" s="86">
        <f>+IFERROR(_xlfn.XLOOKUP(A41,Spraying!A:A,Spraying!Y:Y,,0),)</f>
        <v>47.8</v>
      </c>
      <c r="AG41" s="86">
        <f>+IFERROR(_xlfn.XLOOKUP(A41,Spraying!A:A,Spraying!AD:AD,,0),)</f>
        <v>0</v>
      </c>
      <c r="AH41" s="86">
        <f>+IFERROR(_xlfn.XLOOKUP(A41,Spraying!A:A,Spraying!AI:AI,,0),)</f>
        <v>0</v>
      </c>
      <c r="AI41" s="86">
        <f>+IFERROR(_xlfn.XLOOKUP(A41,Spraying!A:A,Spraying!AN:AN,,0),)</f>
        <v>44.45</v>
      </c>
      <c r="AJ41" s="86">
        <f>+IFERROR(_xlfn.XLOOKUP(A41,Spraying!A:A,Spraying!AS:AS,,0),)</f>
        <v>0</v>
      </c>
      <c r="AK41" s="86">
        <f>+IFERROR(_xlfn.XLOOKUP(A41,Spraying!A:A,Spraying!AX:AX,,0),)</f>
        <v>0</v>
      </c>
      <c r="AL41" s="86">
        <f>Spraying!AD41</f>
        <v>0</v>
      </c>
      <c r="AM41" s="59">
        <v>44.3</v>
      </c>
      <c r="AN41" s="56">
        <f>_xlfn.XLOOKUP(A41,'Land  preparation'!A:A,'Land  preparation'!Y:Y,,0)</f>
        <v>44.7</v>
      </c>
      <c r="AO41" s="5">
        <f>_xlfn.XLOOKUP(A41,'Land  preparation'!A:A,'Land  preparation'!Z:Z,,0)</f>
        <v>6</v>
      </c>
    </row>
    <row r="42" spans="1:41" ht="18" customHeight="1">
      <c r="A42" s="59" t="s">
        <v>152</v>
      </c>
      <c r="B42" s="59" t="s">
        <v>4</v>
      </c>
      <c r="C42" s="59" t="s">
        <v>129</v>
      </c>
      <c r="D42" s="59" t="s">
        <v>153</v>
      </c>
      <c r="E42" s="59">
        <v>53.23</v>
      </c>
      <c r="F42" s="59">
        <v>50.9</v>
      </c>
      <c r="G42" s="59">
        <v>33.299999999999997</v>
      </c>
      <c r="H42" s="63">
        <v>2.33</v>
      </c>
      <c r="I42" s="59" t="s">
        <v>1</v>
      </c>
      <c r="J42" s="59" t="s">
        <v>1</v>
      </c>
      <c r="K42" s="59" t="s">
        <v>135</v>
      </c>
      <c r="L42" s="51" t="s">
        <v>20</v>
      </c>
      <c r="M42" s="64" t="s">
        <v>17</v>
      </c>
      <c r="N42" s="65" t="s">
        <v>126</v>
      </c>
      <c r="O42" s="65" t="s">
        <v>98</v>
      </c>
      <c r="P42" s="65" t="str">
        <f>'Land  preparation'!L42</f>
        <v> </v>
      </c>
      <c r="Q42" s="65" t="str">
        <f>'Land  preparation'!M42</f>
        <v> </v>
      </c>
      <c r="R42" s="65" t="str">
        <f>'Land  preparation'!N42</f>
        <v> </v>
      </c>
      <c r="S42" s="65" t="str">
        <f>'Land  preparation'!O42</f>
        <v> </v>
      </c>
      <c r="T42" s="65" t="str">
        <f>'Land  preparation'!P42</f>
        <v> </v>
      </c>
      <c r="U42" s="65">
        <f>'Land  preparation'!Q42</f>
        <v>50.9</v>
      </c>
      <c r="V42" s="65" t="str">
        <f>'Land  preparation'!R42</f>
        <v> </v>
      </c>
      <c r="W42" s="65" t="str">
        <f>'Land  preparation'!S42</f>
        <v> </v>
      </c>
      <c r="X42" s="65" t="str">
        <f>'Land  preparation'!T42</f>
        <v> </v>
      </c>
      <c r="Y42" s="65" t="str">
        <f>'Land  preparation'!U42</f>
        <v> </v>
      </c>
      <c r="Z42" s="65" t="str">
        <f>'Land  preparation'!V42</f>
        <v> </v>
      </c>
      <c r="AA42" s="126" t="str">
        <f>'Land  preparation'!W42</f>
        <v> </v>
      </c>
      <c r="AB42" s="85">
        <f>Fertiizer!Q42</f>
        <v>52.53</v>
      </c>
      <c r="AC42" s="56" t="str">
        <f>'Land  preparation'!X42</f>
        <v> </v>
      </c>
      <c r="AD42" s="56">
        <f>+IFERROR(_xlfn.XLOOKUP(A42,Spraying!A:A,Spraying!P:P,,0),)</f>
        <v>0</v>
      </c>
      <c r="AE42" s="56">
        <f>+IFERROR(_xlfn.XLOOKUP(A42,Spraying!A:A,Spraying!T:T,,0),)</f>
        <v>0</v>
      </c>
      <c r="AF42" s="86">
        <f>+IFERROR(_xlfn.XLOOKUP(A42,Spraying!A:A,Spraying!Y:Y,,0),)</f>
        <v>59.15</v>
      </c>
      <c r="AG42" s="86">
        <f>+IFERROR(_xlfn.XLOOKUP(A42,Spraying!A:A,Spraying!AD:AD,,0),)</f>
        <v>0</v>
      </c>
      <c r="AH42" s="86">
        <f>+IFERROR(_xlfn.XLOOKUP(A42,Spraying!A:A,Spraying!AI:AI,,0),)</f>
        <v>0</v>
      </c>
      <c r="AI42" s="86">
        <f>+IFERROR(_xlfn.XLOOKUP(A42,Spraying!A:A,Spraying!AN:AN,,0),)</f>
        <v>51.26</v>
      </c>
      <c r="AJ42" s="86">
        <f>+IFERROR(_xlfn.XLOOKUP(A42,Spraying!A:A,Spraying!AS:AS,,0),)</f>
        <v>0</v>
      </c>
      <c r="AK42" s="86">
        <f>+IFERROR(_xlfn.XLOOKUP(A42,Spraying!A:A,Spraying!AX:AX,,0),)</f>
        <v>0</v>
      </c>
      <c r="AL42" s="86">
        <f>Spraying!AD42</f>
        <v>0</v>
      </c>
      <c r="AM42" s="59">
        <v>50.9</v>
      </c>
      <c r="AN42" s="56">
        <f>_xlfn.XLOOKUP(A42,'Land  preparation'!A:A,'Land  preparation'!Y:Y,,0)</f>
        <v>51.5</v>
      </c>
      <c r="AO42" s="5">
        <f>_xlfn.XLOOKUP(A42,'Land  preparation'!A:A,'Land  preparation'!Z:Z,,0)</f>
        <v>2</v>
      </c>
    </row>
    <row r="43" spans="1:41" ht="18" customHeight="1">
      <c r="A43" s="59" t="s">
        <v>154</v>
      </c>
      <c r="B43" s="59" t="s">
        <v>4</v>
      </c>
      <c r="C43" s="59" t="s">
        <v>129</v>
      </c>
      <c r="D43" s="59" t="s">
        <v>155</v>
      </c>
      <c r="E43" s="59">
        <v>33.200000000000003</v>
      </c>
      <c r="F43" s="59">
        <v>31.4</v>
      </c>
      <c r="G43" s="66" t="s">
        <v>58</v>
      </c>
      <c r="H43" s="66" t="s">
        <v>58</v>
      </c>
      <c r="I43" s="59" t="s">
        <v>1</v>
      </c>
      <c r="J43" s="59" t="s">
        <v>1</v>
      </c>
      <c r="K43" s="59" t="s">
        <v>135</v>
      </c>
      <c r="L43" s="51" t="s">
        <v>20</v>
      </c>
      <c r="M43" s="64" t="s">
        <v>17</v>
      </c>
      <c r="N43" s="65" t="s">
        <v>126</v>
      </c>
      <c r="O43" s="65" t="s">
        <v>98</v>
      </c>
      <c r="P43" s="65" t="str">
        <f>'Land  preparation'!L43</f>
        <v> </v>
      </c>
      <c r="Q43" s="65" t="str">
        <f>'Land  preparation'!M43</f>
        <v> </v>
      </c>
      <c r="R43" s="65" t="str">
        <f>'Land  preparation'!N43</f>
        <v> </v>
      </c>
      <c r="S43" s="65" t="str">
        <f>'Land  preparation'!O43</f>
        <v> </v>
      </c>
      <c r="T43" s="65" t="str">
        <f>'Land  preparation'!P43</f>
        <v> </v>
      </c>
      <c r="U43" s="65">
        <f>'Land  preparation'!Q43</f>
        <v>31.4</v>
      </c>
      <c r="V43" s="65" t="str">
        <f>'Land  preparation'!R43</f>
        <v> </v>
      </c>
      <c r="W43" s="65" t="str">
        <f>'Land  preparation'!S43</f>
        <v> </v>
      </c>
      <c r="X43" s="65" t="str">
        <f>'Land  preparation'!T43</f>
        <v> </v>
      </c>
      <c r="Y43" s="65" t="str">
        <f>'Land  preparation'!U43</f>
        <v> </v>
      </c>
      <c r="Z43" s="65" t="str">
        <f>'Land  preparation'!V43</f>
        <v> </v>
      </c>
      <c r="AA43" s="126" t="str">
        <f>'Land  preparation'!W43</f>
        <v> </v>
      </c>
      <c r="AB43" s="85" t="str">
        <f>Fertiizer!Q43</f>
        <v> </v>
      </c>
      <c r="AC43" s="56" t="str">
        <f>'Land  preparation'!X43</f>
        <v> </v>
      </c>
      <c r="AD43" s="56">
        <f>+IFERROR(_xlfn.XLOOKUP(A43,Spraying!A:A,Spraying!P:P,,0),)</f>
        <v>0</v>
      </c>
      <c r="AE43" s="56">
        <f>+IFERROR(_xlfn.XLOOKUP(A43,Spraying!A:A,Spraying!T:T,,0),)</f>
        <v>0</v>
      </c>
      <c r="AF43" s="86">
        <f>+IFERROR(_xlfn.XLOOKUP(A43,Spraying!A:A,Spraying!Y:Y,,0),)</f>
        <v>19</v>
      </c>
      <c r="AG43" s="86">
        <f>+IFERROR(_xlfn.XLOOKUP(A43,Spraying!A:A,Spraying!AD:AD,,0),)</f>
        <v>0</v>
      </c>
      <c r="AH43" s="86">
        <f>+IFERROR(_xlfn.XLOOKUP(A43,Spraying!A:A,Spraying!AI:AI,,0),)</f>
        <v>0</v>
      </c>
      <c r="AI43" s="86">
        <f>+IFERROR(_xlfn.XLOOKUP(A43,Spraying!A:A,Spraying!AN:AN,,0),)</f>
        <v>0</v>
      </c>
      <c r="AJ43" s="86">
        <f>+IFERROR(_xlfn.XLOOKUP(A43,Spraying!A:A,Spraying!AS:AS,,0),)</f>
        <v>0</v>
      </c>
      <c r="AK43" s="86">
        <f>+IFERROR(_xlfn.XLOOKUP(A43,Spraying!A:A,Spraying!AX:AX,,0),)</f>
        <v>0</v>
      </c>
      <c r="AL43" s="86">
        <f>Spraying!AD43</f>
        <v>0</v>
      </c>
      <c r="AM43" s="59">
        <v>31.4</v>
      </c>
      <c r="AN43" s="56">
        <f>_xlfn.XLOOKUP(A43,'Land  preparation'!A:A,'Land  preparation'!Y:Y,,0)</f>
        <v>0</v>
      </c>
      <c r="AO43" s="5">
        <f>_xlfn.XLOOKUP(A43,'Land  preparation'!A:A,'Land  preparation'!Z:Z,,0)</f>
        <v>0</v>
      </c>
    </row>
    <row r="44" spans="1:41" ht="18" customHeight="1">
      <c r="A44" s="59" t="s">
        <v>156</v>
      </c>
      <c r="B44" s="59" t="s">
        <v>4</v>
      </c>
      <c r="C44" s="59" t="s">
        <v>129</v>
      </c>
      <c r="D44" s="59" t="s">
        <v>157</v>
      </c>
      <c r="E44" s="59">
        <v>10.3</v>
      </c>
      <c r="F44" s="59">
        <v>9.4</v>
      </c>
      <c r="G44" s="66" t="s">
        <v>58</v>
      </c>
      <c r="H44" s="66" t="s">
        <v>58</v>
      </c>
      <c r="I44" s="59" t="s">
        <v>1</v>
      </c>
      <c r="J44" s="59" t="s">
        <v>1</v>
      </c>
      <c r="K44" s="59" t="s">
        <v>135</v>
      </c>
      <c r="L44" s="51" t="s">
        <v>20</v>
      </c>
      <c r="M44" s="64" t="s">
        <v>17</v>
      </c>
      <c r="N44" s="65" t="s">
        <v>126</v>
      </c>
      <c r="O44" s="65" t="s">
        <v>98</v>
      </c>
      <c r="P44" s="65" t="str">
        <f>'Land  preparation'!L44</f>
        <v> </v>
      </c>
      <c r="Q44" s="65" t="str">
        <f>'Land  preparation'!M44</f>
        <v> </v>
      </c>
      <c r="R44" s="65" t="str">
        <f>'Land  preparation'!N44</f>
        <v> </v>
      </c>
      <c r="S44" s="65" t="str">
        <f>'Land  preparation'!O44</f>
        <v> </v>
      </c>
      <c r="T44" s="65" t="str">
        <f>'Land  preparation'!P44</f>
        <v> </v>
      </c>
      <c r="U44" s="65">
        <f>'Land  preparation'!Q44</f>
        <v>9.4</v>
      </c>
      <c r="V44" s="65" t="str">
        <f>'Land  preparation'!R44</f>
        <v> </v>
      </c>
      <c r="W44" s="65" t="str">
        <f>'Land  preparation'!S44</f>
        <v> </v>
      </c>
      <c r="X44" s="65" t="str">
        <f>'Land  preparation'!T44</f>
        <v> </v>
      </c>
      <c r="Y44" s="65" t="str">
        <f>'Land  preparation'!U44</f>
        <v> </v>
      </c>
      <c r="Z44" s="65" t="str">
        <f>'Land  preparation'!V44</f>
        <v> </v>
      </c>
      <c r="AA44" s="126" t="str">
        <f>'Land  preparation'!W44</f>
        <v> </v>
      </c>
      <c r="AB44" s="85">
        <f>Fertiizer!Q44</f>
        <v>22.8</v>
      </c>
      <c r="AC44" s="56">
        <f>'Land  preparation'!X44</f>
        <v>0</v>
      </c>
      <c r="AD44" s="56">
        <f>+IFERROR(_xlfn.XLOOKUP(A44,Spraying!A:A,Spraying!P:P,,0),)</f>
        <v>0</v>
      </c>
      <c r="AE44" s="56">
        <f>+IFERROR(_xlfn.XLOOKUP(A44,Spraying!A:A,Spraying!T:T,,0),)</f>
        <v>0</v>
      </c>
      <c r="AF44" s="86">
        <f>+IFERROR(_xlfn.XLOOKUP(A44,Spraying!A:A,Spraying!Y:Y,,0),)</f>
        <v>23.31</v>
      </c>
      <c r="AG44" s="86">
        <f>+IFERROR(_xlfn.XLOOKUP(A44,Spraying!A:A,Spraying!AD:AD,,0),)</f>
        <v>0</v>
      </c>
      <c r="AH44" s="86">
        <f>+IFERROR(_xlfn.XLOOKUP(A44,Spraying!A:A,Spraying!AI:AI,,0),)</f>
        <v>0</v>
      </c>
      <c r="AI44" s="86">
        <f>+IFERROR(_xlfn.XLOOKUP(A44,Spraying!A:A,Spraying!AN:AN,,0),)</f>
        <v>0</v>
      </c>
      <c r="AJ44" s="86">
        <f>+IFERROR(_xlfn.XLOOKUP(A44,Spraying!A:A,Spraying!AS:AS,,0),)</f>
        <v>0</v>
      </c>
      <c r="AK44" s="86">
        <f>+IFERROR(_xlfn.XLOOKUP(A44,Spraying!A:A,Spraying!AX:AX,,0),)</f>
        <v>0</v>
      </c>
      <c r="AL44" s="86">
        <f>Spraying!AD44</f>
        <v>0</v>
      </c>
      <c r="AM44" s="59">
        <v>9.4</v>
      </c>
      <c r="AN44" s="56">
        <f>_xlfn.XLOOKUP(A44,'Land  preparation'!A:A,'Land  preparation'!Y:Y,,0)</f>
        <v>22.2</v>
      </c>
      <c r="AO44" s="5">
        <f>_xlfn.XLOOKUP(A44,'Land  preparation'!A:A,'Land  preparation'!Z:Z,,0)</f>
        <v>0</v>
      </c>
    </row>
    <row r="45" spans="1:41" ht="18" customHeight="1">
      <c r="A45" s="59" t="s">
        <v>158</v>
      </c>
      <c r="B45" s="59" t="s">
        <v>4</v>
      </c>
      <c r="C45" s="59" t="s">
        <v>129</v>
      </c>
      <c r="D45" s="170" t="s">
        <v>159</v>
      </c>
      <c r="E45" s="170">
        <v>48.3</v>
      </c>
      <c r="F45" s="170">
        <v>45.1</v>
      </c>
      <c r="G45" s="66" t="s">
        <v>58</v>
      </c>
      <c r="H45" s="66" t="s">
        <v>58</v>
      </c>
      <c r="I45" s="59" t="s">
        <v>1</v>
      </c>
      <c r="J45" s="59" t="s">
        <v>1</v>
      </c>
      <c r="K45" s="59" t="s">
        <v>135</v>
      </c>
      <c r="L45" s="51" t="s">
        <v>20</v>
      </c>
      <c r="M45" s="64" t="s">
        <v>17</v>
      </c>
      <c r="N45" s="65" t="s">
        <v>126</v>
      </c>
      <c r="O45" s="65" t="s">
        <v>98</v>
      </c>
      <c r="P45" s="65" t="str">
        <f>'Land  preparation'!L45</f>
        <v> </v>
      </c>
      <c r="Q45" s="65" t="str">
        <f>'Land  preparation'!M45</f>
        <v> </v>
      </c>
      <c r="R45" s="65" t="str">
        <f>'Land  preparation'!N45</f>
        <v> </v>
      </c>
      <c r="S45" s="65" t="str">
        <f>'Land  preparation'!O45</f>
        <v> </v>
      </c>
      <c r="T45" s="65" t="str">
        <f>'Land  preparation'!P45</f>
        <v> </v>
      </c>
      <c r="U45" s="65">
        <f>'Land  preparation'!Q45</f>
        <v>45.1</v>
      </c>
      <c r="V45" s="65" t="str">
        <f>'Land  preparation'!R45</f>
        <v> </v>
      </c>
      <c r="W45" s="65" t="str">
        <f>'Land  preparation'!S45</f>
        <v> </v>
      </c>
      <c r="X45" s="65" t="str">
        <f>'Land  preparation'!T45</f>
        <v> </v>
      </c>
      <c r="Y45" s="65" t="str">
        <f>'Land  preparation'!U45</f>
        <v> </v>
      </c>
      <c r="Z45" s="65" t="str">
        <f>'Land  preparation'!V45</f>
        <v> </v>
      </c>
      <c r="AA45" s="126" t="str">
        <f>'Land  preparation'!W45</f>
        <v> </v>
      </c>
      <c r="AB45" s="85">
        <f>Fertiizer!Q45</f>
        <v>46.71</v>
      </c>
      <c r="AC45" s="56" t="str">
        <f>'Land  preparation'!X45</f>
        <v> </v>
      </c>
      <c r="AD45" s="56">
        <f>+IFERROR(_xlfn.XLOOKUP(A45,Spraying!A:A,Spraying!P:P,,0),)</f>
        <v>0</v>
      </c>
      <c r="AE45" s="56">
        <f>+IFERROR(_xlfn.XLOOKUP(A45,Spraying!A:A,Spraying!T:T,,0),)</f>
        <v>0</v>
      </c>
      <c r="AF45" s="86">
        <f>+IFERROR(_xlfn.XLOOKUP(A45,Spraying!A:A,Spraying!Y:Y,,0),)</f>
        <v>48</v>
      </c>
      <c r="AG45" s="86">
        <f>+IFERROR(_xlfn.XLOOKUP(A45,Spraying!A:A,Spraying!AD:AD,,0),)</f>
        <v>0</v>
      </c>
      <c r="AH45" s="86">
        <f>+IFERROR(_xlfn.XLOOKUP(A45,Spraying!A:A,Spraying!AI:AI,,0),)</f>
        <v>0</v>
      </c>
      <c r="AI45" s="86">
        <f>+IFERROR(_xlfn.XLOOKUP(A45,Spraying!A:A,Spraying!AN:AN,,0),)</f>
        <v>46.45</v>
      </c>
      <c r="AJ45" s="86">
        <f>+IFERROR(_xlfn.XLOOKUP(A45,Spraying!A:A,Spraying!AS:AS,,0),)</f>
        <v>0</v>
      </c>
      <c r="AK45" s="86">
        <f>+IFERROR(_xlfn.XLOOKUP(A45,Spraying!A:A,Spraying!AX:AX,,0),)</f>
        <v>0</v>
      </c>
      <c r="AL45" s="86">
        <f>Spraying!AD45</f>
        <v>0</v>
      </c>
      <c r="AM45" s="170">
        <v>45.1</v>
      </c>
      <c r="AN45" s="56">
        <f>_xlfn.XLOOKUP(A45,'Land  preparation'!A:A,'Land  preparation'!Y:Y,,0)</f>
        <v>41.45</v>
      </c>
      <c r="AO45" s="5">
        <f>_xlfn.XLOOKUP(A45,'Land  preparation'!A:A,'Land  preparation'!Z:Z,,0)</f>
        <v>0</v>
      </c>
    </row>
    <row r="46" spans="1:41" ht="15" customHeight="1">
      <c r="A46" s="59" t="s">
        <v>160</v>
      </c>
      <c r="B46" s="59" t="s">
        <v>4</v>
      </c>
      <c r="C46" s="59" t="s">
        <v>95</v>
      </c>
      <c r="D46" s="59" t="s">
        <v>161</v>
      </c>
      <c r="E46" s="59">
        <v>19.3</v>
      </c>
      <c r="F46" s="59">
        <v>18.399999999999999</v>
      </c>
      <c r="G46" s="59" t="s">
        <v>58</v>
      </c>
      <c r="H46" s="63">
        <v>0.93</v>
      </c>
      <c r="I46" s="59" t="s">
        <v>104</v>
      </c>
      <c r="J46" s="59" t="s">
        <v>1</v>
      </c>
      <c r="K46" s="59" t="s">
        <v>135</v>
      </c>
      <c r="L46" s="51" t="s">
        <v>20</v>
      </c>
      <c r="M46" s="64" t="s">
        <v>17</v>
      </c>
      <c r="N46" s="65" t="s">
        <v>126</v>
      </c>
      <c r="O46" s="65">
        <v>9.4</v>
      </c>
      <c r="P46" s="65" t="str">
        <f>'Land  preparation'!L46</f>
        <v> </v>
      </c>
      <c r="Q46" s="65" t="str">
        <f>'Land  preparation'!M46</f>
        <v> </v>
      </c>
      <c r="R46" s="65" t="str">
        <f>'Land  preparation'!N46</f>
        <v> </v>
      </c>
      <c r="S46" s="65" t="str">
        <f>'Land  preparation'!O46</f>
        <v> </v>
      </c>
      <c r="T46" s="65" t="str">
        <f>'Land  preparation'!P46</f>
        <v> </v>
      </c>
      <c r="U46" s="65">
        <f>'Land  preparation'!Q46</f>
        <v>18.399999999999999</v>
      </c>
      <c r="V46" s="65" t="str">
        <f>'Land  preparation'!R46</f>
        <v> </v>
      </c>
      <c r="W46" s="65" t="str">
        <f>'Land  preparation'!S46</f>
        <v> </v>
      </c>
      <c r="X46" s="65" t="str">
        <f>'Land  preparation'!T46</f>
        <v> </v>
      </c>
      <c r="Y46" s="65" t="str">
        <f>'Land  preparation'!U46</f>
        <v> </v>
      </c>
      <c r="Z46" s="65" t="str">
        <f>'Land  preparation'!V46</f>
        <v> </v>
      </c>
      <c r="AA46" s="126" t="str">
        <f>'Land  preparation'!W46</f>
        <v> </v>
      </c>
      <c r="AB46" s="85">
        <f>Fertiizer!Q46</f>
        <v>0</v>
      </c>
      <c r="AC46" s="56" t="str">
        <f>'Land  preparation'!X46</f>
        <v> </v>
      </c>
      <c r="AD46" s="56">
        <f>+IFERROR(_xlfn.XLOOKUP(A46,Spraying!A:A,Spraying!P:P,,0),)</f>
        <v>9.44</v>
      </c>
      <c r="AE46" s="56">
        <f>+IFERROR(_xlfn.XLOOKUP(A46,Spraying!A:A,Spraying!T:T,,0),)</f>
        <v>0</v>
      </c>
      <c r="AF46" s="86">
        <f>+IFERROR(_xlfn.XLOOKUP(A46,Spraying!A:A,Spraying!Y:Y,,0),)</f>
        <v>21</v>
      </c>
      <c r="AG46" s="86">
        <f>+IFERROR(_xlfn.XLOOKUP(A46,Spraying!A:A,Spraying!AD:AD,,0),)</f>
        <v>0</v>
      </c>
      <c r="AH46" s="86">
        <f>+IFERROR(_xlfn.XLOOKUP(A46,Spraying!A:A,Spraying!AI:AI,,0),)</f>
        <v>0</v>
      </c>
      <c r="AI46" s="86">
        <f>+IFERROR(_xlfn.XLOOKUP(A46,Spraying!A:A,Spraying!AN:AN,,0),)</f>
        <v>0</v>
      </c>
      <c r="AJ46" s="86">
        <f>+IFERROR(_xlfn.XLOOKUP(A46,Spraying!A:A,Spraying!AS:AS,,0),)</f>
        <v>0</v>
      </c>
      <c r="AK46" s="86">
        <f>+IFERROR(_xlfn.XLOOKUP(A46,Spraying!A:A,Spraying!AX:AX,,0),)</f>
        <v>0</v>
      </c>
      <c r="AL46" s="86">
        <f>Spraying!AD46</f>
        <v>0</v>
      </c>
      <c r="AM46" s="59">
        <v>18.399999999999999</v>
      </c>
      <c r="AN46" s="56" t="str">
        <f>_xlfn.XLOOKUP(A46,'Land  preparation'!A:A,'Land  preparation'!Y:Y,,0)</f>
        <v> </v>
      </c>
      <c r="AO46" s="5">
        <f>_xlfn.XLOOKUP(A46,'Land  preparation'!A:A,'Land  preparation'!Z:Z,,0)</f>
        <v>0</v>
      </c>
    </row>
    <row r="47" spans="1:41" ht="18" customHeight="1">
      <c r="A47" s="59" t="s">
        <v>162</v>
      </c>
      <c r="B47" s="59" t="s">
        <v>5</v>
      </c>
      <c r="C47" s="59" t="s">
        <v>95</v>
      </c>
      <c r="D47" s="59">
        <v>179</v>
      </c>
      <c r="E47" s="59">
        <v>18.3</v>
      </c>
      <c r="F47" s="59">
        <v>17.899999999999999</v>
      </c>
      <c r="G47" s="59" t="s">
        <v>58</v>
      </c>
      <c r="H47" s="63">
        <v>0.4</v>
      </c>
      <c r="I47" s="59" t="s">
        <v>1</v>
      </c>
      <c r="J47" s="59" t="s">
        <v>1</v>
      </c>
      <c r="K47" s="59" t="s">
        <v>96</v>
      </c>
      <c r="L47" s="51" t="s">
        <v>21</v>
      </c>
      <c r="M47" s="64" t="s">
        <v>15</v>
      </c>
      <c r="N47" s="65" t="s">
        <v>126</v>
      </c>
      <c r="O47" s="65" t="s">
        <v>98</v>
      </c>
      <c r="P47" s="65">
        <f>'Land  preparation'!L47</f>
        <v>17.899999999999999</v>
      </c>
      <c r="Q47" s="65" t="str">
        <f>'Land  preparation'!M47</f>
        <v> </v>
      </c>
      <c r="R47" s="65" t="str">
        <f>'Land  preparation'!N47</f>
        <v> </v>
      </c>
      <c r="S47" s="65" t="str">
        <f>'Land  preparation'!O47</f>
        <v> </v>
      </c>
      <c r="T47" s="65" t="str">
        <f>'Land  preparation'!P47</f>
        <v> </v>
      </c>
      <c r="U47" s="65" t="str">
        <f>'Land  preparation'!Q47</f>
        <v> </v>
      </c>
      <c r="V47" s="65">
        <f>'Land  preparation'!R47</f>
        <v>17.899999999999999</v>
      </c>
      <c r="W47" s="65">
        <f>'Land  preparation'!S47</f>
        <v>17.899999999999999</v>
      </c>
      <c r="X47" s="65">
        <f>'Land  preparation'!T47</f>
        <v>17.899999999999999</v>
      </c>
      <c r="Y47" s="65">
        <f>'Land  preparation'!U47</f>
        <v>17.899999999999999</v>
      </c>
      <c r="Z47" s="65">
        <f>'Land  preparation'!V47</f>
        <v>17.899999999999999</v>
      </c>
      <c r="AA47" s="126">
        <f>'Land  preparation'!W47</f>
        <v>19</v>
      </c>
      <c r="AB47" s="85">
        <f>Fertiizer!Q47</f>
        <v>18.600000000000001</v>
      </c>
      <c r="AC47" s="56" t="str">
        <f>'Land  preparation'!X47</f>
        <v> </v>
      </c>
      <c r="AD47" s="56">
        <f>+IFERROR(_xlfn.XLOOKUP(A47,Spraying!A:A,Spraying!P:P,,0),)</f>
        <v>0</v>
      </c>
      <c r="AE47" s="56">
        <f>+IFERROR(_xlfn.XLOOKUP(A47,Spraying!A:A,Spraying!T:T,,0),)</f>
        <v>0</v>
      </c>
      <c r="AF47" s="86">
        <f>+IFERROR(_xlfn.XLOOKUP(A47,Spraying!A:A,Spraying!Y:Y,,0),)</f>
        <v>20</v>
      </c>
      <c r="AG47" s="86">
        <f>+IFERROR(_xlfn.XLOOKUP(A47,Spraying!A:A,Spraying!AD:AD,,0),)</f>
        <v>0</v>
      </c>
      <c r="AH47" s="86">
        <f>+IFERROR(_xlfn.XLOOKUP(A47,Spraying!A:A,Spraying!AI:AI,,0),)</f>
        <v>0</v>
      </c>
      <c r="AI47" s="86">
        <f>+IFERROR(_xlfn.XLOOKUP(A47,Spraying!A:A,Spraying!AN:AN,,0),)</f>
        <v>0</v>
      </c>
      <c r="AJ47" s="86">
        <f>+IFERROR(_xlfn.XLOOKUP(A47,Spraying!A:A,Spraying!AS:AS,,0),)</f>
        <v>21.2</v>
      </c>
      <c r="AK47" s="86">
        <f>+IFERROR(_xlfn.XLOOKUP(A47,Spraying!A:A,Spraying!AX:AX,,0),)</f>
        <v>0</v>
      </c>
      <c r="AL47" s="86">
        <f>Spraying!AD47</f>
        <v>0</v>
      </c>
      <c r="AM47" s="59">
        <v>17.899999999999999</v>
      </c>
      <c r="AN47" s="56" t="str">
        <f>_xlfn.XLOOKUP(A47,'Land  preparation'!A:A,'Land  preparation'!Y:Y,,0)</f>
        <v> </v>
      </c>
      <c r="AO47" s="5">
        <f>_xlfn.XLOOKUP(A47,'Land  preparation'!A:A,'Land  preparation'!Z:Z,,0)</f>
        <v>0</v>
      </c>
    </row>
    <row r="48" spans="1:41" ht="18" customHeight="1">
      <c r="A48" s="59" t="s">
        <v>163</v>
      </c>
      <c r="B48" s="59" t="s">
        <v>5</v>
      </c>
      <c r="C48" s="59" t="s">
        <v>95</v>
      </c>
      <c r="D48" s="59">
        <v>184</v>
      </c>
      <c r="E48" s="59">
        <v>35.799999999999997</v>
      </c>
      <c r="F48" s="59">
        <v>35.1</v>
      </c>
      <c r="G48" s="59" t="s">
        <v>58</v>
      </c>
      <c r="H48" s="63">
        <v>0.7</v>
      </c>
      <c r="I48" s="59" t="s">
        <v>1</v>
      </c>
      <c r="J48" s="59" t="s">
        <v>1</v>
      </c>
      <c r="K48" s="59" t="s">
        <v>96</v>
      </c>
      <c r="L48" s="51" t="s">
        <v>21</v>
      </c>
      <c r="M48" s="64" t="s">
        <v>15</v>
      </c>
      <c r="N48" s="65" t="s">
        <v>126</v>
      </c>
      <c r="O48" s="65" t="s">
        <v>98</v>
      </c>
      <c r="P48" s="65">
        <f>'Land  preparation'!L48</f>
        <v>35.1</v>
      </c>
      <c r="Q48" s="65" t="str">
        <f>'Land  preparation'!M48</f>
        <v> </v>
      </c>
      <c r="R48" s="65" t="str">
        <f>'Land  preparation'!N48</f>
        <v> </v>
      </c>
      <c r="S48" s="65" t="str">
        <f>'Land  preparation'!O48</f>
        <v> </v>
      </c>
      <c r="T48" s="65" t="str">
        <f>'Land  preparation'!P48</f>
        <v> </v>
      </c>
      <c r="U48" s="65" t="str">
        <f>'Land  preparation'!Q48</f>
        <v> </v>
      </c>
      <c r="V48" s="65">
        <f>'Land  preparation'!R48</f>
        <v>35.1</v>
      </c>
      <c r="W48" s="65">
        <f>'Land  preparation'!S48</f>
        <v>35.1</v>
      </c>
      <c r="X48" s="65">
        <f>'Land  preparation'!T48</f>
        <v>35.1</v>
      </c>
      <c r="Y48" s="65">
        <f>'Land  preparation'!U48</f>
        <v>35.1</v>
      </c>
      <c r="Z48" s="65">
        <f>'Land  preparation'!V48</f>
        <v>36</v>
      </c>
      <c r="AA48" s="126">
        <f>'Land  preparation'!W48</f>
        <v>36</v>
      </c>
      <c r="AB48" s="85">
        <f>Fertiizer!Q48</f>
        <v>35</v>
      </c>
      <c r="AC48" s="56" t="str">
        <f>'Land  preparation'!X48</f>
        <v> </v>
      </c>
      <c r="AD48" s="56">
        <f>+IFERROR(_xlfn.XLOOKUP(A48,Spraying!A:A,Spraying!P:P,,0),)</f>
        <v>0</v>
      </c>
      <c r="AE48" s="56">
        <f>+IFERROR(_xlfn.XLOOKUP(A48,Spraying!A:A,Spraying!T:T,,0),)</f>
        <v>0</v>
      </c>
      <c r="AF48" s="86">
        <f>+IFERROR(_xlfn.XLOOKUP(A48,Spraying!A:A,Spraying!Y:Y,,0),)</f>
        <v>36</v>
      </c>
      <c r="AG48" s="86">
        <f>+IFERROR(_xlfn.XLOOKUP(A48,Spraying!A:A,Spraying!AD:AD,,0),)</f>
        <v>0</v>
      </c>
      <c r="AH48" s="86">
        <f>+IFERROR(_xlfn.XLOOKUP(A48,Spraying!A:A,Spraying!AI:AI,,0),)</f>
        <v>0</v>
      </c>
      <c r="AI48" s="86">
        <f>+IFERROR(_xlfn.XLOOKUP(A48,Spraying!A:A,Spraying!AN:AN,,0),)</f>
        <v>0</v>
      </c>
      <c r="AJ48" s="86">
        <f>+IFERROR(_xlfn.XLOOKUP(A48,Spraying!A:A,Spraying!AS:AS,,0),)</f>
        <v>35</v>
      </c>
      <c r="AK48" s="86">
        <f>+IFERROR(_xlfn.XLOOKUP(A48,Spraying!A:A,Spraying!AX:AX,,0),)</f>
        <v>0</v>
      </c>
      <c r="AL48" s="86">
        <f>Spraying!AD48</f>
        <v>0</v>
      </c>
      <c r="AM48" s="59">
        <v>35.1</v>
      </c>
      <c r="AN48" s="56" t="str">
        <f>_xlfn.XLOOKUP(A48,'Land  preparation'!A:A,'Land  preparation'!Y:Y,,0)</f>
        <v> </v>
      </c>
      <c r="AO48" s="5">
        <f>_xlfn.XLOOKUP(A48,'Land  preparation'!A:A,'Land  preparation'!Z:Z,,0)</f>
        <v>0</v>
      </c>
    </row>
    <row r="49" spans="1:41" ht="18" customHeight="1">
      <c r="A49" s="59" t="s">
        <v>164</v>
      </c>
      <c r="B49" s="59" t="s">
        <v>5</v>
      </c>
      <c r="C49" s="59" t="s">
        <v>95</v>
      </c>
      <c r="D49" s="59">
        <v>185</v>
      </c>
      <c r="E49" s="59">
        <v>10.1</v>
      </c>
      <c r="F49" s="59">
        <v>8</v>
      </c>
      <c r="G49" s="59" t="s">
        <v>58</v>
      </c>
      <c r="H49" s="63">
        <v>2.1</v>
      </c>
      <c r="I49" s="59" t="s">
        <v>1</v>
      </c>
      <c r="J49" s="59" t="s">
        <v>1</v>
      </c>
      <c r="K49" s="59" t="s">
        <v>96</v>
      </c>
      <c r="L49" s="51" t="s">
        <v>21</v>
      </c>
      <c r="M49" s="64" t="s">
        <v>15</v>
      </c>
      <c r="N49" s="65" t="s">
        <v>126</v>
      </c>
      <c r="O49" s="65" t="s">
        <v>98</v>
      </c>
      <c r="P49" s="65">
        <f>'Land  preparation'!L49</f>
        <v>8</v>
      </c>
      <c r="Q49" s="65" t="str">
        <f>'Land  preparation'!M49</f>
        <v> </v>
      </c>
      <c r="R49" s="65" t="str">
        <f>'Land  preparation'!N49</f>
        <v> </v>
      </c>
      <c r="S49" s="65" t="str">
        <f>'Land  preparation'!O49</f>
        <v> </v>
      </c>
      <c r="T49" s="65" t="str">
        <f>'Land  preparation'!P49</f>
        <v> </v>
      </c>
      <c r="U49" s="65" t="str">
        <f>'Land  preparation'!Q49</f>
        <v> </v>
      </c>
      <c r="V49" s="65">
        <f>'Land  preparation'!R49</f>
        <v>8</v>
      </c>
      <c r="W49" s="65">
        <f>'Land  preparation'!S49</f>
        <v>8</v>
      </c>
      <c r="X49" s="65">
        <f>'Land  preparation'!T49</f>
        <v>8</v>
      </c>
      <c r="Y49" s="65">
        <f>'Land  preparation'!U49</f>
        <v>8</v>
      </c>
      <c r="Z49" s="65">
        <f>'Land  preparation'!V49</f>
        <v>8</v>
      </c>
      <c r="AA49" s="126">
        <f>'Land  preparation'!W49</f>
        <v>8</v>
      </c>
      <c r="AB49" s="85">
        <f>Fertiizer!Q49</f>
        <v>8</v>
      </c>
      <c r="AC49" s="56" t="str">
        <f>'Land  preparation'!X49</f>
        <v> </v>
      </c>
      <c r="AD49" s="56">
        <f>+IFERROR(_xlfn.XLOOKUP(A49,Spraying!A:A,Spraying!P:P,,0),)</f>
        <v>0</v>
      </c>
      <c r="AE49" s="56">
        <f>+IFERROR(_xlfn.XLOOKUP(A49,Spraying!A:A,Spraying!T:T,,0),)</f>
        <v>0</v>
      </c>
      <c r="AF49" s="86">
        <f>+IFERROR(_xlfn.XLOOKUP(A49,Spraying!A:A,Spraying!Y:Y,,0),)</f>
        <v>9</v>
      </c>
      <c r="AG49" s="86">
        <f>+IFERROR(_xlfn.XLOOKUP(A49,Spraying!A:A,Spraying!AD:AD,,0),)</f>
        <v>0</v>
      </c>
      <c r="AH49" s="86">
        <f>+IFERROR(_xlfn.XLOOKUP(A49,Spraying!A:A,Spraying!AI:AI,,0),)</f>
        <v>0</v>
      </c>
      <c r="AI49" s="86">
        <f>+IFERROR(_xlfn.XLOOKUP(A49,Spraying!A:A,Spraying!AN:AN,,0),)</f>
        <v>0</v>
      </c>
      <c r="AJ49" s="86">
        <f>+IFERROR(_xlfn.XLOOKUP(A49,Spraying!A:A,Spraying!AS:AS,,0),)</f>
        <v>7.33</v>
      </c>
      <c r="AK49" s="86">
        <f>+IFERROR(_xlfn.XLOOKUP(A49,Spraying!A:A,Spraying!AX:AX,,0),)</f>
        <v>0</v>
      </c>
      <c r="AL49" s="86">
        <f>Spraying!AD49</f>
        <v>0</v>
      </c>
      <c r="AM49" s="59">
        <v>8</v>
      </c>
      <c r="AN49" s="56" t="str">
        <f>_xlfn.XLOOKUP(A49,'Land  preparation'!A:A,'Land  preparation'!Y:Y,,0)</f>
        <v> </v>
      </c>
      <c r="AO49" s="5">
        <f>_xlfn.XLOOKUP(A49,'Land  preparation'!A:A,'Land  preparation'!Z:Z,,0)</f>
        <v>0</v>
      </c>
    </row>
    <row r="50" spans="1:41" ht="18" customHeight="1">
      <c r="A50" s="59" t="s">
        <v>165</v>
      </c>
      <c r="B50" s="59" t="s">
        <v>5</v>
      </c>
      <c r="C50" s="59" t="s">
        <v>95</v>
      </c>
      <c r="D50" s="59">
        <v>187</v>
      </c>
      <c r="E50" s="59">
        <v>12.6</v>
      </c>
      <c r="F50" s="59">
        <v>10.8</v>
      </c>
      <c r="G50" s="59" t="s">
        <v>58</v>
      </c>
      <c r="H50" s="63">
        <v>1.8</v>
      </c>
      <c r="I50" s="59" t="s">
        <v>1</v>
      </c>
      <c r="J50" s="59" t="s">
        <v>1</v>
      </c>
      <c r="K50" s="59" t="s">
        <v>96</v>
      </c>
      <c r="L50" s="51" t="s">
        <v>21</v>
      </c>
      <c r="M50" s="64" t="s">
        <v>15</v>
      </c>
      <c r="N50" s="65" t="s">
        <v>126</v>
      </c>
      <c r="O50" s="65" t="s">
        <v>98</v>
      </c>
      <c r="P50" s="65">
        <f>'Land  preparation'!L50</f>
        <v>10.8</v>
      </c>
      <c r="Q50" s="65" t="str">
        <f>'Land  preparation'!M50</f>
        <v> </v>
      </c>
      <c r="R50" s="65">
        <f>'Land  preparation'!N50</f>
        <v>2</v>
      </c>
      <c r="S50" s="65" t="str">
        <f>'Land  preparation'!O50</f>
        <v> </v>
      </c>
      <c r="T50" s="65" t="str">
        <f>'Land  preparation'!P50</f>
        <v> </v>
      </c>
      <c r="U50" s="65" t="str">
        <f>'Land  preparation'!Q50</f>
        <v> </v>
      </c>
      <c r="V50" s="65">
        <f>'Land  preparation'!R50</f>
        <v>10.8</v>
      </c>
      <c r="W50" s="65">
        <f>'Land  preparation'!S50</f>
        <v>10.8</v>
      </c>
      <c r="X50" s="65">
        <f>'Land  preparation'!T50</f>
        <v>10.8</v>
      </c>
      <c r="Y50" s="65">
        <f>'Land  preparation'!U50</f>
        <v>10.8</v>
      </c>
      <c r="Z50" s="65">
        <f>'Land  preparation'!V50</f>
        <v>10.8</v>
      </c>
      <c r="AA50" s="126">
        <f>'Land  preparation'!W50</f>
        <v>11</v>
      </c>
      <c r="AB50" s="85">
        <f>Fertiizer!Q50</f>
        <v>10</v>
      </c>
      <c r="AC50" s="56" t="str">
        <f>'Land  preparation'!X50</f>
        <v> </v>
      </c>
      <c r="AD50" s="56">
        <f>+IFERROR(_xlfn.XLOOKUP(A50,Spraying!A:A,Spraying!P:P,,0),)</f>
        <v>0</v>
      </c>
      <c r="AE50" s="56">
        <f>+IFERROR(_xlfn.XLOOKUP(A50,Spraying!A:A,Spraying!T:T,,0),)</f>
        <v>0</v>
      </c>
      <c r="AF50" s="86">
        <f>+IFERROR(_xlfn.XLOOKUP(A50,Spraying!A:A,Spraying!Y:Y,,0),)</f>
        <v>10.4</v>
      </c>
      <c r="AG50" s="86">
        <f>+IFERROR(_xlfn.XLOOKUP(A50,Spraying!A:A,Spraying!AD:AD,,0),)</f>
        <v>0</v>
      </c>
      <c r="AH50" s="86">
        <f>+IFERROR(_xlfn.XLOOKUP(A50,Spraying!A:A,Spraying!AI:AI,,0),)</f>
        <v>0</v>
      </c>
      <c r="AI50" s="86">
        <f>+IFERROR(_xlfn.XLOOKUP(A50,Spraying!A:A,Spraying!AN:AN,,0),)</f>
        <v>0</v>
      </c>
      <c r="AJ50" s="86">
        <f>+IFERROR(_xlfn.XLOOKUP(A50,Spraying!A:A,Spraying!AS:AS,,0),)</f>
        <v>11</v>
      </c>
      <c r="AK50" s="86">
        <f>+IFERROR(_xlfn.XLOOKUP(A50,Spraying!A:A,Spraying!AX:AX,,0),)</f>
        <v>0</v>
      </c>
      <c r="AL50" s="86">
        <f>Spraying!AD50</f>
        <v>0</v>
      </c>
      <c r="AM50" s="59">
        <v>10.8</v>
      </c>
      <c r="AN50" s="56" t="str">
        <f>_xlfn.XLOOKUP(A50,'Land  preparation'!A:A,'Land  preparation'!Y:Y,,0)</f>
        <v> </v>
      </c>
      <c r="AO50" s="5">
        <f>_xlfn.XLOOKUP(A50,'Land  preparation'!A:A,'Land  preparation'!Z:Z,,0)</f>
        <v>0</v>
      </c>
    </row>
    <row r="51" spans="1:41" ht="18" customHeight="1">
      <c r="A51" s="59" t="s">
        <v>166</v>
      </c>
      <c r="B51" s="59" t="s">
        <v>5</v>
      </c>
      <c r="C51" s="59" t="s">
        <v>95</v>
      </c>
      <c r="D51" s="59">
        <v>188</v>
      </c>
      <c r="E51" s="59">
        <v>15.4</v>
      </c>
      <c r="F51" s="59">
        <v>14</v>
      </c>
      <c r="G51" s="59" t="s">
        <v>58</v>
      </c>
      <c r="H51" s="63">
        <v>1.4</v>
      </c>
      <c r="I51" s="59" t="s">
        <v>1</v>
      </c>
      <c r="J51" s="59" t="s">
        <v>1</v>
      </c>
      <c r="K51" s="59" t="s">
        <v>96</v>
      </c>
      <c r="L51" s="51" t="s">
        <v>21</v>
      </c>
      <c r="M51" s="64" t="s">
        <v>15</v>
      </c>
      <c r="N51" s="65" t="s">
        <v>126</v>
      </c>
      <c r="O51" s="65" t="s">
        <v>98</v>
      </c>
      <c r="P51" s="65">
        <f>'Land  preparation'!L51</f>
        <v>14</v>
      </c>
      <c r="Q51" s="65" t="str">
        <f>'Land  preparation'!M51</f>
        <v> </v>
      </c>
      <c r="R51" s="65">
        <f>'Land  preparation'!N51</f>
        <v>3</v>
      </c>
      <c r="S51" s="65" t="str">
        <f>'Land  preparation'!O51</f>
        <v> </v>
      </c>
      <c r="T51" s="65" t="str">
        <f>'Land  preparation'!P51</f>
        <v> </v>
      </c>
      <c r="U51" s="65" t="str">
        <f>'Land  preparation'!Q51</f>
        <v> </v>
      </c>
      <c r="V51" s="65">
        <f>'Land  preparation'!R51</f>
        <v>14</v>
      </c>
      <c r="W51" s="65">
        <f>'Land  preparation'!S51</f>
        <v>14</v>
      </c>
      <c r="X51" s="65">
        <f>'Land  preparation'!T51</f>
        <v>14</v>
      </c>
      <c r="Y51" s="65">
        <f>'Land  preparation'!U51</f>
        <v>14</v>
      </c>
      <c r="Z51" s="65">
        <f>'Land  preparation'!V51</f>
        <v>14</v>
      </c>
      <c r="AA51" s="126">
        <f>'Land  preparation'!W51</f>
        <v>14</v>
      </c>
      <c r="AB51" s="85">
        <f>Fertiizer!Q51</f>
        <v>13.04</v>
      </c>
      <c r="AC51" s="56" t="str">
        <f>'Land  preparation'!X51</f>
        <v> </v>
      </c>
      <c r="AD51" s="56">
        <f>+IFERROR(_xlfn.XLOOKUP(A51,Spraying!A:A,Spraying!P:P,,0),)</f>
        <v>0</v>
      </c>
      <c r="AE51" s="56">
        <f>+IFERROR(_xlfn.XLOOKUP(A51,Spraying!A:A,Spraying!T:T,,0),)</f>
        <v>0</v>
      </c>
      <c r="AF51" s="86">
        <f>+IFERROR(_xlfn.XLOOKUP(A51,Spraying!A:A,Spraying!Y:Y,,0),)</f>
        <v>15</v>
      </c>
      <c r="AG51" s="86">
        <f>+IFERROR(_xlfn.XLOOKUP(A51,Spraying!A:A,Spraying!AD:AD,,0),)</f>
        <v>0</v>
      </c>
      <c r="AH51" s="86">
        <f>+IFERROR(_xlfn.XLOOKUP(A51,Spraying!A:A,Spraying!AI:AI,,0),)</f>
        <v>0</v>
      </c>
      <c r="AI51" s="86">
        <f>+IFERROR(_xlfn.XLOOKUP(A51,Spraying!A:A,Spraying!AN:AN,,0),)</f>
        <v>0</v>
      </c>
      <c r="AJ51" s="86">
        <f>+IFERROR(_xlfn.XLOOKUP(A51,Spraying!A:A,Spraying!AS:AS,,0),)</f>
        <v>12.32</v>
      </c>
      <c r="AK51" s="86">
        <f>+IFERROR(_xlfn.XLOOKUP(A51,Spraying!A:A,Spraying!AX:AX,,0),)</f>
        <v>0</v>
      </c>
      <c r="AL51" s="86">
        <f>Spraying!AD51</f>
        <v>0</v>
      </c>
      <c r="AM51" s="59">
        <v>14</v>
      </c>
      <c r="AN51" s="56" t="str">
        <f>_xlfn.XLOOKUP(A51,'Land  preparation'!A:A,'Land  preparation'!Y:Y,,0)</f>
        <v> </v>
      </c>
      <c r="AO51" s="5">
        <f>_xlfn.XLOOKUP(A51,'Land  preparation'!A:A,'Land  preparation'!Z:Z,,0)</f>
        <v>0</v>
      </c>
    </row>
    <row r="52" spans="1:41" ht="18" customHeight="1">
      <c r="A52" s="59" t="s">
        <v>167</v>
      </c>
      <c r="B52" s="59" t="s">
        <v>5</v>
      </c>
      <c r="C52" s="59" t="s">
        <v>95</v>
      </c>
      <c r="D52" s="59">
        <v>191</v>
      </c>
      <c r="E52" s="59">
        <v>14.5</v>
      </c>
      <c r="F52" s="59">
        <v>14.1</v>
      </c>
      <c r="G52" s="59" t="s">
        <v>58</v>
      </c>
      <c r="H52" s="63">
        <v>0.4</v>
      </c>
      <c r="I52" s="59" t="s">
        <v>1</v>
      </c>
      <c r="J52" s="59" t="s">
        <v>1</v>
      </c>
      <c r="K52" s="59" t="s">
        <v>96</v>
      </c>
      <c r="L52" s="51" t="s">
        <v>21</v>
      </c>
      <c r="M52" s="64" t="s">
        <v>15</v>
      </c>
      <c r="N52" s="65" t="s">
        <v>126</v>
      </c>
      <c r="O52" s="65" t="s">
        <v>98</v>
      </c>
      <c r="P52" s="65">
        <f>'Land  preparation'!L52</f>
        <v>14.1</v>
      </c>
      <c r="Q52" s="65" t="str">
        <f>'Land  preparation'!M52</f>
        <v> </v>
      </c>
      <c r="R52" s="65">
        <f>'Land  preparation'!N52</f>
        <v>14.1</v>
      </c>
      <c r="S52" s="65" t="str">
        <f>'Land  preparation'!O52</f>
        <v> </v>
      </c>
      <c r="T52" s="65" t="str">
        <f>'Land  preparation'!P52</f>
        <v> </v>
      </c>
      <c r="U52" s="65" t="str">
        <f>'Land  preparation'!Q52</f>
        <v> </v>
      </c>
      <c r="V52" s="65">
        <f>'Land  preparation'!R52</f>
        <v>14.1</v>
      </c>
      <c r="W52" s="65">
        <f>'Land  preparation'!S52</f>
        <v>14.1</v>
      </c>
      <c r="X52" s="65">
        <f>'Land  preparation'!T52</f>
        <v>14.1</v>
      </c>
      <c r="Y52" s="65">
        <f>'Land  preparation'!U52</f>
        <v>14.1</v>
      </c>
      <c r="Z52" s="65">
        <f>'Land  preparation'!V52</f>
        <v>15</v>
      </c>
      <c r="AA52" s="126">
        <f>'Land  preparation'!W52</f>
        <v>15</v>
      </c>
      <c r="AB52" s="85">
        <f>Fertiizer!Q52</f>
        <v>14.3</v>
      </c>
      <c r="AC52" s="56" t="str">
        <f>'Land  preparation'!X52</f>
        <v> </v>
      </c>
      <c r="AD52" s="56">
        <f>+IFERROR(_xlfn.XLOOKUP(A52,Spraying!A:A,Spraying!P:P,,0),)</f>
        <v>0</v>
      </c>
      <c r="AE52" s="56">
        <f>+IFERROR(_xlfn.XLOOKUP(A52,Spraying!A:A,Spraying!T:T,,0),)</f>
        <v>0</v>
      </c>
      <c r="AF52" s="86">
        <f>+IFERROR(_xlfn.XLOOKUP(A52,Spraying!A:A,Spraying!Y:Y,,0),)</f>
        <v>14.9</v>
      </c>
      <c r="AG52" s="86">
        <f>+IFERROR(_xlfn.XLOOKUP(A52,Spraying!A:A,Spraying!AD:AD,,0),)</f>
        <v>0</v>
      </c>
      <c r="AH52" s="86">
        <f>+IFERROR(_xlfn.XLOOKUP(A52,Spraying!A:A,Spraying!AI:AI,,0),)</f>
        <v>0</v>
      </c>
      <c r="AI52" s="86">
        <f>+IFERROR(_xlfn.XLOOKUP(A52,Spraying!A:A,Spraying!AN:AN,,0),)</f>
        <v>0</v>
      </c>
      <c r="AJ52" s="86">
        <f>+IFERROR(_xlfn.XLOOKUP(A52,Spraying!A:A,Spraying!AS:AS,,0),)</f>
        <v>14</v>
      </c>
      <c r="AK52" s="86">
        <f>+IFERROR(_xlfn.XLOOKUP(A52,Spraying!A:A,Spraying!AX:AX,,0),)</f>
        <v>0</v>
      </c>
      <c r="AL52" s="86">
        <f>Spraying!AD52</f>
        <v>0</v>
      </c>
      <c r="AM52" s="59">
        <v>14.1</v>
      </c>
      <c r="AN52" s="56">
        <f>_xlfn.XLOOKUP(A52,'Land  preparation'!A:A,'Land  preparation'!Y:Y,,0)</f>
        <v>0</v>
      </c>
      <c r="AO52" s="5">
        <f>_xlfn.XLOOKUP(A52,'Land  preparation'!A:A,'Land  preparation'!Z:Z,,0)</f>
        <v>0</v>
      </c>
    </row>
    <row r="53" spans="1:41" ht="18" customHeight="1">
      <c r="A53" s="59" t="s">
        <v>168</v>
      </c>
      <c r="B53" s="59" t="s">
        <v>5</v>
      </c>
      <c r="C53" s="59" t="s">
        <v>95</v>
      </c>
      <c r="D53" s="59">
        <v>193</v>
      </c>
      <c r="E53" s="59">
        <v>14.2</v>
      </c>
      <c r="F53" s="59">
        <v>13.8</v>
      </c>
      <c r="G53" s="59" t="s">
        <v>58</v>
      </c>
      <c r="H53" s="63">
        <v>0.4</v>
      </c>
      <c r="I53" s="59" t="s">
        <v>1</v>
      </c>
      <c r="J53" s="59" t="s">
        <v>1</v>
      </c>
      <c r="K53" s="59" t="s">
        <v>96</v>
      </c>
      <c r="L53" s="51" t="s">
        <v>21</v>
      </c>
      <c r="M53" s="64" t="s">
        <v>15</v>
      </c>
      <c r="N53" s="65" t="s">
        <v>126</v>
      </c>
      <c r="O53" s="65" t="s">
        <v>98</v>
      </c>
      <c r="P53" s="65">
        <f>'Land  preparation'!L53</f>
        <v>13.8</v>
      </c>
      <c r="Q53" s="65" t="str">
        <f>'Land  preparation'!M53</f>
        <v> </v>
      </c>
      <c r="R53" s="65">
        <f>'Land  preparation'!N53</f>
        <v>13.8</v>
      </c>
      <c r="S53" s="65" t="str">
        <f>'Land  preparation'!O53</f>
        <v> </v>
      </c>
      <c r="T53" s="65" t="str">
        <f>'Land  preparation'!P53</f>
        <v> </v>
      </c>
      <c r="U53" s="65" t="str">
        <f>'Land  preparation'!Q53</f>
        <v> </v>
      </c>
      <c r="V53" s="65">
        <f>'Land  preparation'!R53</f>
        <v>13.8</v>
      </c>
      <c r="W53" s="65">
        <f>'Land  preparation'!S53</f>
        <v>13.8</v>
      </c>
      <c r="X53" s="65">
        <f>'Land  preparation'!T53</f>
        <v>13.8</v>
      </c>
      <c r="Y53" s="65">
        <f>'Land  preparation'!U53</f>
        <v>13.8</v>
      </c>
      <c r="Z53" s="65">
        <f>'Land  preparation'!V53</f>
        <v>14</v>
      </c>
      <c r="AA53" s="126">
        <f>'Land  preparation'!W53</f>
        <v>13</v>
      </c>
      <c r="AB53" s="85">
        <f>Fertiizer!Q53</f>
        <v>14.35</v>
      </c>
      <c r="AC53" s="56" t="str">
        <f>'Land  preparation'!X53</f>
        <v> </v>
      </c>
      <c r="AD53" s="56">
        <f>+IFERROR(_xlfn.XLOOKUP(A53,Spraying!A:A,Spraying!P:P,,0),)</f>
        <v>0</v>
      </c>
      <c r="AE53" s="56">
        <f>+IFERROR(_xlfn.XLOOKUP(A53,Spraying!A:A,Spraying!T:T,,0),)</f>
        <v>0</v>
      </c>
      <c r="AF53" s="86">
        <f>+IFERROR(_xlfn.XLOOKUP(A53,Spraying!A:A,Spraying!Y:Y,,0),)</f>
        <v>10</v>
      </c>
      <c r="AG53" s="86">
        <f>+IFERROR(_xlfn.XLOOKUP(A53,Spraying!A:A,Spraying!AD:AD,,0),)</f>
        <v>0</v>
      </c>
      <c r="AH53" s="86">
        <f>+IFERROR(_xlfn.XLOOKUP(A53,Spraying!A:A,Spraying!AI:AI,,0),)</f>
        <v>0</v>
      </c>
      <c r="AI53" s="86">
        <f>+IFERROR(_xlfn.XLOOKUP(A53,Spraying!A:A,Spraying!AN:AN,,0),)</f>
        <v>0</v>
      </c>
      <c r="AJ53" s="86">
        <f>+IFERROR(_xlfn.XLOOKUP(A53,Spraying!A:A,Spraying!AS:AS,,0),)</f>
        <v>13.2</v>
      </c>
      <c r="AK53" s="86">
        <f>+IFERROR(_xlfn.XLOOKUP(A53,Spraying!A:A,Spraying!AX:AX,,0),)</f>
        <v>0</v>
      </c>
      <c r="AL53" s="86">
        <f>Spraying!AD53</f>
        <v>0</v>
      </c>
      <c r="AM53" s="59">
        <v>13.8</v>
      </c>
      <c r="AN53" s="56">
        <f>_xlfn.XLOOKUP(A53,'Land  preparation'!A:A,'Land  preparation'!Y:Y,,0)</f>
        <v>0</v>
      </c>
      <c r="AO53" s="5">
        <f>_xlfn.XLOOKUP(A53,'Land  preparation'!A:A,'Land  preparation'!Z:Z,,0)</f>
        <v>0</v>
      </c>
    </row>
    <row r="54" spans="1:41" ht="18" customHeight="1">
      <c r="A54" s="59" t="s">
        <v>169</v>
      </c>
      <c r="B54" s="59" t="s">
        <v>5</v>
      </c>
      <c r="C54" s="59" t="s">
        <v>95</v>
      </c>
      <c r="D54" s="59">
        <v>192</v>
      </c>
      <c r="E54" s="59">
        <v>19.600000000000001</v>
      </c>
      <c r="F54" s="59">
        <v>18</v>
      </c>
      <c r="G54" s="59" t="s">
        <v>58</v>
      </c>
      <c r="H54" s="63">
        <v>1.6</v>
      </c>
      <c r="I54" s="59" t="s">
        <v>1</v>
      </c>
      <c r="J54" s="59" t="s">
        <v>1</v>
      </c>
      <c r="K54" s="59" t="s">
        <v>96</v>
      </c>
      <c r="L54" s="51" t="s">
        <v>21</v>
      </c>
      <c r="M54" s="64" t="s">
        <v>15</v>
      </c>
      <c r="N54" s="65" t="s">
        <v>126</v>
      </c>
      <c r="O54" s="65" t="s">
        <v>98</v>
      </c>
      <c r="P54" s="65">
        <f>'Land  preparation'!L54</f>
        <v>18</v>
      </c>
      <c r="Q54" s="65" t="str">
        <f>'Land  preparation'!M54</f>
        <v> </v>
      </c>
      <c r="R54" s="65" t="str">
        <f>'Land  preparation'!N54</f>
        <v> </v>
      </c>
      <c r="S54" s="65" t="str">
        <f>'Land  preparation'!O54</f>
        <v> </v>
      </c>
      <c r="T54" s="65" t="str">
        <f>'Land  preparation'!P54</f>
        <v> </v>
      </c>
      <c r="U54" s="65" t="str">
        <f>'Land  preparation'!Q54</f>
        <v> </v>
      </c>
      <c r="V54" s="65">
        <f>'Land  preparation'!R54</f>
        <v>18</v>
      </c>
      <c r="W54" s="65">
        <f>'Land  preparation'!S54</f>
        <v>18</v>
      </c>
      <c r="X54" s="65">
        <f>'Land  preparation'!T54</f>
        <v>18</v>
      </c>
      <c r="Y54" s="65">
        <f>'Land  preparation'!U54</f>
        <v>18</v>
      </c>
      <c r="Z54" s="65">
        <f>'Land  preparation'!V54</f>
        <v>18</v>
      </c>
      <c r="AA54" s="126">
        <f>'Land  preparation'!W54</f>
        <v>18</v>
      </c>
      <c r="AB54" s="85">
        <f>Fertiizer!Q54</f>
        <v>18.5</v>
      </c>
      <c r="AC54" s="56" t="str">
        <f>'Land  preparation'!X54</f>
        <v> </v>
      </c>
      <c r="AD54" s="56">
        <f>+IFERROR(_xlfn.XLOOKUP(A54,Spraying!A:A,Spraying!P:P,,0),)</f>
        <v>0</v>
      </c>
      <c r="AE54" s="56">
        <f>+IFERROR(_xlfn.XLOOKUP(A54,Spraying!A:A,Spraying!T:T,,0),)</f>
        <v>0</v>
      </c>
      <c r="AF54" s="86">
        <f>+IFERROR(_xlfn.XLOOKUP(A54,Spraying!A:A,Spraying!Y:Y,,0),)</f>
        <v>19.8</v>
      </c>
      <c r="AG54" s="86">
        <f>+IFERROR(_xlfn.XLOOKUP(A54,Spraying!A:A,Spraying!AD:AD,,0),)</f>
        <v>0</v>
      </c>
      <c r="AH54" s="86">
        <f>+IFERROR(_xlfn.XLOOKUP(A54,Spraying!A:A,Spraying!AI:AI,,0),)</f>
        <v>0</v>
      </c>
      <c r="AI54" s="86">
        <f>+IFERROR(_xlfn.XLOOKUP(A54,Spraying!A:A,Spraying!AN:AN,,0),)</f>
        <v>0</v>
      </c>
      <c r="AJ54" s="86">
        <f>+IFERROR(_xlfn.XLOOKUP(A54,Spraying!A:A,Spraying!AS:AS,,0),)</f>
        <v>18.25</v>
      </c>
      <c r="AK54" s="86">
        <f>+IFERROR(_xlfn.XLOOKUP(A54,Spraying!A:A,Spraying!AX:AX,,0),)</f>
        <v>0</v>
      </c>
      <c r="AL54" s="86">
        <f>Spraying!AD54</f>
        <v>0</v>
      </c>
      <c r="AM54" s="59">
        <v>18</v>
      </c>
      <c r="AN54" s="56">
        <f>_xlfn.XLOOKUP(A54,'Land  preparation'!A:A,'Land  preparation'!Y:Y,,0)</f>
        <v>0</v>
      </c>
      <c r="AO54" s="5">
        <f>_xlfn.XLOOKUP(A54,'Land  preparation'!A:A,'Land  preparation'!Z:Z,,0)</f>
        <v>0</v>
      </c>
    </row>
    <row r="55" spans="1:41" ht="18" customHeight="1">
      <c r="A55" s="59" t="s">
        <v>170</v>
      </c>
      <c r="B55" s="59" t="s">
        <v>5</v>
      </c>
      <c r="C55" s="59" t="s">
        <v>95</v>
      </c>
      <c r="D55" s="59">
        <v>194</v>
      </c>
      <c r="E55" s="59">
        <v>24</v>
      </c>
      <c r="F55" s="59">
        <v>21.7</v>
      </c>
      <c r="G55" s="59" t="s">
        <v>58</v>
      </c>
      <c r="H55" s="63">
        <v>2.2999999999999998</v>
      </c>
      <c r="I55" s="59" t="s">
        <v>1</v>
      </c>
      <c r="J55" s="59" t="s">
        <v>1</v>
      </c>
      <c r="K55" s="59" t="s">
        <v>96</v>
      </c>
      <c r="L55" s="51" t="s">
        <v>21</v>
      </c>
      <c r="M55" s="64" t="s">
        <v>15</v>
      </c>
      <c r="N55" s="65" t="s">
        <v>126</v>
      </c>
      <c r="O55" s="65" t="s">
        <v>98</v>
      </c>
      <c r="P55" s="65">
        <f>'Land  preparation'!L55</f>
        <v>21.7</v>
      </c>
      <c r="Q55" s="65" t="str">
        <f>'Land  preparation'!M55</f>
        <v> </v>
      </c>
      <c r="R55" s="65" t="str">
        <f>'Land  preparation'!N55</f>
        <v> </v>
      </c>
      <c r="S55" s="65" t="str">
        <f>'Land  preparation'!O55</f>
        <v> </v>
      </c>
      <c r="T55" s="65" t="str">
        <f>'Land  preparation'!P55</f>
        <v> </v>
      </c>
      <c r="U55" s="65" t="str">
        <f>'Land  preparation'!Q55</f>
        <v> </v>
      </c>
      <c r="V55" s="65">
        <f>'Land  preparation'!R55</f>
        <v>21.7</v>
      </c>
      <c r="W55" s="65">
        <f>'Land  preparation'!S55</f>
        <v>21.7</v>
      </c>
      <c r="X55" s="65">
        <f>'Land  preparation'!T55</f>
        <v>21.7</v>
      </c>
      <c r="Y55" s="65">
        <f>'Land  preparation'!U55</f>
        <v>21.7</v>
      </c>
      <c r="Z55" s="65">
        <f>'Land  preparation'!V55</f>
        <v>24</v>
      </c>
      <c r="AA55" s="126" t="str">
        <f>'Land  preparation'!W55</f>
        <v> </v>
      </c>
      <c r="AB55" s="85">
        <f>Fertiizer!Q55</f>
        <v>23.82</v>
      </c>
      <c r="AC55" s="56" t="str">
        <f>'Land  preparation'!X55</f>
        <v> </v>
      </c>
      <c r="AD55" s="56">
        <f>+IFERROR(_xlfn.XLOOKUP(A55,Spraying!A:A,Spraying!P:P,,0),)</f>
        <v>0</v>
      </c>
      <c r="AE55" s="56">
        <f>+IFERROR(_xlfn.XLOOKUP(A55,Spraying!A:A,Spraying!T:T,,0),)</f>
        <v>0</v>
      </c>
      <c r="AF55" s="86">
        <f>+IFERROR(_xlfn.XLOOKUP(A55,Spraying!A:A,Spraying!Y:Y,,0),)</f>
        <v>16.7</v>
      </c>
      <c r="AG55" s="86">
        <f>+IFERROR(_xlfn.XLOOKUP(A55,Spraying!A:A,Spraying!AD:AD,,0),)</f>
        <v>0</v>
      </c>
      <c r="AH55" s="86">
        <f>+IFERROR(_xlfn.XLOOKUP(A55,Spraying!A:A,Spraying!AI:AI,,0),)</f>
        <v>0</v>
      </c>
      <c r="AI55" s="86">
        <f>+IFERROR(_xlfn.XLOOKUP(A55,Spraying!A:A,Spraying!AN:AN,,0),)</f>
        <v>0</v>
      </c>
      <c r="AJ55" s="86">
        <f>+IFERROR(_xlfn.XLOOKUP(A55,Spraying!A:A,Spraying!AS:AS,,0),)</f>
        <v>22.54</v>
      </c>
      <c r="AK55" s="86">
        <f>+IFERROR(_xlfn.XLOOKUP(A55,Spraying!A:A,Spraying!AX:AX,,0),)</f>
        <v>0</v>
      </c>
      <c r="AL55" s="86">
        <f>Spraying!AD55</f>
        <v>0</v>
      </c>
      <c r="AM55" s="59">
        <v>21.7</v>
      </c>
      <c r="AN55" s="56">
        <f>_xlfn.XLOOKUP(A55,'Land  preparation'!A:A,'Land  preparation'!Y:Y,,0)</f>
        <v>0</v>
      </c>
      <c r="AO55" s="5">
        <f>_xlfn.XLOOKUP(A55,'Land  preparation'!A:A,'Land  preparation'!Z:Z,,0)</f>
        <v>0</v>
      </c>
    </row>
    <row r="56" spans="1:41" ht="18" customHeight="1">
      <c r="A56" s="59" t="s">
        <v>171</v>
      </c>
      <c r="B56" s="59" t="s">
        <v>5</v>
      </c>
      <c r="C56" s="59" t="s">
        <v>95</v>
      </c>
      <c r="D56" s="59">
        <v>196</v>
      </c>
      <c r="E56" s="59">
        <v>28.2</v>
      </c>
      <c r="F56" s="59">
        <v>27.4</v>
      </c>
      <c r="G56" s="59" t="s">
        <v>58</v>
      </c>
      <c r="H56" s="63">
        <v>0.8</v>
      </c>
      <c r="I56" s="59" t="s">
        <v>1</v>
      </c>
      <c r="J56" s="59" t="s">
        <v>1</v>
      </c>
      <c r="K56" s="59" t="s">
        <v>96</v>
      </c>
      <c r="L56" s="51" t="s">
        <v>21</v>
      </c>
      <c r="M56" s="64" t="s">
        <v>15</v>
      </c>
      <c r="N56" s="65" t="s">
        <v>126</v>
      </c>
      <c r="O56" s="65" t="s">
        <v>98</v>
      </c>
      <c r="P56" s="65">
        <f>'Land  preparation'!L56</f>
        <v>27.4</v>
      </c>
      <c r="Q56" s="65" t="str">
        <f>'Land  preparation'!M56</f>
        <v> </v>
      </c>
      <c r="R56" s="65" t="str">
        <f>'Land  preparation'!N56</f>
        <v> </v>
      </c>
      <c r="S56" s="65" t="str">
        <f>'Land  preparation'!O56</f>
        <v> </v>
      </c>
      <c r="T56" s="65" t="str">
        <f>'Land  preparation'!P56</f>
        <v> </v>
      </c>
      <c r="U56" s="65" t="str">
        <f>'Land  preparation'!Q56</f>
        <v> </v>
      </c>
      <c r="V56" s="65">
        <f>'Land  preparation'!R56</f>
        <v>27.4</v>
      </c>
      <c r="W56" s="65">
        <f>'Land  preparation'!S56</f>
        <v>27.4</v>
      </c>
      <c r="X56" s="65">
        <f>'Land  preparation'!T56</f>
        <v>27.4</v>
      </c>
      <c r="Y56" s="65">
        <f>'Land  preparation'!U56</f>
        <v>27.4</v>
      </c>
      <c r="Z56" s="65">
        <f>'Land  preparation'!V56</f>
        <v>28</v>
      </c>
      <c r="AA56" s="126" t="str">
        <f>'Land  preparation'!W56</f>
        <v> </v>
      </c>
      <c r="AB56" s="85">
        <f>Fertiizer!Q56</f>
        <v>27.7</v>
      </c>
      <c r="AC56" s="56" t="str">
        <f>'Land  preparation'!X56</f>
        <v> </v>
      </c>
      <c r="AD56" s="56">
        <f>+IFERROR(_xlfn.XLOOKUP(A56,Spraying!A:A,Spraying!P:P,,0),)</f>
        <v>0</v>
      </c>
      <c r="AE56" s="56">
        <f>+IFERROR(_xlfn.XLOOKUP(A56,Spraying!A:A,Spraying!T:T,,0),)</f>
        <v>0</v>
      </c>
      <c r="AF56" s="86">
        <f>+IFERROR(_xlfn.XLOOKUP(A56,Spraying!A:A,Spraying!Y:Y,,0),)</f>
        <v>0</v>
      </c>
      <c r="AG56" s="86">
        <f>+IFERROR(_xlfn.XLOOKUP(A56,Spraying!A:A,Spraying!AD:AD,,0),)</f>
        <v>0</v>
      </c>
      <c r="AH56" s="86">
        <f>+IFERROR(_xlfn.XLOOKUP(A56,Spraying!A:A,Spraying!AI:AI,,0),)</f>
        <v>0</v>
      </c>
      <c r="AI56" s="86">
        <f>+IFERROR(_xlfn.XLOOKUP(A56,Spraying!A:A,Spraying!AN:AN,,0),)</f>
        <v>0</v>
      </c>
      <c r="AJ56" s="86">
        <f>+IFERROR(_xlfn.XLOOKUP(A56,Spraying!A:A,Spraying!AS:AS,,0),)</f>
        <v>27.41</v>
      </c>
      <c r="AK56" s="86">
        <f>+IFERROR(_xlfn.XLOOKUP(A56,Spraying!A:A,Spraying!AX:AX,,0),)</f>
        <v>0</v>
      </c>
      <c r="AL56" s="86">
        <f>Spraying!AD56</f>
        <v>0</v>
      </c>
      <c r="AM56" s="59">
        <v>27.4</v>
      </c>
      <c r="AN56" s="56">
        <f>_xlfn.XLOOKUP(A56,'Land  preparation'!A:A,'Land  preparation'!Y:Y,,0)</f>
        <v>0</v>
      </c>
      <c r="AO56" s="5">
        <f>_xlfn.XLOOKUP(A56,'Land  preparation'!A:A,'Land  preparation'!Z:Z,,0)</f>
        <v>0</v>
      </c>
    </row>
    <row r="57" spans="1:41" ht="18" customHeight="1">
      <c r="A57" s="59" t="s">
        <v>172</v>
      </c>
      <c r="B57" s="59" t="s">
        <v>5</v>
      </c>
      <c r="C57" s="59" t="s">
        <v>173</v>
      </c>
      <c r="D57" s="59">
        <v>72</v>
      </c>
      <c r="E57" s="59">
        <v>8.1999999999999993</v>
      </c>
      <c r="F57" s="59">
        <v>7.7</v>
      </c>
      <c r="G57" s="59" t="s">
        <v>58</v>
      </c>
      <c r="H57" s="63">
        <v>0.5</v>
      </c>
      <c r="I57" s="59" t="s">
        <v>1</v>
      </c>
      <c r="J57" s="59" t="s">
        <v>1</v>
      </c>
      <c r="K57" s="59" t="s">
        <v>96</v>
      </c>
      <c r="L57" s="51" t="s">
        <v>21</v>
      </c>
      <c r="M57" s="64" t="s">
        <v>15</v>
      </c>
      <c r="N57" s="65" t="s">
        <v>126</v>
      </c>
      <c r="O57" s="65" t="s">
        <v>98</v>
      </c>
      <c r="P57" s="65">
        <f>'Land  preparation'!L57</f>
        <v>7.7</v>
      </c>
      <c r="Q57" s="65" t="str">
        <f>'Land  preparation'!M57</f>
        <v> </v>
      </c>
      <c r="R57" s="65">
        <f>'Land  preparation'!N57</f>
        <v>7.7</v>
      </c>
      <c r="S57" s="65" t="str">
        <f>'Land  preparation'!O57</f>
        <v> </v>
      </c>
      <c r="T57" s="65" t="str">
        <f>'Land  preparation'!P57</f>
        <v> </v>
      </c>
      <c r="U57" s="65" t="str">
        <f>'Land  preparation'!Q57</f>
        <v> </v>
      </c>
      <c r="V57" s="65">
        <f>'Land  preparation'!R57</f>
        <v>7.7</v>
      </c>
      <c r="W57" s="65">
        <f>'Land  preparation'!S57</f>
        <v>7.7</v>
      </c>
      <c r="X57" s="65">
        <f>'Land  preparation'!T57</f>
        <v>7.7</v>
      </c>
      <c r="Y57" s="65">
        <f>'Land  preparation'!U57</f>
        <v>7.7</v>
      </c>
      <c r="Z57" s="65">
        <f>'Land  preparation'!V57</f>
        <v>7</v>
      </c>
      <c r="AA57" s="126">
        <f>'Land  preparation'!W57</f>
        <v>7</v>
      </c>
      <c r="AB57" s="85">
        <f>Fertiizer!Q57</f>
        <v>2.2000000000000002</v>
      </c>
      <c r="AC57" s="56" t="str">
        <f>'Land  preparation'!X57</f>
        <v> </v>
      </c>
      <c r="AD57" s="56">
        <f>+IFERROR(_xlfn.XLOOKUP(A57,Spraying!A:A,Spraying!P:P,,0),)</f>
        <v>0</v>
      </c>
      <c r="AE57" s="56">
        <f>+IFERROR(_xlfn.XLOOKUP(A57,Spraying!A:A,Spraying!T:T,,0),)</f>
        <v>0</v>
      </c>
      <c r="AF57" s="86">
        <f>+IFERROR(_xlfn.XLOOKUP(A57,Spraying!A:A,Spraying!Y:Y,,0),)</f>
        <v>9</v>
      </c>
      <c r="AG57" s="86">
        <f>+IFERROR(_xlfn.XLOOKUP(A57,Spraying!A:A,Spraying!AD:AD,,0),)</f>
        <v>0</v>
      </c>
      <c r="AH57" s="86">
        <f>+IFERROR(_xlfn.XLOOKUP(A57,Spraying!A:A,Spraying!AI:AI,,0),)</f>
        <v>0</v>
      </c>
      <c r="AI57" s="86">
        <f>+IFERROR(_xlfn.XLOOKUP(A57,Spraying!A:A,Spraying!AN:AN,,0),)</f>
        <v>0</v>
      </c>
      <c r="AJ57" s="86">
        <f>+IFERROR(_xlfn.XLOOKUP(A57,Spraying!A:A,Spraying!AS:AS,,0),)</f>
        <v>7.7</v>
      </c>
      <c r="AK57" s="86">
        <f>+IFERROR(_xlfn.XLOOKUP(A57,Spraying!A:A,Spraying!AX:AX,,0),)</f>
        <v>0</v>
      </c>
      <c r="AL57" s="86">
        <f>Spraying!AD57</f>
        <v>0</v>
      </c>
      <c r="AM57" s="59">
        <v>7.7</v>
      </c>
      <c r="AN57" s="56">
        <f>_xlfn.XLOOKUP(A57,'Land  preparation'!A:A,'Land  preparation'!Y:Y,,0)</f>
        <v>0</v>
      </c>
      <c r="AO57" s="5">
        <f>_xlfn.XLOOKUP(A57,'Land  preparation'!A:A,'Land  preparation'!Z:Z,,0)</f>
        <v>0</v>
      </c>
    </row>
    <row r="58" spans="1:41" ht="18" customHeight="1">
      <c r="A58" s="59" t="s">
        <v>174</v>
      </c>
      <c r="B58" s="59" t="s">
        <v>5</v>
      </c>
      <c r="C58" s="59" t="s">
        <v>173</v>
      </c>
      <c r="D58" s="59">
        <v>85</v>
      </c>
      <c r="E58" s="59">
        <v>31.8</v>
      </c>
      <c r="F58" s="59">
        <v>31.3</v>
      </c>
      <c r="G58" s="59" t="s">
        <v>58</v>
      </c>
      <c r="H58" s="63">
        <v>0.5</v>
      </c>
      <c r="I58" s="59" t="s">
        <v>1</v>
      </c>
      <c r="J58" s="59" t="s">
        <v>1</v>
      </c>
      <c r="K58" s="59" t="s">
        <v>96</v>
      </c>
      <c r="L58" s="51" t="s">
        <v>21</v>
      </c>
      <c r="M58" s="64" t="s">
        <v>15</v>
      </c>
      <c r="N58" s="65" t="s">
        <v>126</v>
      </c>
      <c r="O58" s="65" t="s">
        <v>98</v>
      </c>
      <c r="P58" s="65">
        <f>'Land  preparation'!L58</f>
        <v>31.3</v>
      </c>
      <c r="Q58" s="65" t="str">
        <f>'Land  preparation'!M58</f>
        <v> </v>
      </c>
      <c r="R58" s="65">
        <f>'Land  preparation'!N58</f>
        <v>31.3</v>
      </c>
      <c r="S58" s="65" t="str">
        <f>'Land  preparation'!O58</f>
        <v> </v>
      </c>
      <c r="T58" s="65" t="str">
        <f>'Land  preparation'!P58</f>
        <v> </v>
      </c>
      <c r="U58" s="65" t="str">
        <f>'Land  preparation'!Q58</f>
        <v> </v>
      </c>
      <c r="V58" s="65">
        <f>'Land  preparation'!R58</f>
        <v>31.3</v>
      </c>
      <c r="W58" s="65">
        <f>'Land  preparation'!S58</f>
        <v>31.3</v>
      </c>
      <c r="X58" s="65">
        <f>'Land  preparation'!T58</f>
        <v>31.3</v>
      </c>
      <c r="Y58" s="65">
        <f>'Land  preparation'!U58</f>
        <v>31.3</v>
      </c>
      <c r="Z58" s="65">
        <f>'Land  preparation'!V58</f>
        <v>31.3</v>
      </c>
      <c r="AA58" s="126">
        <f>'Land  preparation'!W58</f>
        <v>31.3</v>
      </c>
      <c r="AB58" s="85">
        <f>Fertiizer!Q58</f>
        <v>31.3</v>
      </c>
      <c r="AC58" s="56" t="str">
        <f>'Land  preparation'!X58</f>
        <v> </v>
      </c>
      <c r="AD58" s="56">
        <f>+IFERROR(_xlfn.XLOOKUP(A58,Spraying!A:A,Spraying!P:P,,0),)</f>
        <v>0</v>
      </c>
      <c r="AE58" s="56">
        <f>+IFERROR(_xlfn.XLOOKUP(A58,Spraying!A:A,Spraying!T:T,,0),)</f>
        <v>0</v>
      </c>
      <c r="AF58" s="86">
        <f>+IFERROR(_xlfn.XLOOKUP(A58,Spraying!A:A,Spraying!Y:Y,,0),)</f>
        <v>33</v>
      </c>
      <c r="AG58" s="86">
        <f>+IFERROR(_xlfn.XLOOKUP(A58,Spraying!A:A,Spraying!AD:AD,,0),)</f>
        <v>0</v>
      </c>
      <c r="AH58" s="86">
        <f>+IFERROR(_xlfn.XLOOKUP(A58,Spraying!A:A,Spraying!AI:AI,,0),)</f>
        <v>0</v>
      </c>
      <c r="AI58" s="86">
        <f>+IFERROR(_xlfn.XLOOKUP(A58,Spraying!A:A,Spraying!AN:AN,,0),)</f>
        <v>0</v>
      </c>
      <c r="AJ58" s="86">
        <f>+IFERROR(_xlfn.XLOOKUP(A58,Spraying!A:A,Spraying!AS:AS,,0),)</f>
        <v>31.3</v>
      </c>
      <c r="AK58" s="86">
        <f>+IFERROR(_xlfn.XLOOKUP(A58,Spraying!A:A,Spraying!AX:AX,,0),)</f>
        <v>0</v>
      </c>
      <c r="AL58" s="86">
        <f>Spraying!AD58</f>
        <v>0</v>
      </c>
      <c r="AM58" s="59">
        <v>31.3</v>
      </c>
      <c r="AN58" s="56">
        <f>_xlfn.XLOOKUP(A58,'Land  preparation'!A:A,'Land  preparation'!Y:Y,,0)</f>
        <v>0</v>
      </c>
      <c r="AO58" s="5">
        <f>_xlfn.XLOOKUP(A58,'Land  preparation'!A:A,'Land  preparation'!Z:Z,,0)</f>
        <v>0</v>
      </c>
    </row>
    <row r="59" spans="1:41" ht="18" customHeight="1">
      <c r="A59" s="59" t="s">
        <v>175</v>
      </c>
      <c r="B59" s="59" t="s">
        <v>5</v>
      </c>
      <c r="C59" s="59" t="s">
        <v>173</v>
      </c>
      <c r="D59" s="59">
        <v>88</v>
      </c>
      <c r="E59" s="59">
        <v>18.2</v>
      </c>
      <c r="F59" s="59">
        <v>17.600000000000001</v>
      </c>
      <c r="G59" s="59" t="s">
        <v>58</v>
      </c>
      <c r="H59" s="63">
        <v>0.6</v>
      </c>
      <c r="I59" s="59" t="s">
        <v>1</v>
      </c>
      <c r="J59" s="59" t="s">
        <v>1</v>
      </c>
      <c r="K59" s="59" t="s">
        <v>96</v>
      </c>
      <c r="L59" s="51" t="s">
        <v>21</v>
      </c>
      <c r="M59" s="64" t="s">
        <v>15</v>
      </c>
      <c r="N59" s="65" t="s">
        <v>102</v>
      </c>
      <c r="O59" s="65" t="s">
        <v>98</v>
      </c>
      <c r="P59" s="65">
        <f>'Land  preparation'!L59</f>
        <v>17.600000000000001</v>
      </c>
      <c r="Q59" s="65" t="str">
        <f>'Land  preparation'!M59</f>
        <v> </v>
      </c>
      <c r="R59" s="65">
        <f>'Land  preparation'!N59</f>
        <v>17.600000000000001</v>
      </c>
      <c r="S59" s="65" t="str">
        <f>'Land  preparation'!O59</f>
        <v> </v>
      </c>
      <c r="T59" s="65" t="str">
        <f>'Land  preparation'!P59</f>
        <v> </v>
      </c>
      <c r="U59" s="65" t="str">
        <f>'Land  preparation'!Q59</f>
        <v> </v>
      </c>
      <c r="V59" s="65">
        <f>'Land  preparation'!R59</f>
        <v>17.600000000000001</v>
      </c>
      <c r="W59" s="65">
        <f>'Land  preparation'!S59</f>
        <v>17.600000000000001</v>
      </c>
      <c r="X59" s="65">
        <f>'Land  preparation'!T59</f>
        <v>17.600000000000001</v>
      </c>
      <c r="Y59" s="65">
        <f>'Land  preparation'!U59</f>
        <v>17.600000000000001</v>
      </c>
      <c r="Z59" s="65">
        <f>'Land  preparation'!V59</f>
        <v>14.5</v>
      </c>
      <c r="AA59" s="126">
        <f>'Land  preparation'!W59</f>
        <v>17.600000000000001</v>
      </c>
      <c r="AB59" s="85">
        <f>Fertiizer!Q59</f>
        <v>19.5</v>
      </c>
      <c r="AC59" s="56" t="str">
        <f>'Land  preparation'!X59</f>
        <v> </v>
      </c>
      <c r="AD59" s="56">
        <f>+IFERROR(_xlfn.XLOOKUP(A59,Spraying!A:A,Spraying!P:P,,0),)</f>
        <v>0</v>
      </c>
      <c r="AE59" s="56">
        <f>+IFERROR(_xlfn.XLOOKUP(A59,Spraying!A:A,Spraying!T:T,,0),)</f>
        <v>0</v>
      </c>
      <c r="AF59" s="86">
        <f>+IFERROR(_xlfn.XLOOKUP(A59,Spraying!A:A,Spraying!Y:Y,,0),)</f>
        <v>19</v>
      </c>
      <c r="AG59" s="86">
        <f>+IFERROR(_xlfn.XLOOKUP(A59,Spraying!A:A,Spraying!AD:AD,,0),)</f>
        <v>0</v>
      </c>
      <c r="AH59" s="86">
        <f>+IFERROR(_xlfn.XLOOKUP(A59,Spraying!A:A,Spraying!AI:AI,,0),)</f>
        <v>0</v>
      </c>
      <c r="AI59" s="86">
        <f>+IFERROR(_xlfn.XLOOKUP(A59,Spraying!A:A,Spraying!AN:AN,,0),)</f>
        <v>0</v>
      </c>
      <c r="AJ59" s="86">
        <f>+IFERROR(_xlfn.XLOOKUP(A59,Spraying!A:A,Spraying!AS:AS,,0),)</f>
        <v>17.600000000000001</v>
      </c>
      <c r="AK59" s="86">
        <f>+IFERROR(_xlfn.XLOOKUP(A59,Spraying!A:A,Spraying!AX:AX,,0),)</f>
        <v>0</v>
      </c>
      <c r="AL59" s="86">
        <f>Spraying!AD59</f>
        <v>0</v>
      </c>
      <c r="AM59" s="59">
        <v>17.600000000000001</v>
      </c>
      <c r="AN59" s="56">
        <f>_xlfn.XLOOKUP(A59,'Land  preparation'!A:A,'Land  preparation'!Y:Y,,0)</f>
        <v>0</v>
      </c>
      <c r="AO59" s="5">
        <f>_xlfn.XLOOKUP(A59,'Land  preparation'!A:A,'Land  preparation'!Z:Z,,0)</f>
        <v>0</v>
      </c>
    </row>
    <row r="60" spans="1:41" ht="18" customHeight="1">
      <c r="A60" s="59" t="s">
        <v>176</v>
      </c>
      <c r="B60" s="59" t="s">
        <v>5</v>
      </c>
      <c r="C60" s="59" t="s">
        <v>173</v>
      </c>
      <c r="D60" s="59">
        <v>214</v>
      </c>
      <c r="E60" s="59">
        <v>19.600000000000001</v>
      </c>
      <c r="F60" s="59">
        <v>19</v>
      </c>
      <c r="G60" s="59" t="s">
        <v>58</v>
      </c>
      <c r="H60" s="63">
        <v>0.6</v>
      </c>
      <c r="I60" s="59" t="s">
        <v>1</v>
      </c>
      <c r="J60" s="59" t="s">
        <v>1</v>
      </c>
      <c r="K60" s="59" t="s">
        <v>96</v>
      </c>
      <c r="L60" s="51" t="s">
        <v>21</v>
      </c>
      <c r="M60" s="64" t="s">
        <v>15</v>
      </c>
      <c r="N60" s="65" t="s">
        <v>102</v>
      </c>
      <c r="O60" s="65" t="s">
        <v>98</v>
      </c>
      <c r="P60" s="65">
        <f>'Land  preparation'!L60</f>
        <v>19</v>
      </c>
      <c r="Q60" s="65" t="str">
        <f>'Land  preparation'!M60</f>
        <v> </v>
      </c>
      <c r="R60" s="65">
        <f>'Land  preparation'!N60</f>
        <v>19</v>
      </c>
      <c r="S60" s="65" t="str">
        <f>'Land  preparation'!O60</f>
        <v> </v>
      </c>
      <c r="T60" s="65" t="str">
        <f>'Land  preparation'!P60</f>
        <v> </v>
      </c>
      <c r="U60" s="65" t="str">
        <f>'Land  preparation'!Q60</f>
        <v> </v>
      </c>
      <c r="V60" s="65">
        <f>'Land  preparation'!R60</f>
        <v>19</v>
      </c>
      <c r="W60" s="65">
        <f>'Land  preparation'!S60</f>
        <v>19</v>
      </c>
      <c r="X60" s="65">
        <f>'Land  preparation'!T60</f>
        <v>19</v>
      </c>
      <c r="Y60" s="65">
        <f>'Land  preparation'!U60</f>
        <v>19</v>
      </c>
      <c r="Z60" s="65">
        <f>'Land  preparation'!V60</f>
        <v>19</v>
      </c>
      <c r="AA60" s="126">
        <f>'Land  preparation'!W60</f>
        <v>19</v>
      </c>
      <c r="AB60" s="85">
        <f>Fertiizer!Q60</f>
        <v>19.399999999999999</v>
      </c>
      <c r="AC60" s="56" t="str">
        <f>'Land  preparation'!X60</f>
        <v> </v>
      </c>
      <c r="AD60" s="56">
        <f>+IFERROR(_xlfn.XLOOKUP(A60,Spraying!A:A,Spraying!P:P,,0),)</f>
        <v>0</v>
      </c>
      <c r="AE60" s="56">
        <f>+IFERROR(_xlfn.XLOOKUP(A60,Spraying!A:A,Spraying!T:T,,0),)</f>
        <v>0</v>
      </c>
      <c r="AF60" s="86">
        <f>+IFERROR(_xlfn.XLOOKUP(A60,Spraying!A:A,Spraying!Y:Y,,0),)</f>
        <v>20</v>
      </c>
      <c r="AG60" s="86">
        <f>+IFERROR(_xlfn.XLOOKUP(A60,Spraying!A:A,Spraying!AD:AD,,0),)</f>
        <v>0</v>
      </c>
      <c r="AH60" s="86">
        <f>+IFERROR(_xlfn.XLOOKUP(A60,Spraying!A:A,Spraying!AI:AI,,0),)</f>
        <v>0</v>
      </c>
      <c r="AI60" s="86">
        <f>+IFERROR(_xlfn.XLOOKUP(A60,Spraying!A:A,Spraying!AN:AN,,0),)</f>
        <v>0</v>
      </c>
      <c r="AJ60" s="86">
        <f>+IFERROR(_xlfn.XLOOKUP(A60,Spraying!A:A,Spraying!AS:AS,,0),)</f>
        <v>19.11</v>
      </c>
      <c r="AK60" s="86">
        <f>+IFERROR(_xlfn.XLOOKUP(A60,Spraying!A:A,Spraying!AX:AX,,0),)</f>
        <v>0</v>
      </c>
      <c r="AL60" s="86">
        <f>Spraying!AD60</f>
        <v>0</v>
      </c>
      <c r="AM60" s="59">
        <v>19</v>
      </c>
      <c r="AN60" s="56" t="str">
        <f>_xlfn.XLOOKUP(A60,'Land  preparation'!A:A,'Land  preparation'!Y:Y,,0)</f>
        <v> </v>
      </c>
      <c r="AO60" s="5">
        <f>_xlfn.XLOOKUP(A60,'Land  preparation'!A:A,'Land  preparation'!Z:Z,,0)</f>
        <v>0</v>
      </c>
    </row>
    <row r="61" spans="1:41" ht="15" customHeight="1">
      <c r="A61" s="59" t="s">
        <v>177</v>
      </c>
      <c r="B61" s="59" t="s">
        <v>5</v>
      </c>
      <c r="C61" s="59" t="s">
        <v>173</v>
      </c>
      <c r="D61" s="59">
        <v>215</v>
      </c>
      <c r="E61" s="59">
        <v>12.3</v>
      </c>
      <c r="F61" s="59">
        <v>11.9</v>
      </c>
      <c r="G61" s="59" t="s">
        <v>58</v>
      </c>
      <c r="H61" s="63">
        <v>0.4</v>
      </c>
      <c r="I61" s="59" t="s">
        <v>1</v>
      </c>
      <c r="J61" s="59" t="s">
        <v>1</v>
      </c>
      <c r="K61" s="59" t="s">
        <v>96</v>
      </c>
      <c r="L61" s="51" t="s">
        <v>21</v>
      </c>
      <c r="M61" s="64" t="s">
        <v>15</v>
      </c>
      <c r="N61" s="65" t="s">
        <v>102</v>
      </c>
      <c r="O61" s="65" t="s">
        <v>98</v>
      </c>
      <c r="P61" s="65">
        <f>'Land  preparation'!L61</f>
        <v>11.9</v>
      </c>
      <c r="Q61" s="65" t="str">
        <f>'Land  preparation'!M61</f>
        <v> </v>
      </c>
      <c r="R61" s="65">
        <f>'Land  preparation'!N61</f>
        <v>11.9</v>
      </c>
      <c r="S61" s="65" t="str">
        <f>'Land  preparation'!O61</f>
        <v> </v>
      </c>
      <c r="T61" s="65" t="str">
        <f>'Land  preparation'!P61</f>
        <v> </v>
      </c>
      <c r="U61" s="65" t="str">
        <f>'Land  preparation'!Q61</f>
        <v> </v>
      </c>
      <c r="V61" s="65">
        <f>'Land  preparation'!R61</f>
        <v>11.9</v>
      </c>
      <c r="W61" s="65">
        <f>'Land  preparation'!S61</f>
        <v>11.9</v>
      </c>
      <c r="X61" s="65">
        <f>'Land  preparation'!T61</f>
        <v>11.9</v>
      </c>
      <c r="Y61" s="65">
        <f>'Land  preparation'!U61</f>
        <v>11.9</v>
      </c>
      <c r="Z61" s="65">
        <f>'Land  preparation'!V61</f>
        <v>11.9</v>
      </c>
      <c r="AA61" s="126">
        <f>'Land  preparation'!W61</f>
        <v>12</v>
      </c>
      <c r="AB61" s="85">
        <f>Fertiizer!Q61</f>
        <v>12.3</v>
      </c>
      <c r="AC61" s="56" t="str">
        <f>'Land  preparation'!X61</f>
        <v> </v>
      </c>
      <c r="AD61" s="56">
        <f>+IFERROR(_xlfn.XLOOKUP(A61,Spraying!A:A,Spraying!P:P,,0),)</f>
        <v>0</v>
      </c>
      <c r="AE61" s="56">
        <f>+IFERROR(_xlfn.XLOOKUP(A61,Spraying!A:A,Spraying!T:T,,0),)</f>
        <v>0</v>
      </c>
      <c r="AF61" s="86">
        <f>+IFERROR(_xlfn.XLOOKUP(A61,Spraying!A:A,Spraying!Y:Y,,0),)</f>
        <v>12</v>
      </c>
      <c r="AG61" s="86">
        <f>+IFERROR(_xlfn.XLOOKUP(A61,Spraying!A:A,Spraying!AD:AD,,0),)</f>
        <v>0</v>
      </c>
      <c r="AH61" s="86">
        <f>+IFERROR(_xlfn.XLOOKUP(A61,Spraying!A:A,Spraying!AI:AI,,0),)</f>
        <v>0</v>
      </c>
      <c r="AI61" s="86">
        <f>+IFERROR(_xlfn.XLOOKUP(A61,Spraying!A:A,Spraying!AN:AN,,0),)</f>
        <v>0</v>
      </c>
      <c r="AJ61" s="86">
        <f>+IFERROR(_xlfn.XLOOKUP(A61,Spraying!A:A,Spraying!AS:AS,,0),)</f>
        <v>12</v>
      </c>
      <c r="AK61" s="86">
        <f>+IFERROR(_xlfn.XLOOKUP(A61,Spraying!A:A,Spraying!AX:AX,,0),)</f>
        <v>0</v>
      </c>
      <c r="AL61" s="86">
        <f>Spraying!AD61</f>
        <v>0</v>
      </c>
      <c r="AM61" s="59">
        <v>11.9</v>
      </c>
      <c r="AN61" s="56" t="str">
        <f>_xlfn.XLOOKUP(A61,'Land  preparation'!A:A,'Land  preparation'!Y:Y,,0)</f>
        <v> </v>
      </c>
      <c r="AO61" s="5">
        <f>_xlfn.XLOOKUP(A61,'Land  preparation'!A:A,'Land  preparation'!Z:Z,,0)</f>
        <v>0</v>
      </c>
    </row>
    <row r="62" spans="1:41" ht="15" customHeight="1">
      <c r="A62" s="59" t="s">
        <v>178</v>
      </c>
      <c r="B62" s="59" t="s">
        <v>5</v>
      </c>
      <c r="C62" s="59" t="s">
        <v>173</v>
      </c>
      <c r="D62" s="59">
        <v>216</v>
      </c>
      <c r="E62" s="59">
        <v>3.1</v>
      </c>
      <c r="F62" s="59">
        <v>2.7</v>
      </c>
      <c r="G62" s="59" t="s">
        <v>58</v>
      </c>
      <c r="H62" s="63">
        <v>0.4</v>
      </c>
      <c r="I62" s="59" t="s">
        <v>1</v>
      </c>
      <c r="J62" s="59" t="s">
        <v>1</v>
      </c>
      <c r="K62" s="59" t="s">
        <v>96</v>
      </c>
      <c r="L62" s="51" t="s">
        <v>21</v>
      </c>
      <c r="M62" s="64" t="s">
        <v>15</v>
      </c>
      <c r="N62" s="65" t="s">
        <v>102</v>
      </c>
      <c r="O62" s="65" t="s">
        <v>98</v>
      </c>
      <c r="P62" s="65">
        <f>'Land  preparation'!L62</f>
        <v>2.7</v>
      </c>
      <c r="Q62" s="65" t="str">
        <f>'Land  preparation'!M62</f>
        <v> </v>
      </c>
      <c r="R62" s="65">
        <f>'Land  preparation'!N62</f>
        <v>2.7</v>
      </c>
      <c r="S62" s="65" t="str">
        <f>'Land  preparation'!O62</f>
        <v> </v>
      </c>
      <c r="T62" s="65" t="str">
        <f>'Land  preparation'!P62</f>
        <v> </v>
      </c>
      <c r="U62" s="65" t="str">
        <f>'Land  preparation'!Q62</f>
        <v> </v>
      </c>
      <c r="V62" s="65">
        <f>'Land  preparation'!R62</f>
        <v>2.7</v>
      </c>
      <c r="W62" s="65">
        <f>'Land  preparation'!S62</f>
        <v>2.7</v>
      </c>
      <c r="X62" s="65">
        <f>'Land  preparation'!T62</f>
        <v>2.7</v>
      </c>
      <c r="Y62" s="65">
        <f>'Land  preparation'!U62</f>
        <v>2.7</v>
      </c>
      <c r="Z62" s="65">
        <f>'Land  preparation'!V62</f>
        <v>1.7</v>
      </c>
      <c r="AA62" s="126">
        <f>'Land  preparation'!W62</f>
        <v>2</v>
      </c>
      <c r="AB62" s="85">
        <f>Fertiizer!Q62</f>
        <v>3</v>
      </c>
      <c r="AC62" s="56" t="str">
        <f>'Land  preparation'!X62</f>
        <v> </v>
      </c>
      <c r="AD62" s="56">
        <f>+IFERROR(_xlfn.XLOOKUP(A62,Spraying!A:A,Spraying!P:P,,0),)</f>
        <v>0</v>
      </c>
      <c r="AE62" s="56">
        <f>+IFERROR(_xlfn.XLOOKUP(A62,Spraying!A:A,Spraying!T:T,,0),)</f>
        <v>0</v>
      </c>
      <c r="AF62" s="86">
        <f>+IFERROR(_xlfn.XLOOKUP(A62,Spraying!A:A,Spraying!Y:Y,,0),)</f>
        <v>2.7</v>
      </c>
      <c r="AG62" s="86">
        <f>+IFERROR(_xlfn.XLOOKUP(A62,Spraying!A:A,Spraying!AD:AD,,0),)</f>
        <v>0</v>
      </c>
      <c r="AH62" s="86">
        <f>+IFERROR(_xlfn.XLOOKUP(A62,Spraying!A:A,Spraying!AI:AI,,0),)</f>
        <v>0</v>
      </c>
      <c r="AI62" s="86">
        <f>+IFERROR(_xlfn.XLOOKUP(A62,Spraying!A:A,Spraying!AN:AN,,0),)</f>
        <v>0</v>
      </c>
      <c r="AJ62" s="86">
        <f>+IFERROR(_xlfn.XLOOKUP(A62,Spraying!A:A,Spraying!AS:AS,,0),)</f>
        <v>2.6</v>
      </c>
      <c r="AK62" s="86">
        <f>+IFERROR(_xlfn.XLOOKUP(A62,Spraying!A:A,Spraying!AX:AX,,0),)</f>
        <v>0</v>
      </c>
      <c r="AL62" s="86">
        <f>Spraying!AD62</f>
        <v>0</v>
      </c>
      <c r="AM62" s="59">
        <v>2.7</v>
      </c>
      <c r="AN62" s="56" t="str">
        <f>_xlfn.XLOOKUP(A62,'Land  preparation'!A:A,'Land  preparation'!Y:Y,,0)</f>
        <v> </v>
      </c>
      <c r="AO62" s="5">
        <f>_xlfn.XLOOKUP(A62,'Land  preparation'!A:A,'Land  preparation'!Z:Z,,0)</f>
        <v>0</v>
      </c>
    </row>
    <row r="63" spans="1:41" ht="18" customHeight="1">
      <c r="A63" s="59" t="s">
        <v>179</v>
      </c>
      <c r="B63" s="59" t="s">
        <v>5</v>
      </c>
      <c r="C63" s="59" t="s">
        <v>173</v>
      </c>
      <c r="D63" s="59">
        <v>217</v>
      </c>
      <c r="E63" s="59">
        <v>28.4</v>
      </c>
      <c r="F63" s="59">
        <v>26.6</v>
      </c>
      <c r="G63" s="59" t="s">
        <v>58</v>
      </c>
      <c r="H63" s="63">
        <v>1.8</v>
      </c>
      <c r="I63" s="59" t="s">
        <v>1</v>
      </c>
      <c r="J63" s="59" t="s">
        <v>1</v>
      </c>
      <c r="K63" s="59" t="s">
        <v>96</v>
      </c>
      <c r="L63" s="51" t="s">
        <v>21</v>
      </c>
      <c r="M63" s="64" t="s">
        <v>15</v>
      </c>
      <c r="N63" s="65" t="s">
        <v>102</v>
      </c>
      <c r="O63" s="65" t="s">
        <v>98</v>
      </c>
      <c r="P63" s="65">
        <f>'Land  preparation'!L63</f>
        <v>26.6</v>
      </c>
      <c r="Q63" s="65" t="str">
        <f>'Land  preparation'!M63</f>
        <v> </v>
      </c>
      <c r="R63" s="65">
        <f>'Land  preparation'!N63</f>
        <v>26.6</v>
      </c>
      <c r="S63" s="65" t="str">
        <f>'Land  preparation'!O63</f>
        <v> </v>
      </c>
      <c r="T63" s="65" t="str">
        <f>'Land  preparation'!P63</f>
        <v> </v>
      </c>
      <c r="U63" s="65" t="str">
        <f>'Land  preparation'!Q63</f>
        <v> </v>
      </c>
      <c r="V63" s="65">
        <f>'Land  preparation'!R63</f>
        <v>26.6</v>
      </c>
      <c r="W63" s="65">
        <f>'Land  preparation'!S63</f>
        <v>26.6</v>
      </c>
      <c r="X63" s="65">
        <f>'Land  preparation'!T63</f>
        <v>26.6</v>
      </c>
      <c r="Y63" s="65">
        <f>'Land  preparation'!U63</f>
        <v>26.6</v>
      </c>
      <c r="Z63" s="65">
        <f>'Land  preparation'!V63</f>
        <v>27</v>
      </c>
      <c r="AA63" s="126">
        <f>'Land  preparation'!W63</f>
        <v>27</v>
      </c>
      <c r="AB63" s="85">
        <f>Fertiizer!Q63</f>
        <v>26.25</v>
      </c>
      <c r="AC63" s="56" t="str">
        <f>'Land  preparation'!X63</f>
        <v> </v>
      </c>
      <c r="AD63" s="56">
        <f>+IFERROR(_xlfn.XLOOKUP(A63,Spraying!A:A,Spraying!P:P,,0),)</f>
        <v>0</v>
      </c>
      <c r="AE63" s="56">
        <f>+IFERROR(_xlfn.XLOOKUP(A63,Spraying!A:A,Spraying!T:T,,0),)</f>
        <v>0</v>
      </c>
      <c r="AF63" s="86">
        <f>+IFERROR(_xlfn.XLOOKUP(A63,Spraying!A:A,Spraying!Y:Y,,0),)</f>
        <v>27</v>
      </c>
      <c r="AG63" s="86">
        <f>+IFERROR(_xlfn.XLOOKUP(A63,Spraying!A:A,Spraying!AD:AD,,0),)</f>
        <v>0</v>
      </c>
      <c r="AH63" s="86">
        <f>+IFERROR(_xlfn.XLOOKUP(A63,Spraying!A:A,Spraying!AI:AI,,0),)</f>
        <v>0</v>
      </c>
      <c r="AI63" s="86">
        <f>+IFERROR(_xlfn.XLOOKUP(A63,Spraying!A:A,Spraying!AN:AN,,0),)</f>
        <v>0</v>
      </c>
      <c r="AJ63" s="86">
        <f>+IFERROR(_xlfn.XLOOKUP(A63,Spraying!A:A,Spraying!AS:AS,,0),)</f>
        <v>26.45</v>
      </c>
      <c r="AK63" s="86">
        <f>+IFERROR(_xlfn.XLOOKUP(A63,Spraying!A:A,Spraying!AX:AX,,0),)</f>
        <v>0</v>
      </c>
      <c r="AL63" s="86">
        <f>Spraying!AD63</f>
        <v>0</v>
      </c>
      <c r="AM63" s="59">
        <v>26.6</v>
      </c>
      <c r="AN63" s="56" t="str">
        <f>_xlfn.XLOOKUP(A63,'Land  preparation'!A:A,'Land  preparation'!Y:Y,,0)</f>
        <v> </v>
      </c>
      <c r="AO63" s="5">
        <f>_xlfn.XLOOKUP(A63,'Land  preparation'!A:A,'Land  preparation'!Z:Z,,0)</f>
        <v>0</v>
      </c>
    </row>
    <row r="64" spans="1:41" ht="18" customHeight="1">
      <c r="A64" s="59" t="s">
        <v>180</v>
      </c>
      <c r="B64" s="59" t="s">
        <v>5</v>
      </c>
      <c r="C64" s="59" t="s">
        <v>173</v>
      </c>
      <c r="D64" s="59">
        <v>218</v>
      </c>
      <c r="E64" s="59">
        <v>8.6</v>
      </c>
      <c r="F64" s="59">
        <v>8</v>
      </c>
      <c r="G64" s="59" t="s">
        <v>58</v>
      </c>
      <c r="H64" s="63">
        <v>0.6</v>
      </c>
      <c r="I64" s="59" t="s">
        <v>1</v>
      </c>
      <c r="J64" s="59" t="s">
        <v>1</v>
      </c>
      <c r="K64" s="59" t="s">
        <v>96</v>
      </c>
      <c r="L64" s="51" t="s">
        <v>21</v>
      </c>
      <c r="M64" s="64" t="s">
        <v>15</v>
      </c>
      <c r="N64" s="65" t="s">
        <v>102</v>
      </c>
      <c r="O64" s="65" t="s">
        <v>98</v>
      </c>
      <c r="P64" s="65">
        <f>'Land  preparation'!L64</f>
        <v>8</v>
      </c>
      <c r="Q64" s="65" t="str">
        <f>'Land  preparation'!M64</f>
        <v> </v>
      </c>
      <c r="R64" s="65" t="str">
        <f>'Land  preparation'!N64</f>
        <v> </v>
      </c>
      <c r="S64" s="65" t="str">
        <f>'Land  preparation'!O64</f>
        <v> </v>
      </c>
      <c r="T64" s="65" t="str">
        <f>'Land  preparation'!P64</f>
        <v> </v>
      </c>
      <c r="U64" s="65" t="str">
        <f>'Land  preparation'!Q64</f>
        <v> </v>
      </c>
      <c r="V64" s="65" t="str">
        <f>'Land  preparation'!R64</f>
        <v> </v>
      </c>
      <c r="W64" s="65">
        <f>'Land  preparation'!S64</f>
        <v>8</v>
      </c>
      <c r="X64" s="65">
        <f>'Land  preparation'!T64</f>
        <v>8</v>
      </c>
      <c r="Y64" s="65">
        <f>'Land  preparation'!U64</f>
        <v>8</v>
      </c>
      <c r="Z64" s="65">
        <f>'Land  preparation'!V64</f>
        <v>8</v>
      </c>
      <c r="AA64" s="126">
        <f>'Land  preparation'!W64</f>
        <v>8</v>
      </c>
      <c r="AB64" s="85">
        <f>Fertiizer!Q64</f>
        <v>8</v>
      </c>
      <c r="AC64" s="56">
        <f>'Land  preparation'!X64</f>
        <v>0</v>
      </c>
      <c r="AD64" s="56">
        <f>+IFERROR(_xlfn.XLOOKUP(A64,Spraying!A:A,Spraying!P:P,,0),)</f>
        <v>0</v>
      </c>
      <c r="AE64" s="56">
        <f>+IFERROR(_xlfn.XLOOKUP(A64,Spraying!A:A,Spraying!T:T,,0),)</f>
        <v>0</v>
      </c>
      <c r="AF64" s="86">
        <f>+IFERROR(_xlfn.XLOOKUP(A64,Spraying!A:A,Spraying!Y:Y,,0),)</f>
        <v>9.17</v>
      </c>
      <c r="AG64" s="86">
        <f>+IFERROR(_xlfn.XLOOKUP(A64,Spraying!A:A,Spraying!AD:AD,,0),)</f>
        <v>0</v>
      </c>
      <c r="AH64" s="86">
        <f>+IFERROR(_xlfn.XLOOKUP(A64,Spraying!A:A,Spraying!AI:AI,,0),)</f>
        <v>0</v>
      </c>
      <c r="AI64" s="86">
        <f>+IFERROR(_xlfn.XLOOKUP(A64,Spraying!A:A,Spraying!AN:AN,,0),)</f>
        <v>0</v>
      </c>
      <c r="AJ64" s="86">
        <f>+IFERROR(_xlfn.XLOOKUP(A64,Spraying!A:A,Spraying!AS:AS,,0),)</f>
        <v>7.38</v>
      </c>
      <c r="AK64" s="86">
        <f>+IFERROR(_xlfn.XLOOKUP(A64,Spraying!A:A,Spraying!AX:AX,,0),)</f>
        <v>0</v>
      </c>
      <c r="AL64" s="86">
        <f>Spraying!AD64</f>
        <v>0</v>
      </c>
      <c r="AM64" s="59">
        <v>8</v>
      </c>
      <c r="AN64" s="56" t="str">
        <f>_xlfn.XLOOKUP(A64,'Land  preparation'!A:A,'Land  preparation'!Y:Y,,0)</f>
        <v> </v>
      </c>
      <c r="AO64" s="5">
        <f>_xlfn.XLOOKUP(A64,'Land  preparation'!A:A,'Land  preparation'!Z:Z,,0)</f>
        <v>0</v>
      </c>
    </row>
    <row r="65" spans="1:41" ht="18" customHeight="1">
      <c r="A65" s="59" t="s">
        <v>181</v>
      </c>
      <c r="B65" s="59" t="s">
        <v>6</v>
      </c>
      <c r="C65" s="59" t="s">
        <v>182</v>
      </c>
      <c r="D65" s="59" t="s">
        <v>183</v>
      </c>
      <c r="E65" s="59">
        <v>34.340000000000003</v>
      </c>
      <c r="F65" s="171">
        <v>30.44</v>
      </c>
      <c r="G65" s="59">
        <v>34.340000000000003</v>
      </c>
      <c r="H65" s="63">
        <v>3.9</v>
      </c>
      <c r="I65" s="59" t="s">
        <v>104</v>
      </c>
      <c r="J65" s="59" t="s">
        <v>1</v>
      </c>
      <c r="K65" s="59" t="s">
        <v>135</v>
      </c>
      <c r="L65" s="51" t="s">
        <v>20</v>
      </c>
      <c r="M65" s="64" t="s">
        <v>14</v>
      </c>
      <c r="N65" s="65" t="s">
        <v>102</v>
      </c>
      <c r="O65" s="65" t="s">
        <v>98</v>
      </c>
      <c r="P65" s="65" t="str">
        <f>'Land  preparation'!L65</f>
        <v> </v>
      </c>
      <c r="Q65" s="65" t="str">
        <f>'Land  preparation'!M65</f>
        <v> </v>
      </c>
      <c r="R65" s="65" t="str">
        <f>'Land  preparation'!N65</f>
        <v> </v>
      </c>
      <c r="S65" s="65" t="str">
        <f>'Land  preparation'!O65</f>
        <v> </v>
      </c>
      <c r="T65" s="65">
        <f>'Land  preparation'!P65</f>
        <v>30.4</v>
      </c>
      <c r="U65" s="65">
        <f>'Land  preparation'!Q65</f>
        <v>30.4</v>
      </c>
      <c r="V65" s="65" t="str">
        <f>'Land  preparation'!R65</f>
        <v> </v>
      </c>
      <c r="W65" s="65" t="str">
        <f>'Land  preparation'!S65</f>
        <v> </v>
      </c>
      <c r="X65" s="65" t="str">
        <f>'Land  preparation'!T65</f>
        <v> </v>
      </c>
      <c r="Y65" s="65" t="str">
        <f>'Land  preparation'!U65</f>
        <v> </v>
      </c>
      <c r="Z65" s="65" t="str">
        <f>'Land  preparation'!V65</f>
        <v> </v>
      </c>
      <c r="AA65" s="126" t="str">
        <f>'Land  preparation'!W65</f>
        <v> </v>
      </c>
      <c r="AB65" s="85">
        <f>Fertiizer!Q65</f>
        <v>32.700000000000003</v>
      </c>
      <c r="AC65" s="56">
        <f>'Land  preparation'!X65</f>
        <v>30.44</v>
      </c>
      <c r="AD65" s="56">
        <f>+IFERROR(_xlfn.XLOOKUP(A65,Spraying!A:A,Spraying!P:P,,0),)</f>
        <v>0</v>
      </c>
      <c r="AE65" s="56">
        <f>+IFERROR(_xlfn.XLOOKUP(A65,Spraying!A:A,Spraying!T:T,,0),)</f>
        <v>3.5</v>
      </c>
      <c r="AF65" s="86">
        <f>+IFERROR(_xlfn.XLOOKUP(A65,Spraying!A:A,Spraying!Y:Y,,0),)</f>
        <v>32.89</v>
      </c>
      <c r="AG65" s="86">
        <f>+IFERROR(_xlfn.XLOOKUP(A65,Spraying!A:A,Spraying!AD:AD,,0),)</f>
        <v>2</v>
      </c>
      <c r="AH65" s="86">
        <f>+IFERROR(_xlfn.XLOOKUP(A65,Spraying!A:A,Spraying!AI:AI,,0),)</f>
        <v>0</v>
      </c>
      <c r="AI65" s="86">
        <f>+IFERROR(_xlfn.XLOOKUP(A65,Spraying!A:A,Spraying!AN:AN,,0),)</f>
        <v>32.15</v>
      </c>
      <c r="AJ65" s="86">
        <f>+IFERROR(_xlfn.XLOOKUP(A65,Spraying!A:A,Spraying!AS:AS,,0),)</f>
        <v>0</v>
      </c>
      <c r="AK65" s="86">
        <f>+IFERROR(_xlfn.XLOOKUP(A65,Spraying!A:A,Spraying!AX:AX,,0),)</f>
        <v>0</v>
      </c>
      <c r="AL65" s="86">
        <f>Spraying!AD65</f>
        <v>2</v>
      </c>
      <c r="AM65" s="171">
        <v>30.44</v>
      </c>
      <c r="AN65" s="56">
        <f>_xlfn.XLOOKUP(A65,'Land  preparation'!A:A,'Land  preparation'!Y:Y,,0)</f>
        <v>30.83</v>
      </c>
      <c r="AO65" s="5">
        <f>_xlfn.XLOOKUP(A65,'Land  preparation'!A:A,'Land  preparation'!Z:Z,,0)</f>
        <v>0</v>
      </c>
    </row>
    <row r="66" spans="1:41" ht="18" customHeight="1">
      <c r="A66" s="59" t="s">
        <v>184</v>
      </c>
      <c r="B66" s="59" t="s">
        <v>6</v>
      </c>
      <c r="C66" s="59" t="s">
        <v>182</v>
      </c>
      <c r="D66" s="59" t="s">
        <v>185</v>
      </c>
      <c r="E66" s="171">
        <v>24.53</v>
      </c>
      <c r="F66" s="65">
        <v>22.25</v>
      </c>
      <c r="G66" s="172">
        <v>24.53</v>
      </c>
      <c r="H66" s="63">
        <v>2.29</v>
      </c>
      <c r="I66" s="59" t="s">
        <v>104</v>
      </c>
      <c r="J66" s="59" t="s">
        <v>1</v>
      </c>
      <c r="K66" s="59" t="s">
        <v>135</v>
      </c>
      <c r="L66" s="51" t="s">
        <v>20</v>
      </c>
      <c r="M66" s="64" t="s">
        <v>14</v>
      </c>
      <c r="N66" s="65" t="s">
        <v>102</v>
      </c>
      <c r="O66" s="65" t="s">
        <v>98</v>
      </c>
      <c r="P66" s="65" t="str">
        <f>'Land  preparation'!L66</f>
        <v> </v>
      </c>
      <c r="Q66" s="65" t="str">
        <f>'Land  preparation'!M66</f>
        <v> </v>
      </c>
      <c r="R66" s="65" t="str">
        <f>'Land  preparation'!N66</f>
        <v> </v>
      </c>
      <c r="S66" s="65" t="str">
        <f>'Land  preparation'!O66</f>
        <v> </v>
      </c>
      <c r="T66" s="65">
        <f>'Land  preparation'!P66</f>
        <v>22.2</v>
      </c>
      <c r="U66" s="65">
        <f>'Land  preparation'!Q66</f>
        <v>22.2</v>
      </c>
      <c r="V66" s="65" t="str">
        <f>'Land  preparation'!R66</f>
        <v> </v>
      </c>
      <c r="W66" s="65" t="str">
        <f>'Land  preparation'!S66</f>
        <v> </v>
      </c>
      <c r="X66" s="65" t="str">
        <f>'Land  preparation'!T66</f>
        <v> </v>
      </c>
      <c r="Y66" s="65" t="str">
        <f>'Land  preparation'!U66</f>
        <v> </v>
      </c>
      <c r="Z66" s="65" t="str">
        <f>'Land  preparation'!V66</f>
        <v> </v>
      </c>
      <c r="AA66" s="126" t="str">
        <f>'Land  preparation'!W66</f>
        <v> </v>
      </c>
      <c r="AB66" s="85">
        <f>Fertiizer!Q66</f>
        <v>21.63</v>
      </c>
      <c r="AC66" s="56">
        <f>'Land  preparation'!X66</f>
        <v>22.25</v>
      </c>
      <c r="AD66" s="56">
        <f>+IFERROR(_xlfn.XLOOKUP(A66,Spraying!A:A,Spraying!P:P,,0),)</f>
        <v>0</v>
      </c>
      <c r="AE66" s="56">
        <f>+IFERROR(_xlfn.XLOOKUP(A66,Spraying!A:A,Spraying!T:T,,0),)</f>
        <v>2.2000000000000002</v>
      </c>
      <c r="AF66" s="86">
        <f>+IFERROR(_xlfn.XLOOKUP(A66,Spraying!A:A,Spraying!Y:Y,,0),)</f>
        <v>24.33</v>
      </c>
      <c r="AG66" s="86">
        <f>+IFERROR(_xlfn.XLOOKUP(A66,Spraying!A:A,Spraying!AD:AD,,0),)</f>
        <v>2</v>
      </c>
      <c r="AH66" s="86">
        <f>+IFERROR(_xlfn.XLOOKUP(A66,Spraying!A:A,Spraying!AI:AI,,0),)</f>
        <v>0</v>
      </c>
      <c r="AI66" s="86">
        <f>+IFERROR(_xlfn.XLOOKUP(A66,Spraying!A:A,Spraying!AN:AN,,0),)</f>
        <v>24.41</v>
      </c>
      <c r="AJ66" s="86">
        <f>+IFERROR(_xlfn.XLOOKUP(A66,Spraying!A:A,Spraying!AS:AS,,0),)</f>
        <v>0</v>
      </c>
      <c r="AK66" s="86">
        <f>+IFERROR(_xlfn.XLOOKUP(A66,Spraying!A:A,Spraying!AX:AX,,0),)</f>
        <v>0</v>
      </c>
      <c r="AL66" s="86">
        <f>Spraying!AD66</f>
        <v>2</v>
      </c>
      <c r="AM66" s="65">
        <v>22.25</v>
      </c>
      <c r="AN66" s="56">
        <f>_xlfn.XLOOKUP(A66,'Land  preparation'!A:A,'Land  preparation'!Y:Y,,0)</f>
        <v>22.08</v>
      </c>
      <c r="AO66" s="5">
        <f>_xlfn.XLOOKUP(A66,'Land  preparation'!A:A,'Land  preparation'!Z:Z,,0)</f>
        <v>0</v>
      </c>
    </row>
    <row r="67" spans="1:41" ht="18" customHeight="1">
      <c r="A67" s="59" t="s">
        <v>186</v>
      </c>
      <c r="B67" s="59" t="s">
        <v>6</v>
      </c>
      <c r="C67" s="59" t="s">
        <v>182</v>
      </c>
      <c r="D67" s="59" t="s">
        <v>187</v>
      </c>
      <c r="E67" s="67">
        <v>29.7</v>
      </c>
      <c r="F67" s="65">
        <v>26.6</v>
      </c>
      <c r="G67" s="65">
        <v>29.7</v>
      </c>
      <c r="H67" s="63">
        <v>3.1</v>
      </c>
      <c r="I67" s="59" t="s">
        <v>1</v>
      </c>
      <c r="J67" s="59" t="s">
        <v>1</v>
      </c>
      <c r="K67" s="59" t="s">
        <v>135</v>
      </c>
      <c r="L67" s="51" t="s">
        <v>20</v>
      </c>
      <c r="M67" s="64" t="s">
        <v>15</v>
      </c>
      <c r="N67" s="65" t="s">
        <v>102</v>
      </c>
      <c r="O67" s="65" t="s">
        <v>98</v>
      </c>
      <c r="P67" s="65" t="str">
        <f>'Land  preparation'!L67</f>
        <v> </v>
      </c>
      <c r="Q67" s="65">
        <f>'Land  preparation'!M67</f>
        <v>26.6</v>
      </c>
      <c r="R67" s="65" t="str">
        <f>'Land  preparation'!N67</f>
        <v> </v>
      </c>
      <c r="S67" s="65" t="str">
        <f>'Land  preparation'!O67</f>
        <v> </v>
      </c>
      <c r="T67" s="65">
        <f>'Land  preparation'!P67</f>
        <v>26.6</v>
      </c>
      <c r="U67" s="65">
        <f>'Land  preparation'!Q67</f>
        <v>26.6</v>
      </c>
      <c r="V67" s="65" t="str">
        <f>'Land  preparation'!R67</f>
        <v> </v>
      </c>
      <c r="W67" s="65" t="str">
        <f>'Land  preparation'!S67</f>
        <v> </v>
      </c>
      <c r="X67" s="65" t="str">
        <f>'Land  preparation'!T67</f>
        <v> </v>
      </c>
      <c r="Y67" s="65" t="str">
        <f>'Land  preparation'!U67</f>
        <v> </v>
      </c>
      <c r="Z67" s="65" t="str">
        <f>'Land  preparation'!V67</f>
        <v> </v>
      </c>
      <c r="AA67" s="126" t="str">
        <f>'Land  preparation'!W67</f>
        <v> </v>
      </c>
      <c r="AB67" s="85">
        <f>Fertiizer!Q67</f>
        <v>27.35</v>
      </c>
      <c r="AC67" s="56">
        <f>'Land  preparation'!X67</f>
        <v>26.6</v>
      </c>
      <c r="AD67" s="56">
        <f>+IFERROR(_xlfn.XLOOKUP(A67,Spraying!A:A,Spraying!P:P,,0),)</f>
        <v>0</v>
      </c>
      <c r="AE67" s="56">
        <f>+IFERROR(_xlfn.XLOOKUP(A67,Spraying!A:A,Spraying!T:T,,0),)</f>
        <v>0</v>
      </c>
      <c r="AF67" s="86">
        <f>+IFERROR(_xlfn.XLOOKUP(A67,Spraying!A:A,Spraying!Y:Y,,0),)</f>
        <v>29.61</v>
      </c>
      <c r="AG67" s="86">
        <f>+IFERROR(_xlfn.XLOOKUP(A67,Spraying!A:A,Spraying!AD:AD,,0),)</f>
        <v>2</v>
      </c>
      <c r="AH67" s="86">
        <f>+IFERROR(_xlfn.XLOOKUP(A67,Spraying!A:A,Spraying!AI:AI,,0),)</f>
        <v>0</v>
      </c>
      <c r="AI67" s="86">
        <f>+IFERROR(_xlfn.XLOOKUP(A67,Spraying!A:A,Spraying!AN:AN,,0),)</f>
        <v>27.31</v>
      </c>
      <c r="AJ67" s="86">
        <f>+IFERROR(_xlfn.XLOOKUP(A67,Spraying!A:A,Spraying!AS:AS,,0),)</f>
        <v>0</v>
      </c>
      <c r="AK67" s="86">
        <f>+IFERROR(_xlfn.XLOOKUP(A67,Spraying!A:A,Spraying!AX:AX,,0),)</f>
        <v>0</v>
      </c>
      <c r="AL67" s="86">
        <f>Spraying!AD67</f>
        <v>2</v>
      </c>
      <c r="AM67" s="65">
        <v>26.6</v>
      </c>
      <c r="AN67" s="56">
        <f>_xlfn.XLOOKUP(A67,'Land  preparation'!A:A,'Land  preparation'!Y:Y,,0)</f>
        <v>26</v>
      </c>
      <c r="AO67" s="5">
        <f>_xlfn.XLOOKUP(A67,'Land  preparation'!A:A,'Land  preparation'!Z:Z,,0)</f>
        <v>3</v>
      </c>
    </row>
    <row r="68" spans="1:41" ht="18" customHeight="1">
      <c r="A68" s="59" t="s">
        <v>188</v>
      </c>
      <c r="B68" s="59" t="s">
        <v>6</v>
      </c>
      <c r="C68" s="59" t="s">
        <v>182</v>
      </c>
      <c r="D68" s="59" t="s">
        <v>189</v>
      </c>
      <c r="E68" s="67">
        <v>30.31</v>
      </c>
      <c r="F68" s="65">
        <v>25.22</v>
      </c>
      <c r="G68" s="65">
        <v>30.31</v>
      </c>
      <c r="H68" s="63">
        <v>5.08</v>
      </c>
      <c r="I68" s="59" t="s">
        <v>1</v>
      </c>
      <c r="J68" s="59" t="s">
        <v>1</v>
      </c>
      <c r="K68" s="59" t="s">
        <v>135</v>
      </c>
      <c r="L68" s="51" t="s">
        <v>20</v>
      </c>
      <c r="M68" s="64" t="s">
        <v>15</v>
      </c>
      <c r="N68" s="65" t="s">
        <v>102</v>
      </c>
      <c r="O68" s="65" t="s">
        <v>98</v>
      </c>
      <c r="P68" s="65" t="str">
        <f>'Land  preparation'!L68</f>
        <v> </v>
      </c>
      <c r="Q68" s="65">
        <f>'Land  preparation'!M68</f>
        <v>25.2</v>
      </c>
      <c r="R68" s="65" t="str">
        <f>'Land  preparation'!N68</f>
        <v> </v>
      </c>
      <c r="S68" s="65" t="str">
        <f>'Land  preparation'!O68</f>
        <v> </v>
      </c>
      <c r="T68" s="65">
        <f>'Land  preparation'!P68</f>
        <v>25.22</v>
      </c>
      <c r="U68" s="65">
        <f>'Land  preparation'!Q68</f>
        <v>25.22</v>
      </c>
      <c r="V68" s="65" t="str">
        <f>'Land  preparation'!R68</f>
        <v> </v>
      </c>
      <c r="W68" s="65" t="str">
        <f>'Land  preparation'!S68</f>
        <v> </v>
      </c>
      <c r="X68" s="65" t="str">
        <f>'Land  preparation'!T68</f>
        <v> </v>
      </c>
      <c r="Y68" s="65" t="str">
        <f>'Land  preparation'!U68</f>
        <v> </v>
      </c>
      <c r="Z68" s="65" t="str">
        <f>'Land  preparation'!V68</f>
        <v> </v>
      </c>
      <c r="AA68" s="126" t="str">
        <f>'Land  preparation'!W68</f>
        <v> </v>
      </c>
      <c r="AB68" s="85">
        <f>Fertiizer!Q68</f>
        <v>25.64</v>
      </c>
      <c r="AC68" s="56">
        <f>'Land  preparation'!X68</f>
        <v>25.22</v>
      </c>
      <c r="AD68" s="56">
        <f>+IFERROR(_xlfn.XLOOKUP(A68,Spraying!A:A,Spraying!P:P,,0),)</f>
        <v>0</v>
      </c>
      <c r="AE68" s="56">
        <f>+IFERROR(_xlfn.XLOOKUP(A68,Spraying!A:A,Spraying!T:T,,0),)</f>
        <v>0</v>
      </c>
      <c r="AF68" s="86">
        <f>+IFERROR(_xlfn.XLOOKUP(A68,Spraying!A:A,Spraying!Y:Y,,0),)</f>
        <v>27.63</v>
      </c>
      <c r="AG68" s="86">
        <f>+IFERROR(_xlfn.XLOOKUP(A68,Spraying!A:A,Spraying!AD:AD,,0),)</f>
        <v>2</v>
      </c>
      <c r="AH68" s="86">
        <f>+IFERROR(_xlfn.XLOOKUP(A68,Spraying!A:A,Spraying!AI:AI,,0),)</f>
        <v>0</v>
      </c>
      <c r="AI68" s="86">
        <f>+IFERROR(_xlfn.XLOOKUP(A68,Spraying!A:A,Spraying!AN:AN,,0),)</f>
        <v>26.16</v>
      </c>
      <c r="AJ68" s="86">
        <f>+IFERROR(_xlfn.XLOOKUP(A68,Spraying!A:A,Spraying!AS:AS,,0),)</f>
        <v>0</v>
      </c>
      <c r="AK68" s="86">
        <f>+IFERROR(_xlfn.XLOOKUP(A68,Spraying!A:A,Spraying!AX:AX,,0),)</f>
        <v>0</v>
      </c>
      <c r="AL68" s="86">
        <f>Spraying!AD68</f>
        <v>2</v>
      </c>
      <c r="AM68" s="65">
        <v>25.22</v>
      </c>
      <c r="AN68" s="56">
        <f>_xlfn.XLOOKUP(A68,'Land  preparation'!A:A,'Land  preparation'!Y:Y,,0)</f>
        <v>25.33</v>
      </c>
      <c r="AO68" s="5">
        <f>_xlfn.XLOOKUP(A68,'Land  preparation'!A:A,'Land  preparation'!Z:Z,,0)</f>
        <v>3</v>
      </c>
    </row>
    <row r="69" spans="1:41" ht="18" customHeight="1">
      <c r="A69" s="59" t="s">
        <v>190</v>
      </c>
      <c r="B69" s="59" t="s">
        <v>6</v>
      </c>
      <c r="C69" s="59" t="s">
        <v>182</v>
      </c>
      <c r="D69" s="59" t="s">
        <v>191</v>
      </c>
      <c r="E69" s="67">
        <v>16.829999999999998</v>
      </c>
      <c r="F69" s="65">
        <v>14.12</v>
      </c>
      <c r="G69" s="65">
        <v>16.829999999999998</v>
      </c>
      <c r="H69" s="63">
        <v>2.71</v>
      </c>
      <c r="I69" s="59" t="s">
        <v>104</v>
      </c>
      <c r="J69" s="59" t="s">
        <v>1</v>
      </c>
      <c r="K69" s="59" t="s">
        <v>135</v>
      </c>
      <c r="L69" s="51" t="s">
        <v>20</v>
      </c>
      <c r="M69" s="64" t="s">
        <v>14</v>
      </c>
      <c r="N69" s="65" t="s">
        <v>102</v>
      </c>
      <c r="O69" s="65" t="s">
        <v>98</v>
      </c>
      <c r="P69" s="65" t="str">
        <f>'Land  preparation'!L69</f>
        <v> </v>
      </c>
      <c r="Q69" s="65" t="str">
        <f>'Land  preparation'!M69</f>
        <v> </v>
      </c>
      <c r="R69" s="65" t="str">
        <f>'Land  preparation'!N69</f>
        <v> </v>
      </c>
      <c r="S69" s="65" t="str">
        <f>'Land  preparation'!O69</f>
        <v> </v>
      </c>
      <c r="T69" s="65">
        <f>'Land  preparation'!P69</f>
        <v>14.1</v>
      </c>
      <c r="U69" s="65">
        <f>'Land  preparation'!Q69</f>
        <v>14.1</v>
      </c>
      <c r="V69" s="65" t="str">
        <f>'Land  preparation'!R69</f>
        <v> </v>
      </c>
      <c r="W69" s="65" t="str">
        <f>'Land  preparation'!S69</f>
        <v> </v>
      </c>
      <c r="X69" s="65" t="str">
        <f>'Land  preparation'!T69</f>
        <v> </v>
      </c>
      <c r="Y69" s="65" t="str">
        <f>'Land  preparation'!U69</f>
        <v> </v>
      </c>
      <c r="Z69" s="65" t="str">
        <f>'Land  preparation'!V69</f>
        <v> </v>
      </c>
      <c r="AA69" s="126" t="str">
        <f>'Land  preparation'!W69</f>
        <v> </v>
      </c>
      <c r="AB69" s="85">
        <f>Fertiizer!Q69</f>
        <v>14.4</v>
      </c>
      <c r="AC69" s="56">
        <f>'Land  preparation'!X69</f>
        <v>14.12</v>
      </c>
      <c r="AD69" s="56">
        <f>+IFERROR(_xlfn.XLOOKUP(A69,Spraying!A:A,Spraying!P:P,,0),)</f>
        <v>0</v>
      </c>
      <c r="AE69" s="56">
        <f>+IFERROR(_xlfn.XLOOKUP(A69,Spraying!A:A,Spraying!T:T,,0),)</f>
        <v>2.7</v>
      </c>
      <c r="AF69" s="86">
        <f>+IFERROR(_xlfn.XLOOKUP(A69,Spraying!A:A,Spraying!Y:Y,,0),)</f>
        <v>15.84</v>
      </c>
      <c r="AG69" s="86">
        <f>+IFERROR(_xlfn.XLOOKUP(A69,Spraying!A:A,Spraying!AD:AD,,0),)</f>
        <v>2</v>
      </c>
      <c r="AH69" s="86">
        <f>+IFERROR(_xlfn.XLOOKUP(A69,Spraying!A:A,Spraying!AI:AI,,0),)</f>
        <v>0</v>
      </c>
      <c r="AI69" s="86">
        <f>+IFERROR(_xlfn.XLOOKUP(A69,Spraying!A:A,Spraying!AN:AN,,0),)</f>
        <v>14.51</v>
      </c>
      <c r="AJ69" s="86">
        <f>+IFERROR(_xlfn.XLOOKUP(A69,Spraying!A:A,Spraying!AS:AS,,0),)</f>
        <v>0</v>
      </c>
      <c r="AK69" s="86">
        <f>+IFERROR(_xlfn.XLOOKUP(A69,Spraying!A:A,Spraying!AX:AX,,0),)</f>
        <v>0</v>
      </c>
      <c r="AL69" s="86">
        <f>Spraying!AD69</f>
        <v>2</v>
      </c>
      <c r="AM69" s="65">
        <v>14.12</v>
      </c>
      <c r="AN69" s="56">
        <f>_xlfn.XLOOKUP(A69,'Land  preparation'!A:A,'Land  preparation'!Y:Y,,0)</f>
        <v>14.34</v>
      </c>
      <c r="AO69" s="5">
        <f>_xlfn.XLOOKUP(A69,'Land  preparation'!A:A,'Land  preparation'!Z:Z,,0)</f>
        <v>3</v>
      </c>
    </row>
    <row r="70" spans="1:41" ht="18" customHeight="1">
      <c r="A70" s="59" t="s">
        <v>192</v>
      </c>
      <c r="B70" s="59" t="s">
        <v>6</v>
      </c>
      <c r="C70" s="59" t="s">
        <v>182</v>
      </c>
      <c r="D70" s="59" t="s">
        <v>193</v>
      </c>
      <c r="E70" s="67">
        <v>24.19</v>
      </c>
      <c r="F70" s="65">
        <v>21.74</v>
      </c>
      <c r="G70" s="65">
        <v>24.19</v>
      </c>
      <c r="H70" s="63">
        <v>2.46</v>
      </c>
      <c r="I70" s="59" t="s">
        <v>104</v>
      </c>
      <c r="J70" s="59" t="s">
        <v>1</v>
      </c>
      <c r="K70" s="59" t="s">
        <v>135</v>
      </c>
      <c r="L70" s="51" t="s">
        <v>20</v>
      </c>
      <c r="M70" s="64" t="s">
        <v>14</v>
      </c>
      <c r="N70" s="65" t="s">
        <v>102</v>
      </c>
      <c r="O70" s="65" t="s">
        <v>98</v>
      </c>
      <c r="P70" s="65" t="str">
        <f>'Land  preparation'!L70</f>
        <v> </v>
      </c>
      <c r="Q70" s="65" t="str">
        <f>'Land  preparation'!M70</f>
        <v> </v>
      </c>
      <c r="R70" s="65" t="str">
        <f>'Land  preparation'!N70</f>
        <v> </v>
      </c>
      <c r="S70" s="65" t="str">
        <f>'Land  preparation'!O70</f>
        <v> </v>
      </c>
      <c r="T70" s="65">
        <f>'Land  preparation'!P70</f>
        <v>21.7</v>
      </c>
      <c r="U70" s="65">
        <f>'Land  preparation'!Q70</f>
        <v>21.7</v>
      </c>
      <c r="V70" s="65" t="str">
        <f>'Land  preparation'!R70</f>
        <v> </v>
      </c>
      <c r="W70" s="65" t="str">
        <f>'Land  preparation'!S70</f>
        <v> </v>
      </c>
      <c r="X70" s="65" t="str">
        <f>'Land  preparation'!T70</f>
        <v> </v>
      </c>
      <c r="Y70" s="65" t="str">
        <f>'Land  preparation'!U70</f>
        <v> </v>
      </c>
      <c r="Z70" s="65" t="str">
        <f>'Land  preparation'!V70</f>
        <v> </v>
      </c>
      <c r="AA70" s="126" t="str">
        <f>'Land  preparation'!W70</f>
        <v> </v>
      </c>
      <c r="AB70" s="85">
        <f>Fertiizer!Q70</f>
        <v>21.8</v>
      </c>
      <c r="AC70" s="56">
        <f>'Land  preparation'!X70</f>
        <v>21.74</v>
      </c>
      <c r="AD70" s="56">
        <f>+IFERROR(_xlfn.XLOOKUP(A70,Spraying!A:A,Spraying!P:P,,0),)</f>
        <v>0</v>
      </c>
      <c r="AE70" s="56">
        <f>+IFERROR(_xlfn.XLOOKUP(A70,Spraying!A:A,Spraying!T:T,,0),)</f>
        <v>2.4</v>
      </c>
      <c r="AF70" s="86">
        <f>+IFERROR(_xlfn.XLOOKUP(A70,Spraying!A:A,Spraying!Y:Y,,0),)</f>
        <v>23.66</v>
      </c>
      <c r="AG70" s="86">
        <f>+IFERROR(_xlfn.XLOOKUP(A70,Spraying!A:A,Spraying!AD:AD,,0),)</f>
        <v>2</v>
      </c>
      <c r="AH70" s="86">
        <f>+IFERROR(_xlfn.XLOOKUP(A70,Spraying!A:A,Spraying!AI:AI,,0),)</f>
        <v>0</v>
      </c>
      <c r="AI70" s="86">
        <f>+IFERROR(_xlfn.XLOOKUP(A70,Spraying!A:A,Spraying!AN:AN,,0),)</f>
        <v>22.4</v>
      </c>
      <c r="AJ70" s="86">
        <f>+IFERROR(_xlfn.XLOOKUP(A70,Spraying!A:A,Spraying!AS:AS,,0),)</f>
        <v>0</v>
      </c>
      <c r="AK70" s="86">
        <f>+IFERROR(_xlfn.XLOOKUP(A70,Spraying!A:A,Spraying!AX:AX,,0),)</f>
        <v>0</v>
      </c>
      <c r="AL70" s="86">
        <f>Spraying!AD70</f>
        <v>2</v>
      </c>
      <c r="AM70" s="65">
        <v>21.74</v>
      </c>
      <c r="AN70" s="56">
        <f>_xlfn.XLOOKUP(A70,'Land  preparation'!A:A,'Land  preparation'!Y:Y,,0)</f>
        <v>26.4</v>
      </c>
      <c r="AO70" s="5">
        <f>_xlfn.XLOOKUP(A70,'Land  preparation'!A:A,'Land  preparation'!Z:Z,,0)</f>
        <v>6</v>
      </c>
    </row>
    <row r="71" spans="1:41" ht="18" customHeight="1">
      <c r="A71" s="59" t="s">
        <v>194</v>
      </c>
      <c r="B71" s="59" t="s">
        <v>6</v>
      </c>
      <c r="C71" s="59" t="s">
        <v>182</v>
      </c>
      <c r="D71" s="59" t="s">
        <v>195</v>
      </c>
      <c r="E71" s="67">
        <v>26.96</v>
      </c>
      <c r="F71" s="65">
        <v>23.94</v>
      </c>
      <c r="G71" s="65">
        <v>26.96</v>
      </c>
      <c r="H71" s="63">
        <v>3.02</v>
      </c>
      <c r="I71" s="59" t="s">
        <v>1</v>
      </c>
      <c r="J71" s="59" t="s">
        <v>1</v>
      </c>
      <c r="K71" s="59" t="s">
        <v>135</v>
      </c>
      <c r="L71" s="51" t="s">
        <v>20</v>
      </c>
      <c r="M71" s="64" t="s">
        <v>15</v>
      </c>
      <c r="N71" s="65" t="s">
        <v>102</v>
      </c>
      <c r="O71" s="65" t="s">
        <v>98</v>
      </c>
      <c r="P71" s="65" t="str">
        <f>'Land  preparation'!L71</f>
        <v> </v>
      </c>
      <c r="Q71" s="65">
        <f>'Land  preparation'!M71</f>
        <v>23.9</v>
      </c>
      <c r="R71" s="65" t="str">
        <f>'Land  preparation'!N71</f>
        <v> </v>
      </c>
      <c r="S71" s="65" t="str">
        <f>'Land  preparation'!O71</f>
        <v> </v>
      </c>
      <c r="T71" s="65">
        <f>'Land  preparation'!P71</f>
        <v>23.94</v>
      </c>
      <c r="U71" s="65">
        <f>'Land  preparation'!Q71</f>
        <v>23.94</v>
      </c>
      <c r="V71" s="65" t="str">
        <f>'Land  preparation'!R71</f>
        <v> </v>
      </c>
      <c r="W71" s="65" t="str">
        <f>'Land  preparation'!S71</f>
        <v> </v>
      </c>
      <c r="X71" s="65" t="str">
        <f>'Land  preparation'!T71</f>
        <v> </v>
      </c>
      <c r="Y71" s="65" t="str">
        <f>'Land  preparation'!U71</f>
        <v> </v>
      </c>
      <c r="Z71" s="65" t="str">
        <f>'Land  preparation'!V71</f>
        <v> </v>
      </c>
      <c r="AA71" s="126" t="str">
        <f>'Land  preparation'!W71</f>
        <v> </v>
      </c>
      <c r="AB71" s="85">
        <f>Fertiizer!Q71</f>
        <v>24.17</v>
      </c>
      <c r="AC71" s="56">
        <f>'Land  preparation'!X71</f>
        <v>23.94</v>
      </c>
      <c r="AD71" s="56">
        <f>+IFERROR(_xlfn.XLOOKUP(A71,Spraying!A:A,Spraying!P:P,,0),)</f>
        <v>0</v>
      </c>
      <c r="AE71" s="56">
        <f>+IFERROR(_xlfn.XLOOKUP(A71,Spraying!A:A,Spraying!T:T,,0),)</f>
        <v>0</v>
      </c>
      <c r="AF71" s="86">
        <f>+IFERROR(_xlfn.XLOOKUP(A71,Spraying!A:A,Spraying!Y:Y,,0),)</f>
        <v>26.93</v>
      </c>
      <c r="AG71" s="86">
        <f>+IFERROR(_xlfn.XLOOKUP(A71,Spraying!A:A,Spraying!AD:AD,,0),)</f>
        <v>2</v>
      </c>
      <c r="AH71" s="86">
        <f>+IFERROR(_xlfn.XLOOKUP(A71,Spraying!A:A,Spraying!AI:AI,,0),)</f>
        <v>0</v>
      </c>
      <c r="AI71" s="86">
        <f>+IFERROR(_xlfn.XLOOKUP(A71,Spraying!A:A,Spraying!AN:AN,,0),)</f>
        <v>25.19</v>
      </c>
      <c r="AJ71" s="86">
        <f>+IFERROR(_xlfn.XLOOKUP(A71,Spraying!A:A,Spraying!AS:AS,,0),)</f>
        <v>0</v>
      </c>
      <c r="AK71" s="86">
        <f>+IFERROR(_xlfn.XLOOKUP(A71,Spraying!A:A,Spraying!AX:AX,,0),)</f>
        <v>0</v>
      </c>
      <c r="AL71" s="86">
        <f>Spraying!AD71</f>
        <v>2</v>
      </c>
      <c r="AM71" s="65">
        <v>23.94</v>
      </c>
      <c r="AN71" s="56">
        <f>_xlfn.XLOOKUP(A71,'Land  preparation'!A:A,'Land  preparation'!Y:Y,,0)</f>
        <v>24</v>
      </c>
      <c r="AO71" s="5">
        <f>_xlfn.XLOOKUP(A71,'Land  preparation'!A:A,'Land  preparation'!Z:Z,,0)</f>
        <v>0</v>
      </c>
    </row>
    <row r="72" spans="1:41" ht="18" customHeight="1">
      <c r="A72" s="59" t="s">
        <v>196</v>
      </c>
      <c r="B72" s="59" t="s">
        <v>6</v>
      </c>
      <c r="C72" s="59" t="s">
        <v>182</v>
      </c>
      <c r="D72" s="59" t="s">
        <v>197</v>
      </c>
      <c r="E72" s="67">
        <v>20.59</v>
      </c>
      <c r="F72" s="65">
        <v>17.55</v>
      </c>
      <c r="G72" s="65">
        <v>20.59</v>
      </c>
      <c r="H72" s="63">
        <v>3.04</v>
      </c>
      <c r="I72" s="59" t="s">
        <v>104</v>
      </c>
      <c r="J72" s="59" t="s">
        <v>1</v>
      </c>
      <c r="K72" s="59" t="s">
        <v>135</v>
      </c>
      <c r="L72" s="51" t="s">
        <v>20</v>
      </c>
      <c r="M72" s="64" t="s">
        <v>14</v>
      </c>
      <c r="N72" s="65" t="s">
        <v>102</v>
      </c>
      <c r="O72" s="65" t="s">
        <v>98</v>
      </c>
      <c r="P72" s="65" t="str">
        <f>'Land  preparation'!L72</f>
        <v> </v>
      </c>
      <c r="Q72" s="65">
        <f>'Land  preparation'!M72</f>
        <v>16.350000000000001</v>
      </c>
      <c r="R72" s="65">
        <f>'Land  preparation'!N72</f>
        <v>16.350000000000001</v>
      </c>
      <c r="S72" s="65">
        <f>'Land  preparation'!O72</f>
        <v>16.350000000000001</v>
      </c>
      <c r="T72" s="65">
        <f>'Land  preparation'!P72</f>
        <v>16.350000000000001</v>
      </c>
      <c r="U72" s="65">
        <f>'Land  preparation'!Q72</f>
        <v>16.350000000000001</v>
      </c>
      <c r="V72" s="65" t="str">
        <f>'Land  preparation'!R72</f>
        <v> </v>
      </c>
      <c r="W72" s="65" t="str">
        <f>'Land  preparation'!S72</f>
        <v> </v>
      </c>
      <c r="X72" s="65" t="str">
        <f>'Land  preparation'!T72</f>
        <v> </v>
      </c>
      <c r="Y72" s="65" t="str">
        <f>'Land  preparation'!U72</f>
        <v> </v>
      </c>
      <c r="Z72" s="65" t="str">
        <f>'Land  preparation'!V72</f>
        <v> </v>
      </c>
      <c r="AA72" s="126" t="str">
        <f>'Land  preparation'!W72</f>
        <v> </v>
      </c>
      <c r="AB72" s="85">
        <f>Fertiizer!Q72</f>
        <v>19.36</v>
      </c>
      <c r="AC72" s="56">
        <f>'Land  preparation'!X72</f>
        <v>19</v>
      </c>
      <c r="AD72" s="56">
        <f>+IFERROR(_xlfn.XLOOKUP(A72,Spraying!A:A,Spraying!P:P,,0),)</f>
        <v>0</v>
      </c>
      <c r="AE72" s="56">
        <f>+IFERROR(_xlfn.XLOOKUP(A72,Spraying!A:A,Spraying!T:T,,0),)</f>
        <v>0</v>
      </c>
      <c r="AF72" s="86">
        <f>+IFERROR(_xlfn.XLOOKUP(A72,Spraying!A:A,Spraying!Y:Y,,0),)</f>
        <v>19.260000000000002</v>
      </c>
      <c r="AG72" s="86">
        <f>+IFERROR(_xlfn.XLOOKUP(A72,Spraying!A:A,Spraying!AD:AD,,0),)</f>
        <v>2</v>
      </c>
      <c r="AH72" s="86">
        <f>+IFERROR(_xlfn.XLOOKUP(A72,Spraying!A:A,Spraying!AI:AI,,0),)</f>
        <v>0</v>
      </c>
      <c r="AI72" s="86">
        <f>+IFERROR(_xlfn.XLOOKUP(A72,Spraying!A:A,Spraying!AN:AN,,0),)</f>
        <v>17.7</v>
      </c>
      <c r="AJ72" s="86">
        <f>+IFERROR(_xlfn.XLOOKUP(A72,Spraying!A:A,Spraying!AS:AS,,0),)</f>
        <v>0</v>
      </c>
      <c r="AK72" s="86">
        <f>+IFERROR(_xlfn.XLOOKUP(A72,Spraying!A:A,Spraying!AX:AX,,0),)</f>
        <v>0</v>
      </c>
      <c r="AL72" s="86">
        <f>Spraying!AD72</f>
        <v>2</v>
      </c>
      <c r="AM72" s="65">
        <v>17.55</v>
      </c>
      <c r="AN72" s="56">
        <f>_xlfn.XLOOKUP(A72,'Land  preparation'!A:A,'Land  preparation'!Y:Y,,0)</f>
        <v>17.7</v>
      </c>
      <c r="AO72" s="5">
        <f>_xlfn.XLOOKUP(A72,'Land  preparation'!A:A,'Land  preparation'!Z:Z,,0)</f>
        <v>0</v>
      </c>
    </row>
    <row r="73" spans="1:41" ht="18" customHeight="1">
      <c r="A73" s="59" t="s">
        <v>198</v>
      </c>
      <c r="B73" s="59" t="s">
        <v>6</v>
      </c>
      <c r="C73" s="59" t="s">
        <v>182</v>
      </c>
      <c r="D73" s="59" t="s">
        <v>199</v>
      </c>
      <c r="E73" s="67">
        <v>20.58</v>
      </c>
      <c r="F73" s="65">
        <v>17.88</v>
      </c>
      <c r="G73" s="65">
        <v>20.58</v>
      </c>
      <c r="H73" s="63">
        <v>2.7</v>
      </c>
      <c r="I73" s="59" t="s">
        <v>104</v>
      </c>
      <c r="J73" s="59" t="s">
        <v>1</v>
      </c>
      <c r="K73" s="59" t="s">
        <v>135</v>
      </c>
      <c r="L73" s="51" t="s">
        <v>20</v>
      </c>
      <c r="M73" s="64" t="s">
        <v>14</v>
      </c>
      <c r="N73" s="65" t="s">
        <v>102</v>
      </c>
      <c r="O73" s="65" t="s">
        <v>98</v>
      </c>
      <c r="P73" s="65" t="str">
        <f>'Land  preparation'!L73</f>
        <v> </v>
      </c>
      <c r="Q73" s="65" t="str">
        <f>'Land  preparation'!M73</f>
        <v> </v>
      </c>
      <c r="R73" s="65" t="str">
        <f>'Land  preparation'!N73</f>
        <v> </v>
      </c>
      <c r="S73" s="65" t="str">
        <f>'Land  preparation'!O73</f>
        <v> </v>
      </c>
      <c r="T73" s="65">
        <f>'Land  preparation'!P73</f>
        <v>17.8</v>
      </c>
      <c r="U73" s="65">
        <f>'Land  preparation'!Q73</f>
        <v>17.8</v>
      </c>
      <c r="V73" s="65" t="str">
        <f>'Land  preparation'!R73</f>
        <v> </v>
      </c>
      <c r="W73" s="65" t="str">
        <f>'Land  preparation'!S73</f>
        <v> </v>
      </c>
      <c r="X73" s="65" t="str">
        <f>'Land  preparation'!T73</f>
        <v> </v>
      </c>
      <c r="Y73" s="65" t="str">
        <f>'Land  preparation'!U73</f>
        <v> </v>
      </c>
      <c r="Z73" s="65" t="str">
        <f>'Land  preparation'!V73</f>
        <v> </v>
      </c>
      <c r="AA73" s="126" t="str">
        <f>'Land  preparation'!W73</f>
        <v> </v>
      </c>
      <c r="AB73" s="85">
        <f>Fertiizer!Q73</f>
        <v>17.59</v>
      </c>
      <c r="AC73" s="56">
        <f>'Land  preparation'!X73</f>
        <v>17.59</v>
      </c>
      <c r="AD73" s="56">
        <f>+IFERROR(_xlfn.XLOOKUP(A73,Spraying!A:A,Spraying!P:P,,0),)</f>
        <v>0</v>
      </c>
      <c r="AE73" s="56">
        <f>+IFERROR(_xlfn.XLOOKUP(A73,Spraying!A:A,Spraying!T:T,,0),)</f>
        <v>2.4</v>
      </c>
      <c r="AF73" s="86">
        <f>+IFERROR(_xlfn.XLOOKUP(A73,Spraying!A:A,Spraying!Y:Y,,0),)</f>
        <v>18.97</v>
      </c>
      <c r="AG73" s="86">
        <f>+IFERROR(_xlfn.XLOOKUP(A73,Spraying!A:A,Spraying!AD:AD,,0),)</f>
        <v>2</v>
      </c>
      <c r="AH73" s="86">
        <f>+IFERROR(_xlfn.XLOOKUP(A73,Spraying!A:A,Spraying!AI:AI,,0),)</f>
        <v>0</v>
      </c>
      <c r="AI73" s="86">
        <f>+IFERROR(_xlfn.XLOOKUP(A73,Spraying!A:A,Spraying!AN:AN,,0),)</f>
        <v>18.100000000000001</v>
      </c>
      <c r="AJ73" s="86">
        <f>+IFERROR(_xlfn.XLOOKUP(A73,Spraying!A:A,Spraying!AS:AS,,0),)</f>
        <v>0</v>
      </c>
      <c r="AK73" s="86">
        <f>+IFERROR(_xlfn.XLOOKUP(A73,Spraying!A:A,Spraying!AX:AX,,0),)</f>
        <v>0</v>
      </c>
      <c r="AL73" s="86">
        <f>Spraying!AD73</f>
        <v>2</v>
      </c>
      <c r="AM73" s="65">
        <v>17.88</v>
      </c>
      <c r="AN73" s="56">
        <f>_xlfn.XLOOKUP(A73,'Land  preparation'!A:A,'Land  preparation'!Y:Y,,0)</f>
        <v>18.100000000000001</v>
      </c>
      <c r="AO73" s="5">
        <f>_xlfn.XLOOKUP(A73,'Land  preparation'!A:A,'Land  preparation'!Z:Z,,0)</f>
        <v>0</v>
      </c>
    </row>
    <row r="74" spans="1:41" ht="18" customHeight="1">
      <c r="A74" s="59" t="s">
        <v>200</v>
      </c>
      <c r="B74" s="59" t="s">
        <v>6</v>
      </c>
      <c r="C74" s="59" t="s">
        <v>182</v>
      </c>
      <c r="D74" s="59" t="s">
        <v>201</v>
      </c>
      <c r="E74" s="67">
        <v>10.09</v>
      </c>
      <c r="F74" s="65">
        <v>8.06</v>
      </c>
      <c r="G74" s="65">
        <v>10.09</v>
      </c>
      <c r="H74" s="63">
        <v>2.0299999999999998</v>
      </c>
      <c r="I74" s="59" t="s">
        <v>104</v>
      </c>
      <c r="J74" s="59" t="s">
        <v>1</v>
      </c>
      <c r="K74" s="59" t="s">
        <v>135</v>
      </c>
      <c r="L74" s="51" t="s">
        <v>20</v>
      </c>
      <c r="M74" s="64" t="s">
        <v>14</v>
      </c>
      <c r="N74" s="65" t="s">
        <v>102</v>
      </c>
      <c r="O74" s="65" t="s">
        <v>98</v>
      </c>
      <c r="P74" s="65" t="str">
        <f>'Land  preparation'!L74</f>
        <v> </v>
      </c>
      <c r="Q74" s="65" t="str">
        <f>'Land  preparation'!M74</f>
        <v> </v>
      </c>
      <c r="R74" s="65" t="str">
        <f>'Land  preparation'!N74</f>
        <v> </v>
      </c>
      <c r="S74" s="65" t="str">
        <f>'Land  preparation'!O74</f>
        <v> </v>
      </c>
      <c r="T74" s="65">
        <f>'Land  preparation'!P74</f>
        <v>8.1</v>
      </c>
      <c r="U74" s="65">
        <f>'Land  preparation'!Q74</f>
        <v>8.1</v>
      </c>
      <c r="V74" s="65" t="str">
        <f>'Land  preparation'!R74</f>
        <v> </v>
      </c>
      <c r="W74" s="65" t="str">
        <f>'Land  preparation'!S74</f>
        <v> </v>
      </c>
      <c r="X74" s="65" t="str">
        <f>'Land  preparation'!T74</f>
        <v> </v>
      </c>
      <c r="Y74" s="65" t="str">
        <f>'Land  preparation'!U74</f>
        <v> </v>
      </c>
      <c r="Z74" s="65" t="str">
        <f>'Land  preparation'!V74</f>
        <v> </v>
      </c>
      <c r="AA74" s="126" t="str">
        <f>'Land  preparation'!W74</f>
        <v> </v>
      </c>
      <c r="AB74" s="85">
        <f>Fertiizer!Q74</f>
        <v>7.99</v>
      </c>
      <c r="AC74" s="56">
        <f>'Land  preparation'!X74</f>
        <v>7.9</v>
      </c>
      <c r="AD74" s="56">
        <f>+IFERROR(_xlfn.XLOOKUP(A74,Spraying!A:A,Spraying!P:P,,0),)</f>
        <v>0</v>
      </c>
      <c r="AE74" s="56">
        <f>+IFERROR(_xlfn.XLOOKUP(A74,Spraying!A:A,Spraying!T:T,,0),)</f>
        <v>0</v>
      </c>
      <c r="AF74" s="86">
        <f>+IFERROR(_xlfn.XLOOKUP(A74,Spraying!A:A,Spraying!Y:Y,,0),)</f>
        <v>9.31</v>
      </c>
      <c r="AG74" s="86">
        <f>+IFERROR(_xlfn.XLOOKUP(A74,Spraying!A:A,Spraying!AD:AD,,0),)</f>
        <v>2</v>
      </c>
      <c r="AH74" s="86">
        <f>+IFERROR(_xlfn.XLOOKUP(A74,Spraying!A:A,Spraying!AI:AI,,0),)</f>
        <v>0</v>
      </c>
      <c r="AI74" s="86">
        <f>+IFERROR(_xlfn.XLOOKUP(A74,Spraying!A:A,Spraying!AN:AN,,0),)</f>
        <v>8.2100000000000009</v>
      </c>
      <c r="AJ74" s="86">
        <f>+IFERROR(_xlfn.XLOOKUP(A74,Spraying!A:A,Spraying!AS:AS,,0),)</f>
        <v>0</v>
      </c>
      <c r="AK74" s="86">
        <f>+IFERROR(_xlfn.XLOOKUP(A74,Spraying!A:A,Spraying!AX:AX,,0),)</f>
        <v>0</v>
      </c>
      <c r="AL74" s="86">
        <f>Spraying!AD74</f>
        <v>2</v>
      </c>
      <c r="AM74" s="65">
        <v>8.06</v>
      </c>
      <c r="AN74" s="56">
        <f>_xlfn.XLOOKUP(A74,'Land  preparation'!A:A,'Land  preparation'!Y:Y,,0)</f>
        <v>8.2100000000000009</v>
      </c>
      <c r="AO74" s="5">
        <f>_xlfn.XLOOKUP(A74,'Land  preparation'!A:A,'Land  preparation'!Z:Z,,0)</f>
        <v>0</v>
      </c>
    </row>
    <row r="75" spans="1:41" ht="18" customHeight="1">
      <c r="A75" s="59" t="s">
        <v>202</v>
      </c>
      <c r="B75" s="59" t="s">
        <v>6</v>
      </c>
      <c r="C75" s="59" t="s">
        <v>182</v>
      </c>
      <c r="D75" s="59" t="s">
        <v>203</v>
      </c>
      <c r="E75" s="67">
        <v>16.600000000000001</v>
      </c>
      <c r="F75" s="65">
        <v>14.14</v>
      </c>
      <c r="G75" s="65">
        <v>16.600000000000001</v>
      </c>
      <c r="H75" s="63">
        <v>2.4500000000000002</v>
      </c>
      <c r="I75" s="59" t="s">
        <v>104</v>
      </c>
      <c r="J75" s="59" t="s">
        <v>1</v>
      </c>
      <c r="K75" s="59" t="s">
        <v>135</v>
      </c>
      <c r="L75" s="51" t="s">
        <v>20</v>
      </c>
      <c r="M75" s="64" t="s">
        <v>14</v>
      </c>
      <c r="N75" s="65" t="s">
        <v>102</v>
      </c>
      <c r="O75" s="65" t="s">
        <v>98</v>
      </c>
      <c r="P75" s="65" t="str">
        <f>'Land  preparation'!L75</f>
        <v> </v>
      </c>
      <c r="Q75" s="65" t="str">
        <f>'Land  preparation'!M75</f>
        <v> </v>
      </c>
      <c r="R75" s="65" t="str">
        <f>'Land  preparation'!N75</f>
        <v> </v>
      </c>
      <c r="S75" s="65" t="str">
        <f>'Land  preparation'!O75</f>
        <v> </v>
      </c>
      <c r="T75" s="65">
        <f>'Land  preparation'!P75</f>
        <v>14.1</v>
      </c>
      <c r="U75" s="65">
        <f>'Land  preparation'!Q75</f>
        <v>14.1</v>
      </c>
      <c r="V75" s="65" t="str">
        <f>'Land  preparation'!R75</f>
        <v> </v>
      </c>
      <c r="W75" s="65" t="str">
        <f>'Land  preparation'!S75</f>
        <v> </v>
      </c>
      <c r="X75" s="65" t="str">
        <f>'Land  preparation'!T75</f>
        <v> </v>
      </c>
      <c r="Y75" s="65" t="str">
        <f>'Land  preparation'!U75</f>
        <v> </v>
      </c>
      <c r="Z75" s="65" t="str">
        <f>'Land  preparation'!V75</f>
        <v> </v>
      </c>
      <c r="AA75" s="126" t="str">
        <f>'Land  preparation'!W75</f>
        <v> </v>
      </c>
      <c r="AB75" s="85">
        <f>Fertiizer!Q75</f>
        <v>14.66</v>
      </c>
      <c r="AC75" s="56">
        <f>'Land  preparation'!X75</f>
        <v>14.66</v>
      </c>
      <c r="AD75" s="56">
        <f>+IFERROR(_xlfn.XLOOKUP(A75,Spraying!A:A,Spraying!P:P,,0),)</f>
        <v>0</v>
      </c>
      <c r="AE75" s="56">
        <f>+IFERROR(_xlfn.XLOOKUP(A75,Spraying!A:A,Spraying!T:T,,0),)</f>
        <v>0</v>
      </c>
      <c r="AF75" s="86">
        <f>+IFERROR(_xlfn.XLOOKUP(A75,Spraying!A:A,Spraying!Y:Y,,0),)</f>
        <v>15.45</v>
      </c>
      <c r="AG75" s="86">
        <f>+IFERROR(_xlfn.XLOOKUP(A75,Spraying!A:A,Spraying!AD:AD,,0),)</f>
        <v>2</v>
      </c>
      <c r="AH75" s="86">
        <f>+IFERROR(_xlfn.XLOOKUP(A75,Spraying!A:A,Spraying!AI:AI,,0),)</f>
        <v>0</v>
      </c>
      <c r="AI75" s="86">
        <f>+IFERROR(_xlfn.XLOOKUP(A75,Spraying!A:A,Spraying!AN:AN,,0),)</f>
        <v>14.9</v>
      </c>
      <c r="AJ75" s="86">
        <f>+IFERROR(_xlfn.XLOOKUP(A75,Spraying!A:A,Spraying!AS:AS,,0),)</f>
        <v>0</v>
      </c>
      <c r="AK75" s="86">
        <f>+IFERROR(_xlfn.XLOOKUP(A75,Spraying!A:A,Spraying!AX:AX,,0),)</f>
        <v>0</v>
      </c>
      <c r="AL75" s="86">
        <f>Spraying!AD75</f>
        <v>2</v>
      </c>
      <c r="AM75" s="65">
        <v>14.14</v>
      </c>
      <c r="AN75" s="56">
        <f>_xlfn.XLOOKUP(A75,'Land  preparation'!A:A,'Land  preparation'!Y:Y,,0)</f>
        <v>14.2</v>
      </c>
      <c r="AO75" s="5">
        <f>_xlfn.XLOOKUP(A75,'Land  preparation'!A:A,'Land  preparation'!Z:Z,,0)</f>
        <v>1</v>
      </c>
    </row>
    <row r="76" spans="1:41" ht="18" customHeight="1">
      <c r="A76" s="59" t="s">
        <v>204</v>
      </c>
      <c r="B76" s="59" t="s">
        <v>6</v>
      </c>
      <c r="C76" s="59" t="s">
        <v>182</v>
      </c>
      <c r="D76" s="59" t="s">
        <v>205</v>
      </c>
      <c r="E76" s="67">
        <v>67.13</v>
      </c>
      <c r="F76" s="65">
        <v>60.58</v>
      </c>
      <c r="G76" s="65">
        <v>67.13</v>
      </c>
      <c r="H76" s="63">
        <v>6.55</v>
      </c>
      <c r="I76" s="59" t="s">
        <v>104</v>
      </c>
      <c r="J76" s="59" t="s">
        <v>1</v>
      </c>
      <c r="K76" s="59" t="s">
        <v>135</v>
      </c>
      <c r="L76" s="51" t="s">
        <v>20</v>
      </c>
      <c r="M76" s="64" t="s">
        <v>14</v>
      </c>
      <c r="N76" s="65" t="s">
        <v>102</v>
      </c>
      <c r="O76" s="65" t="s">
        <v>98</v>
      </c>
      <c r="P76" s="65" t="str">
        <f>'Land  preparation'!L76</f>
        <v> </v>
      </c>
      <c r="Q76" s="65" t="str">
        <f>'Land  preparation'!M76</f>
        <v> </v>
      </c>
      <c r="R76" s="65" t="str">
        <f>'Land  preparation'!N76</f>
        <v> </v>
      </c>
      <c r="S76" s="65" t="str">
        <f>'Land  preparation'!O76</f>
        <v> </v>
      </c>
      <c r="T76" s="65">
        <f>'Land  preparation'!P76</f>
        <v>60.58</v>
      </c>
      <c r="U76" s="65">
        <f>'Land  preparation'!Q76</f>
        <v>60.58</v>
      </c>
      <c r="V76" s="65" t="str">
        <f>'Land  preparation'!R76</f>
        <v> </v>
      </c>
      <c r="W76" s="65" t="str">
        <f>'Land  preparation'!S76</f>
        <v> </v>
      </c>
      <c r="X76" s="65" t="str">
        <f>'Land  preparation'!T76</f>
        <v> </v>
      </c>
      <c r="Y76" s="65" t="str">
        <f>'Land  preparation'!U76</f>
        <v> </v>
      </c>
      <c r="Z76" s="65" t="str">
        <f>'Land  preparation'!V76</f>
        <v> </v>
      </c>
      <c r="AA76" s="126" t="str">
        <f>'Land  preparation'!W76</f>
        <v> </v>
      </c>
      <c r="AB76" s="85">
        <f>Fertiizer!Q76</f>
        <v>61.4</v>
      </c>
      <c r="AC76" s="56">
        <f>'Land  preparation'!X76</f>
        <v>60.58</v>
      </c>
      <c r="AD76" s="56">
        <f>+IFERROR(_xlfn.XLOOKUP(A76,Spraying!A:A,Spraying!P:P,,0),)</f>
        <v>0</v>
      </c>
      <c r="AE76" s="56">
        <f>+IFERROR(_xlfn.XLOOKUP(A76,Spraying!A:A,Spraying!T:T,,0),)</f>
        <v>8.3000000000000007</v>
      </c>
      <c r="AF76" s="86">
        <f>+IFERROR(_xlfn.XLOOKUP(A76,Spraying!A:A,Spraying!Y:Y,,0),)</f>
        <v>73</v>
      </c>
      <c r="AG76" s="86">
        <f>+IFERROR(_xlfn.XLOOKUP(A76,Spraying!A:A,Spraying!AD:AD,,0),)</f>
        <v>2</v>
      </c>
      <c r="AH76" s="86">
        <f>+IFERROR(_xlfn.XLOOKUP(A76,Spraying!A:A,Spraying!AI:AI,,0),)</f>
        <v>0</v>
      </c>
      <c r="AI76" s="86">
        <f>+IFERROR(_xlfn.XLOOKUP(A76,Spraying!A:A,Spraying!AN:AN,,0),)</f>
        <v>53.6</v>
      </c>
      <c r="AJ76" s="86">
        <f>+IFERROR(_xlfn.XLOOKUP(A76,Spraying!A:A,Spraying!AS:AS,,0),)</f>
        <v>0</v>
      </c>
      <c r="AK76" s="86">
        <f>+IFERROR(_xlfn.XLOOKUP(A76,Spraying!A:A,Spraying!AX:AX,,0),)</f>
        <v>0</v>
      </c>
      <c r="AL76" s="86">
        <f>Spraying!AD76</f>
        <v>2</v>
      </c>
      <c r="AM76" s="65">
        <v>60.58</v>
      </c>
      <c r="AN76" s="56">
        <f>_xlfn.XLOOKUP(A76,'Land  preparation'!A:A,'Land  preparation'!Y:Y,,0)</f>
        <v>60.83</v>
      </c>
      <c r="AO76" s="5">
        <f>_xlfn.XLOOKUP(A76,'Land  preparation'!A:A,'Land  preparation'!Z:Z,,0)</f>
        <v>0</v>
      </c>
    </row>
    <row r="77" spans="1:41" ht="18" customHeight="1">
      <c r="A77" s="59" t="s">
        <v>206</v>
      </c>
      <c r="B77" s="59" t="s">
        <v>6</v>
      </c>
      <c r="C77" s="59" t="s">
        <v>182</v>
      </c>
      <c r="D77" s="59" t="s">
        <v>207</v>
      </c>
      <c r="E77" s="67">
        <v>69.52</v>
      </c>
      <c r="F77" s="65">
        <v>64.39</v>
      </c>
      <c r="G77" s="65">
        <v>69.52</v>
      </c>
      <c r="H77" s="63">
        <v>5.12</v>
      </c>
      <c r="I77" s="59" t="s">
        <v>104</v>
      </c>
      <c r="J77" s="59" t="s">
        <v>1</v>
      </c>
      <c r="K77" s="59" t="s">
        <v>135</v>
      </c>
      <c r="L77" s="51" t="s">
        <v>20</v>
      </c>
      <c r="M77" s="64" t="s">
        <v>14</v>
      </c>
      <c r="N77" s="65" t="s">
        <v>102</v>
      </c>
      <c r="O77" s="65" t="s">
        <v>98</v>
      </c>
      <c r="P77" s="65" t="str">
        <f>'Land  preparation'!L77</f>
        <v> </v>
      </c>
      <c r="Q77" s="65">
        <f>'Land  preparation'!M77</f>
        <v>2.2000000000000002</v>
      </c>
      <c r="R77" s="65" t="str">
        <f>'Land  preparation'!N77</f>
        <v> </v>
      </c>
      <c r="S77" s="65" t="str">
        <f>'Land  preparation'!O77</f>
        <v> </v>
      </c>
      <c r="T77" s="65">
        <f>'Land  preparation'!P77</f>
        <v>62</v>
      </c>
      <c r="U77" s="65">
        <f>'Land  preparation'!Q77</f>
        <v>62</v>
      </c>
      <c r="V77" s="65" t="str">
        <f>'Land  preparation'!R77</f>
        <v> </v>
      </c>
      <c r="W77" s="65" t="str">
        <f>'Land  preparation'!S77</f>
        <v> </v>
      </c>
      <c r="X77" s="65" t="str">
        <f>'Land  preparation'!T77</f>
        <v> </v>
      </c>
      <c r="Y77" s="65" t="str">
        <f>'Land  preparation'!U77</f>
        <v> </v>
      </c>
      <c r="Z77" s="65" t="str">
        <f>'Land  preparation'!V77</f>
        <v> </v>
      </c>
      <c r="AA77" s="126" t="str">
        <f>'Land  preparation'!W77</f>
        <v> </v>
      </c>
      <c r="AB77" s="85">
        <f>Fertiizer!Q77</f>
        <v>65.98</v>
      </c>
      <c r="AC77" s="56">
        <f>'Land  preparation'!X77</f>
        <v>64.39</v>
      </c>
      <c r="AD77" s="56">
        <f>+IFERROR(_xlfn.XLOOKUP(A77,Spraying!A:A,Spraying!P:P,,0),)</f>
        <v>0</v>
      </c>
      <c r="AE77" s="56">
        <f>+IFERROR(_xlfn.XLOOKUP(A77,Spraying!A:A,Spraying!T:T,,0),)</f>
        <v>8.5</v>
      </c>
      <c r="AF77" s="86">
        <f>+IFERROR(_xlfn.XLOOKUP(A77,Spraying!A:A,Spraying!Y:Y,,0),)</f>
        <v>67.5</v>
      </c>
      <c r="AG77" s="86">
        <f>+IFERROR(_xlfn.XLOOKUP(A77,Spraying!A:A,Spraying!AD:AD,,0),)</f>
        <v>2</v>
      </c>
      <c r="AH77" s="86">
        <f>+IFERROR(_xlfn.XLOOKUP(A77,Spraying!A:A,Spraying!AI:AI,,0),)</f>
        <v>0</v>
      </c>
      <c r="AI77" s="86">
        <f>+IFERROR(_xlfn.XLOOKUP(A77,Spraying!A:A,Spraying!AN:AN,,0),)</f>
        <v>66.900000000000006</v>
      </c>
      <c r="AJ77" s="86">
        <f>+IFERROR(_xlfn.XLOOKUP(A77,Spraying!A:A,Spraying!AS:AS,,0),)</f>
        <v>0</v>
      </c>
      <c r="AK77" s="86">
        <f>+IFERROR(_xlfn.XLOOKUP(A77,Spraying!A:A,Spraying!AX:AX,,0),)</f>
        <v>0</v>
      </c>
      <c r="AL77" s="86">
        <f>Spraying!AD77</f>
        <v>2</v>
      </c>
      <c r="AM77" s="65">
        <v>64.39</v>
      </c>
      <c r="AN77" s="56">
        <f>_xlfn.XLOOKUP(A77,'Land  preparation'!A:A,'Land  preparation'!Y:Y,,0)</f>
        <v>64.95</v>
      </c>
      <c r="AO77" s="5">
        <f>_xlfn.XLOOKUP(A77,'Land  preparation'!A:A,'Land  preparation'!Z:Z,,0)</f>
        <v>0</v>
      </c>
    </row>
    <row r="78" spans="1:41" ht="18" customHeight="1">
      <c r="A78" s="59" t="s">
        <v>208</v>
      </c>
      <c r="B78" s="59" t="s">
        <v>6</v>
      </c>
      <c r="C78" s="59" t="s">
        <v>209</v>
      </c>
      <c r="D78" s="59">
        <v>175</v>
      </c>
      <c r="E78" s="59">
        <v>3.1</v>
      </c>
      <c r="F78" s="59">
        <v>3.1</v>
      </c>
      <c r="G78" s="59" t="s">
        <v>58</v>
      </c>
      <c r="H78" s="63" t="s">
        <v>210</v>
      </c>
      <c r="I78" s="59" t="s">
        <v>104</v>
      </c>
      <c r="J78" s="59" t="s">
        <v>1</v>
      </c>
      <c r="K78" s="59" t="s">
        <v>96</v>
      </c>
      <c r="L78" s="51" t="s">
        <v>21</v>
      </c>
      <c r="M78" s="64" t="s">
        <v>14</v>
      </c>
      <c r="N78" s="65" t="s">
        <v>102</v>
      </c>
      <c r="O78" s="65" t="s">
        <v>98</v>
      </c>
      <c r="P78" s="65">
        <f>'Land  preparation'!L78</f>
        <v>3.1</v>
      </c>
      <c r="Q78" s="65" t="str">
        <f>'Land  preparation'!M78</f>
        <v> </v>
      </c>
      <c r="R78" s="65">
        <f>'Land  preparation'!N78</f>
        <v>3.1</v>
      </c>
      <c r="S78" s="65" t="str">
        <f>'Land  preparation'!O78</f>
        <v> </v>
      </c>
      <c r="T78" s="65" t="str">
        <f>'Land  preparation'!P78</f>
        <v> </v>
      </c>
      <c r="U78" s="65" t="str">
        <f>'Land  preparation'!Q78</f>
        <v> </v>
      </c>
      <c r="V78" s="65">
        <f>'Land  preparation'!R78</f>
        <v>3.1</v>
      </c>
      <c r="W78" s="65">
        <f>'Land  preparation'!S78</f>
        <v>3.1</v>
      </c>
      <c r="X78" s="65">
        <f>'Land  preparation'!T78</f>
        <v>3.1</v>
      </c>
      <c r="Y78" s="65">
        <f>'Land  preparation'!U78</f>
        <v>3.1</v>
      </c>
      <c r="Z78" s="65">
        <f>'Land  preparation'!V78</f>
        <v>3.1</v>
      </c>
      <c r="AA78" s="126">
        <f>'Land  preparation'!W78</f>
        <v>3.1</v>
      </c>
      <c r="AB78" s="85">
        <f>Fertiizer!Q78</f>
        <v>3.1</v>
      </c>
      <c r="AC78" s="56" t="str">
        <f>'Land  preparation'!X78</f>
        <v> </v>
      </c>
      <c r="AD78" s="56">
        <f>+IFERROR(_xlfn.XLOOKUP(A78,Spraying!A:A,Spraying!P:P,,0),)</f>
        <v>0</v>
      </c>
      <c r="AE78" s="56">
        <f>+IFERROR(_xlfn.XLOOKUP(A78,Spraying!A:A,Spraying!T:T,,0),)</f>
        <v>0</v>
      </c>
      <c r="AF78" s="86">
        <f>+IFERROR(_xlfn.XLOOKUP(A78,Spraying!A:A,Spraying!Y:Y,,0),)</f>
        <v>4</v>
      </c>
      <c r="AG78" s="86">
        <f>+IFERROR(_xlfn.XLOOKUP(A78,Spraying!A:A,Spraying!AD:AD,,0),)</f>
        <v>0</v>
      </c>
      <c r="AH78" s="86">
        <f>+IFERROR(_xlfn.XLOOKUP(A78,Spraying!A:A,Spraying!AI:AI,,0),)</f>
        <v>0</v>
      </c>
      <c r="AI78" s="86">
        <f>+IFERROR(_xlfn.XLOOKUP(A78,Spraying!A:A,Spraying!AN:AN,,0),)</f>
        <v>0</v>
      </c>
      <c r="AJ78" s="86">
        <f>+IFERROR(_xlfn.XLOOKUP(A78,Spraying!A:A,Spraying!AS:AS,,0),)</f>
        <v>3.86</v>
      </c>
      <c r="AK78" s="86">
        <f>+IFERROR(_xlfn.XLOOKUP(A78,Spraying!A:A,Spraying!AX:AX,,0),)</f>
        <v>0</v>
      </c>
      <c r="AL78" s="86">
        <f>Spraying!AD78</f>
        <v>0</v>
      </c>
      <c r="AM78" s="59">
        <v>3.1</v>
      </c>
      <c r="AN78" s="56" t="str">
        <f>_xlfn.XLOOKUP(A78,'Land  preparation'!A:A,'Land  preparation'!Y:Y,,0)</f>
        <v> </v>
      </c>
      <c r="AO78" s="5">
        <f>_xlfn.XLOOKUP(A78,'Land  preparation'!A:A,'Land  preparation'!Z:Z,,0)</f>
        <v>0</v>
      </c>
    </row>
    <row r="79" spans="1:41" ht="14.25" customHeight="1">
      <c r="A79" s="59" t="s">
        <v>211</v>
      </c>
      <c r="B79" s="59" t="s">
        <v>6</v>
      </c>
      <c r="C79" s="59" t="s">
        <v>209</v>
      </c>
      <c r="D79" s="59">
        <v>176</v>
      </c>
      <c r="E79" s="59">
        <v>29.9</v>
      </c>
      <c r="F79" s="59">
        <v>28.9</v>
      </c>
      <c r="G79" s="59" t="s">
        <v>58</v>
      </c>
      <c r="H79" s="63">
        <v>1</v>
      </c>
      <c r="I79" s="59" t="s">
        <v>104</v>
      </c>
      <c r="J79" s="59" t="s">
        <v>1</v>
      </c>
      <c r="K79" s="59" t="s">
        <v>96</v>
      </c>
      <c r="L79" s="51" t="s">
        <v>21</v>
      </c>
      <c r="M79" s="64" t="s">
        <v>14</v>
      </c>
      <c r="N79" s="65" t="s">
        <v>102</v>
      </c>
      <c r="O79" s="65">
        <v>14</v>
      </c>
      <c r="P79" s="65">
        <f>'Land  preparation'!L79</f>
        <v>28.9</v>
      </c>
      <c r="Q79" s="65" t="str">
        <f>'Land  preparation'!M79</f>
        <v> </v>
      </c>
      <c r="R79" s="65">
        <f>'Land  preparation'!N79</f>
        <v>28.9</v>
      </c>
      <c r="S79" s="65" t="str">
        <f>'Land  preparation'!O79</f>
        <v> </v>
      </c>
      <c r="T79" s="65" t="str">
        <f>'Land  preparation'!P79</f>
        <v> </v>
      </c>
      <c r="U79" s="65" t="str">
        <f>'Land  preparation'!Q79</f>
        <v> </v>
      </c>
      <c r="V79" s="65">
        <f>'Land  preparation'!R79</f>
        <v>28.9</v>
      </c>
      <c r="W79" s="65">
        <f>'Land  preparation'!S79</f>
        <v>28.9</v>
      </c>
      <c r="X79" s="65">
        <f>'Land  preparation'!T79</f>
        <v>28.9</v>
      </c>
      <c r="Y79" s="65">
        <f>'Land  preparation'!U79</f>
        <v>29</v>
      </c>
      <c r="Z79" s="65">
        <f>'Land  preparation'!V79</f>
        <v>29</v>
      </c>
      <c r="AA79" s="126">
        <f>'Land  preparation'!W79</f>
        <v>29.5</v>
      </c>
      <c r="AB79" s="85">
        <f>Fertiizer!Q79</f>
        <v>29</v>
      </c>
      <c r="AC79" s="56" t="str">
        <f>'Land  preparation'!X79</f>
        <v> </v>
      </c>
      <c r="AD79" s="56">
        <f>+IFERROR(_xlfn.XLOOKUP(A79,Spraying!A:A,Spraying!P:P,,0),)</f>
        <v>14</v>
      </c>
      <c r="AE79" s="56">
        <f>+IFERROR(_xlfn.XLOOKUP(A79,Spraying!A:A,Spraying!T:T,,0),)</f>
        <v>0</v>
      </c>
      <c r="AF79" s="86">
        <f>+IFERROR(_xlfn.XLOOKUP(A79,Spraying!A:A,Spraying!Y:Y,,0),)</f>
        <v>29.5</v>
      </c>
      <c r="AG79" s="86">
        <f>+IFERROR(_xlfn.XLOOKUP(A79,Spraying!A:A,Spraying!AD:AD,,0),)</f>
        <v>0</v>
      </c>
      <c r="AH79" s="86">
        <f>+IFERROR(_xlfn.XLOOKUP(A79,Spraying!A:A,Spraying!AI:AI,,0),)</f>
        <v>0</v>
      </c>
      <c r="AI79" s="86">
        <f>+IFERROR(_xlfn.XLOOKUP(A79,Spraying!A:A,Spraying!AN:AN,,0),)</f>
        <v>0</v>
      </c>
      <c r="AJ79" s="86">
        <f>+IFERROR(_xlfn.XLOOKUP(A79,Spraying!A:A,Spraying!AS:AS,,0),)</f>
        <v>29</v>
      </c>
      <c r="AK79" s="86">
        <f>+IFERROR(_xlfn.XLOOKUP(A79,Spraying!A:A,Spraying!AX:AX,,0),)</f>
        <v>0</v>
      </c>
      <c r="AL79" s="86">
        <f>Spraying!AD79</f>
        <v>0</v>
      </c>
      <c r="AM79" s="59">
        <v>28.9</v>
      </c>
      <c r="AN79" s="56" t="str">
        <f>_xlfn.XLOOKUP(A79,'Land  preparation'!A:A,'Land  preparation'!Y:Y,,0)</f>
        <v> </v>
      </c>
      <c r="AO79" s="5">
        <f>_xlfn.XLOOKUP(A79,'Land  preparation'!A:A,'Land  preparation'!Z:Z,,0)</f>
        <v>0</v>
      </c>
    </row>
    <row r="80" spans="1:41" ht="18" customHeight="1">
      <c r="A80" s="59" t="s">
        <v>212</v>
      </c>
      <c r="B80" s="59" t="s">
        <v>6</v>
      </c>
      <c r="C80" s="59" t="s">
        <v>209</v>
      </c>
      <c r="D80" s="59">
        <v>188</v>
      </c>
      <c r="E80" s="59">
        <v>31.6</v>
      </c>
      <c r="F80" s="59">
        <v>22.4</v>
      </c>
      <c r="G80" s="59" t="s">
        <v>58</v>
      </c>
      <c r="H80" s="63">
        <v>9.1999999999999993</v>
      </c>
      <c r="I80" s="59" t="s">
        <v>104</v>
      </c>
      <c r="J80" s="59" t="s">
        <v>1</v>
      </c>
      <c r="K80" s="59" t="s">
        <v>96</v>
      </c>
      <c r="L80" s="51" t="s">
        <v>21</v>
      </c>
      <c r="M80" s="64" t="s">
        <v>14</v>
      </c>
      <c r="N80" s="65" t="s">
        <v>102</v>
      </c>
      <c r="O80" s="65">
        <v>4.3</v>
      </c>
      <c r="P80" s="65">
        <f>'Land  preparation'!L80</f>
        <v>22.4</v>
      </c>
      <c r="Q80" s="65" t="str">
        <f>'Land  preparation'!M80</f>
        <v> </v>
      </c>
      <c r="R80" s="65">
        <f>'Land  preparation'!N80</f>
        <v>22.4</v>
      </c>
      <c r="S80" s="65" t="str">
        <f>'Land  preparation'!O80</f>
        <v> </v>
      </c>
      <c r="T80" s="65" t="str">
        <f>'Land  preparation'!P80</f>
        <v> </v>
      </c>
      <c r="U80" s="65" t="str">
        <f>'Land  preparation'!Q80</f>
        <v> </v>
      </c>
      <c r="V80" s="65">
        <f>'Land  preparation'!R80</f>
        <v>22.4</v>
      </c>
      <c r="W80" s="65">
        <f>'Land  preparation'!S80</f>
        <v>22.4</v>
      </c>
      <c r="X80" s="65">
        <f>'Land  preparation'!T80</f>
        <v>22.4</v>
      </c>
      <c r="Y80" s="65">
        <f>'Land  preparation'!U80</f>
        <v>22.4</v>
      </c>
      <c r="Z80" s="65">
        <f>'Land  preparation'!V80</f>
        <v>24</v>
      </c>
      <c r="AA80" s="126">
        <f>'Land  preparation'!W80</f>
        <v>24</v>
      </c>
      <c r="AB80" s="85">
        <f>Fertiizer!Q80</f>
        <v>22.9</v>
      </c>
      <c r="AC80" s="56" t="str">
        <f>'Land  preparation'!X80</f>
        <v> </v>
      </c>
      <c r="AD80" s="56">
        <f>+IFERROR(_xlfn.XLOOKUP(A80,Spraying!A:A,Spraying!P:P,,0),)</f>
        <v>4.3</v>
      </c>
      <c r="AE80" s="56">
        <f>+IFERROR(_xlfn.XLOOKUP(A80,Spraying!A:A,Spraying!T:T,,0),)</f>
        <v>0</v>
      </c>
      <c r="AF80" s="86">
        <f>+IFERROR(_xlfn.XLOOKUP(A80,Spraying!A:A,Spraying!Y:Y,,0),)</f>
        <v>23.4</v>
      </c>
      <c r="AG80" s="86">
        <f>+IFERROR(_xlfn.XLOOKUP(A80,Spraying!A:A,Spraying!AD:AD,,0),)</f>
        <v>0</v>
      </c>
      <c r="AH80" s="86">
        <f>+IFERROR(_xlfn.XLOOKUP(A80,Spraying!A:A,Spraying!AI:AI,,0),)</f>
        <v>0</v>
      </c>
      <c r="AI80" s="86">
        <f>+IFERROR(_xlfn.XLOOKUP(A80,Spraying!A:A,Spraying!AN:AN,,0),)</f>
        <v>0</v>
      </c>
      <c r="AJ80" s="86">
        <f>+IFERROR(_xlfn.XLOOKUP(A80,Spraying!A:A,Spraying!AS:AS,,0),)</f>
        <v>22.16</v>
      </c>
      <c r="AK80" s="86">
        <f>+IFERROR(_xlfn.XLOOKUP(A80,Spraying!A:A,Spraying!AX:AX,,0),)</f>
        <v>0</v>
      </c>
      <c r="AL80" s="86">
        <f>Spraying!AD80</f>
        <v>0</v>
      </c>
      <c r="AM80" s="59">
        <v>22.4</v>
      </c>
      <c r="AN80" s="56">
        <f>_xlfn.XLOOKUP(A80,'Land  preparation'!A:A,'Land  preparation'!Y:Y,,0)</f>
        <v>0</v>
      </c>
      <c r="AO80" s="5">
        <f>_xlfn.XLOOKUP(A80,'Land  preparation'!A:A,'Land  preparation'!Z:Z,,0)</f>
        <v>0</v>
      </c>
    </row>
    <row r="81" spans="1:41" ht="18" customHeight="1">
      <c r="A81" s="59" t="s">
        <v>213</v>
      </c>
      <c r="B81" s="59" t="s">
        <v>6</v>
      </c>
      <c r="C81" s="59" t="s">
        <v>209</v>
      </c>
      <c r="D81" s="59">
        <v>193</v>
      </c>
      <c r="E81" s="59">
        <v>21.4</v>
      </c>
      <c r="F81" s="59">
        <v>21.2</v>
      </c>
      <c r="G81" s="59" t="s">
        <v>58</v>
      </c>
      <c r="H81" s="63">
        <v>0.2</v>
      </c>
      <c r="I81" s="59" t="s">
        <v>104</v>
      </c>
      <c r="J81" s="59" t="s">
        <v>1</v>
      </c>
      <c r="K81" s="59" t="s">
        <v>96</v>
      </c>
      <c r="L81" s="51" t="s">
        <v>21</v>
      </c>
      <c r="M81" s="64" t="s">
        <v>14</v>
      </c>
      <c r="N81" s="65" t="s">
        <v>102</v>
      </c>
      <c r="O81" s="65" t="s">
        <v>98</v>
      </c>
      <c r="P81" s="65">
        <f>'Land  preparation'!L81</f>
        <v>21.2</v>
      </c>
      <c r="Q81" s="65" t="str">
        <f>'Land  preparation'!M81</f>
        <v> </v>
      </c>
      <c r="R81" s="65">
        <f>'Land  preparation'!N81</f>
        <v>21.2</v>
      </c>
      <c r="S81" s="65" t="str">
        <f>'Land  preparation'!O81</f>
        <v> </v>
      </c>
      <c r="T81" s="65" t="str">
        <f>'Land  preparation'!P81</f>
        <v> </v>
      </c>
      <c r="U81" s="65" t="str">
        <f>'Land  preparation'!Q81</f>
        <v> </v>
      </c>
      <c r="V81" s="65">
        <f>'Land  preparation'!R81</f>
        <v>21.2</v>
      </c>
      <c r="W81" s="65">
        <f>'Land  preparation'!S81</f>
        <v>21.2</v>
      </c>
      <c r="X81" s="65">
        <f>'Land  preparation'!T81</f>
        <v>21.2</v>
      </c>
      <c r="Y81" s="65">
        <f>'Land  preparation'!U81</f>
        <v>21.2</v>
      </c>
      <c r="Z81" s="65" t="str">
        <f>'Land  preparation'!V81</f>
        <v> </v>
      </c>
      <c r="AA81" s="126">
        <f>'Land  preparation'!W81</f>
        <v>21.2</v>
      </c>
      <c r="AB81" s="85">
        <f>Fertiizer!Q81</f>
        <v>21.5</v>
      </c>
      <c r="AC81" s="56" t="str">
        <f>'Land  preparation'!X81</f>
        <v> </v>
      </c>
      <c r="AD81" s="56">
        <f>+IFERROR(_xlfn.XLOOKUP(A81,Spraying!A:A,Spraying!P:P,,0),)</f>
        <v>0</v>
      </c>
      <c r="AE81" s="56">
        <f>+IFERROR(_xlfn.XLOOKUP(A81,Spraying!A:A,Spraying!T:T,,0),)</f>
        <v>0</v>
      </c>
      <c r="AF81" s="86">
        <f>+IFERROR(_xlfn.XLOOKUP(A81,Spraying!A:A,Spraying!Y:Y,,0),)</f>
        <v>23.2</v>
      </c>
      <c r="AG81" s="86">
        <f>+IFERROR(_xlfn.XLOOKUP(A81,Spraying!A:A,Spraying!AD:AD,,0),)</f>
        <v>0</v>
      </c>
      <c r="AH81" s="86">
        <f>+IFERROR(_xlfn.XLOOKUP(A81,Spraying!A:A,Spraying!AI:AI,,0),)</f>
        <v>0</v>
      </c>
      <c r="AI81" s="86">
        <f>+IFERROR(_xlfn.XLOOKUP(A81,Spraying!A:A,Spraying!AN:AN,,0),)</f>
        <v>0</v>
      </c>
      <c r="AJ81" s="86">
        <f>+IFERROR(_xlfn.XLOOKUP(A81,Spraying!A:A,Spraying!AS:AS,,0),)</f>
        <v>21.66</v>
      </c>
      <c r="AK81" s="86">
        <f>+IFERROR(_xlfn.XLOOKUP(A81,Spraying!A:A,Spraying!AX:AX,,0),)</f>
        <v>0</v>
      </c>
      <c r="AL81" s="86">
        <f>Spraying!AD81</f>
        <v>0</v>
      </c>
      <c r="AM81" s="59">
        <v>21.2</v>
      </c>
      <c r="AN81" s="56">
        <f>_xlfn.XLOOKUP(A81,'Land  preparation'!A:A,'Land  preparation'!Y:Y,,0)</f>
        <v>0</v>
      </c>
      <c r="AO81" s="5">
        <f>_xlfn.XLOOKUP(A81,'Land  preparation'!A:A,'Land  preparation'!Z:Z,,0)</f>
        <v>0</v>
      </c>
    </row>
    <row r="82" spans="1:41" ht="18" customHeight="1">
      <c r="A82" s="59" t="s">
        <v>214</v>
      </c>
      <c r="B82" s="59" t="s">
        <v>6</v>
      </c>
      <c r="C82" s="59" t="s">
        <v>209</v>
      </c>
      <c r="D82" s="59">
        <v>195</v>
      </c>
      <c r="E82" s="59">
        <v>21.5</v>
      </c>
      <c r="F82" s="59">
        <v>21.3</v>
      </c>
      <c r="G82" s="59" t="s">
        <v>58</v>
      </c>
      <c r="H82" s="63">
        <v>0.2</v>
      </c>
      <c r="I82" s="59" t="s">
        <v>104</v>
      </c>
      <c r="J82" s="59" t="s">
        <v>1</v>
      </c>
      <c r="K82" s="59" t="s">
        <v>96</v>
      </c>
      <c r="L82" s="51" t="s">
        <v>21</v>
      </c>
      <c r="M82" s="64" t="s">
        <v>14</v>
      </c>
      <c r="N82" s="65" t="s">
        <v>102</v>
      </c>
      <c r="O82" s="65">
        <v>9.1</v>
      </c>
      <c r="P82" s="65">
        <f>'Land  preparation'!L82</f>
        <v>21.3</v>
      </c>
      <c r="Q82" s="65" t="str">
        <f>'Land  preparation'!M82</f>
        <v> </v>
      </c>
      <c r="R82" s="65">
        <f>'Land  preparation'!N82</f>
        <v>21.3</v>
      </c>
      <c r="S82" s="65" t="str">
        <f>'Land  preparation'!O82</f>
        <v> </v>
      </c>
      <c r="T82" s="65" t="str">
        <f>'Land  preparation'!P82</f>
        <v> </v>
      </c>
      <c r="U82" s="65" t="str">
        <f>'Land  preparation'!Q82</f>
        <v> </v>
      </c>
      <c r="V82" s="65">
        <f>'Land  preparation'!R82</f>
        <v>21.3</v>
      </c>
      <c r="W82" s="65">
        <f>'Land  preparation'!S82</f>
        <v>21.3</v>
      </c>
      <c r="X82" s="65">
        <f>'Land  preparation'!T82</f>
        <v>21.3</v>
      </c>
      <c r="Y82" s="65">
        <f>'Land  preparation'!U82</f>
        <v>21.3</v>
      </c>
      <c r="Z82" s="65" t="str">
        <f>'Land  preparation'!V82</f>
        <v> </v>
      </c>
      <c r="AA82" s="126">
        <f>'Land  preparation'!W82</f>
        <v>21.3</v>
      </c>
      <c r="AB82" s="85">
        <f>Fertiizer!Q82</f>
        <v>21.4</v>
      </c>
      <c r="AC82" s="56" t="str">
        <f>'Land  preparation'!X82</f>
        <v> </v>
      </c>
      <c r="AD82" s="56">
        <f>+IFERROR(_xlfn.XLOOKUP(A82,Spraying!A:A,Spraying!P:P,,0),)</f>
        <v>9.1</v>
      </c>
      <c r="AE82" s="56">
        <f>+IFERROR(_xlfn.XLOOKUP(A82,Spraying!A:A,Spraying!T:T,,0),)</f>
        <v>0</v>
      </c>
      <c r="AF82" s="86">
        <f>+IFERROR(_xlfn.XLOOKUP(A82,Spraying!A:A,Spraying!Y:Y,,0),)</f>
        <v>22</v>
      </c>
      <c r="AG82" s="86">
        <f>+IFERROR(_xlfn.XLOOKUP(A82,Spraying!A:A,Spraying!AD:AD,,0),)</f>
        <v>0</v>
      </c>
      <c r="AH82" s="86">
        <f>+IFERROR(_xlfn.XLOOKUP(A82,Spraying!A:A,Spraying!AI:AI,,0),)</f>
        <v>0</v>
      </c>
      <c r="AI82" s="86">
        <f>+IFERROR(_xlfn.XLOOKUP(A82,Spraying!A:A,Spraying!AN:AN,,0),)</f>
        <v>0</v>
      </c>
      <c r="AJ82" s="86">
        <f>+IFERROR(_xlfn.XLOOKUP(A82,Spraying!A:A,Spraying!AS:AS,,0),)</f>
        <v>21.9</v>
      </c>
      <c r="AK82" s="86">
        <f>+IFERROR(_xlfn.XLOOKUP(A82,Spraying!A:A,Spraying!AX:AX,,0),)</f>
        <v>0</v>
      </c>
      <c r="AL82" s="86">
        <f>Spraying!AD82</f>
        <v>0</v>
      </c>
      <c r="AM82" s="59">
        <v>21.3</v>
      </c>
      <c r="AN82" s="56">
        <f>_xlfn.XLOOKUP(A82,'Land  preparation'!A:A,'Land  preparation'!Y:Y,,0)</f>
        <v>0</v>
      </c>
      <c r="AO82" s="5">
        <f>_xlfn.XLOOKUP(A82,'Land  preparation'!A:A,'Land  preparation'!Z:Z,,0)</f>
        <v>0</v>
      </c>
    </row>
    <row r="83" spans="1:41" ht="18" customHeight="1">
      <c r="A83" s="59" t="s">
        <v>215</v>
      </c>
      <c r="B83" s="59" t="s">
        <v>6</v>
      </c>
      <c r="C83" s="59" t="s">
        <v>173</v>
      </c>
      <c r="D83" s="59">
        <v>404</v>
      </c>
      <c r="E83" s="59">
        <v>7.2</v>
      </c>
      <c r="F83" s="59">
        <v>6.5</v>
      </c>
      <c r="G83" s="59" t="s">
        <v>58</v>
      </c>
      <c r="H83" s="63">
        <v>0.7</v>
      </c>
      <c r="I83" s="59" t="s">
        <v>1</v>
      </c>
      <c r="J83" s="59" t="s">
        <v>1</v>
      </c>
      <c r="K83" s="59" t="s">
        <v>96</v>
      </c>
      <c r="L83" s="51" t="s">
        <v>21</v>
      </c>
      <c r="M83" s="64" t="s">
        <v>15</v>
      </c>
      <c r="N83" s="65" t="s">
        <v>102</v>
      </c>
      <c r="O83" s="65" t="s">
        <v>98</v>
      </c>
      <c r="P83" s="65">
        <f>'Land  preparation'!L83</f>
        <v>6.5</v>
      </c>
      <c r="Q83" s="65">
        <f>'Land  preparation'!M83</f>
        <v>6.5</v>
      </c>
      <c r="R83" s="65" t="str">
        <f>'Land  preparation'!N83</f>
        <v> </v>
      </c>
      <c r="S83" s="65" t="str">
        <f>'Land  preparation'!O83</f>
        <v> </v>
      </c>
      <c r="T83" s="65" t="str">
        <f>'Land  preparation'!P83</f>
        <v> </v>
      </c>
      <c r="U83" s="65" t="str">
        <f>'Land  preparation'!Q83</f>
        <v> </v>
      </c>
      <c r="V83" s="65">
        <f>'Land  preparation'!R83</f>
        <v>6.5</v>
      </c>
      <c r="W83" s="65">
        <f>'Land  preparation'!S83</f>
        <v>6.5</v>
      </c>
      <c r="X83" s="65">
        <f>'Land  preparation'!T83</f>
        <v>6.5</v>
      </c>
      <c r="Y83" s="65">
        <f>'Land  preparation'!U83</f>
        <v>6.5</v>
      </c>
      <c r="Z83" s="65">
        <f>'Land  preparation'!V83</f>
        <v>7</v>
      </c>
      <c r="AA83" s="126">
        <f>'Land  preparation'!W83</f>
        <v>7</v>
      </c>
      <c r="AB83" s="85">
        <f>Fertiizer!Q83</f>
        <v>6.5</v>
      </c>
      <c r="AC83" s="56" t="str">
        <f>'Land  preparation'!X83</f>
        <v> </v>
      </c>
      <c r="AD83" s="56">
        <f>+IFERROR(_xlfn.XLOOKUP(A83,Spraying!A:A,Spraying!P:P,,0),)</f>
        <v>0</v>
      </c>
      <c r="AE83" s="56">
        <f>+IFERROR(_xlfn.XLOOKUP(A83,Spraying!A:A,Spraying!T:T,,0),)</f>
        <v>0</v>
      </c>
      <c r="AF83" s="86">
        <f>+IFERROR(_xlfn.XLOOKUP(A83,Spraying!A:A,Spraying!Y:Y,,0),)</f>
        <v>5.41</v>
      </c>
      <c r="AG83" s="86">
        <f>+IFERROR(_xlfn.XLOOKUP(A83,Spraying!A:A,Spraying!AD:AD,,0),)</f>
        <v>0</v>
      </c>
      <c r="AH83" s="86">
        <f>+IFERROR(_xlfn.XLOOKUP(A83,Spraying!A:A,Spraying!AI:AI,,0),)</f>
        <v>0</v>
      </c>
      <c r="AI83" s="86">
        <f>+IFERROR(_xlfn.XLOOKUP(A83,Spraying!A:A,Spraying!AN:AN,,0),)</f>
        <v>0</v>
      </c>
      <c r="AJ83" s="86">
        <f>+IFERROR(_xlfn.XLOOKUP(A83,Spraying!A:A,Spraying!AS:AS,,0),)</f>
        <v>0</v>
      </c>
      <c r="AK83" s="86">
        <f>+IFERROR(_xlfn.XLOOKUP(A83,Spraying!A:A,Spraying!AX:AX,,0),)</f>
        <v>0</v>
      </c>
      <c r="AL83" s="86">
        <f>Spraying!AD83</f>
        <v>0</v>
      </c>
      <c r="AM83" s="59">
        <v>6.5</v>
      </c>
      <c r="AN83" s="56">
        <f>_xlfn.XLOOKUP(A83,'Land  preparation'!A:A,'Land  preparation'!Y:Y,,0)</f>
        <v>5.01</v>
      </c>
      <c r="AO83" s="5">
        <f>_xlfn.XLOOKUP(A83,'Land  preparation'!A:A,'Land  preparation'!Z:Z,,0)</f>
        <v>0</v>
      </c>
    </row>
    <row r="84" spans="1:41" ht="18" customHeight="1">
      <c r="A84" s="59" t="s">
        <v>216</v>
      </c>
      <c r="B84" s="59" t="s">
        <v>6</v>
      </c>
      <c r="C84" s="59" t="s">
        <v>173</v>
      </c>
      <c r="D84" s="59">
        <v>405</v>
      </c>
      <c r="E84" s="59">
        <v>9.3000000000000007</v>
      </c>
      <c r="F84" s="59">
        <v>8.1999999999999993</v>
      </c>
      <c r="G84" s="59" t="s">
        <v>58</v>
      </c>
      <c r="H84" s="63">
        <v>1.1000000000000001</v>
      </c>
      <c r="I84" s="59" t="s">
        <v>1</v>
      </c>
      <c r="J84" s="59" t="s">
        <v>1</v>
      </c>
      <c r="K84" s="59" t="s">
        <v>96</v>
      </c>
      <c r="L84" s="51" t="s">
        <v>21</v>
      </c>
      <c r="M84" s="64" t="s">
        <v>15</v>
      </c>
      <c r="N84" s="65" t="s">
        <v>102</v>
      </c>
      <c r="O84" s="65" t="s">
        <v>98</v>
      </c>
      <c r="P84" s="65">
        <f>'Land  preparation'!L84</f>
        <v>8.1999999999999993</v>
      </c>
      <c r="Q84" s="65">
        <f>'Land  preparation'!M84</f>
        <v>8.1999999999999993</v>
      </c>
      <c r="R84" s="65" t="str">
        <f>'Land  preparation'!N84</f>
        <v> </v>
      </c>
      <c r="S84" s="65" t="str">
        <f>'Land  preparation'!O84</f>
        <v> </v>
      </c>
      <c r="T84" s="65" t="str">
        <f>'Land  preparation'!P84</f>
        <v> </v>
      </c>
      <c r="U84" s="65" t="str">
        <f>'Land  preparation'!Q84</f>
        <v> </v>
      </c>
      <c r="V84" s="65">
        <f>'Land  preparation'!R84</f>
        <v>8.1999999999999993</v>
      </c>
      <c r="W84" s="65">
        <f>'Land  preparation'!S84</f>
        <v>8.1999999999999993</v>
      </c>
      <c r="X84" s="65">
        <f>'Land  preparation'!T84</f>
        <v>8.1999999999999993</v>
      </c>
      <c r="Y84" s="65">
        <f>'Land  preparation'!U84</f>
        <v>8.1999999999999993</v>
      </c>
      <c r="Z84" s="65">
        <f>'Land  preparation'!V84</f>
        <v>9</v>
      </c>
      <c r="AA84" s="126">
        <f>'Land  preparation'!W84</f>
        <v>9</v>
      </c>
      <c r="AB84" s="85">
        <f>Fertiizer!Q84</f>
        <v>8.1999999999999993</v>
      </c>
      <c r="AC84" s="56" t="str">
        <f>'Land  preparation'!X84</f>
        <v> </v>
      </c>
      <c r="AD84" s="56">
        <f>+IFERROR(_xlfn.XLOOKUP(A84,Spraying!A:A,Spraying!P:P,,0),)</f>
        <v>0</v>
      </c>
      <c r="AE84" s="56">
        <f>+IFERROR(_xlfn.XLOOKUP(A84,Spraying!A:A,Spraying!T:T,,0),)</f>
        <v>0</v>
      </c>
      <c r="AF84" s="86">
        <f>+IFERROR(_xlfn.XLOOKUP(A84,Spraying!A:A,Spraying!Y:Y,,0),)</f>
        <v>10</v>
      </c>
      <c r="AG84" s="86">
        <f>+IFERROR(_xlfn.XLOOKUP(A84,Spraying!A:A,Spraying!AD:AD,,0),)</f>
        <v>0</v>
      </c>
      <c r="AH84" s="86">
        <f>+IFERROR(_xlfn.XLOOKUP(A84,Spraying!A:A,Spraying!AI:AI,,0),)</f>
        <v>0</v>
      </c>
      <c r="AI84" s="86">
        <f>+IFERROR(_xlfn.XLOOKUP(A84,Spraying!A:A,Spraying!AN:AN,,0),)</f>
        <v>0</v>
      </c>
      <c r="AJ84" s="86">
        <f>+IFERROR(_xlfn.XLOOKUP(A84,Spraying!A:A,Spraying!AS:AS,,0),)</f>
        <v>0</v>
      </c>
      <c r="AK84" s="86">
        <f>+IFERROR(_xlfn.XLOOKUP(A84,Spraying!A:A,Spraying!AX:AX,,0),)</f>
        <v>0</v>
      </c>
      <c r="AL84" s="86">
        <f>Spraying!AD84</f>
        <v>0</v>
      </c>
      <c r="AM84" s="59">
        <v>8.1999999999999993</v>
      </c>
      <c r="AN84" s="56">
        <f>_xlfn.XLOOKUP(A84,'Land  preparation'!A:A,'Land  preparation'!Y:Y,,0)</f>
        <v>8</v>
      </c>
      <c r="AO84" s="5">
        <f>_xlfn.XLOOKUP(A84,'Land  preparation'!A:A,'Land  preparation'!Z:Z,,0)</f>
        <v>0</v>
      </c>
    </row>
    <row r="85" spans="1:41" ht="18" customHeight="1">
      <c r="A85" s="59" t="s">
        <v>217</v>
      </c>
      <c r="B85" s="59" t="s">
        <v>6</v>
      </c>
      <c r="C85" s="59" t="s">
        <v>173</v>
      </c>
      <c r="D85" s="59">
        <v>406</v>
      </c>
      <c r="E85" s="59">
        <v>4.4000000000000004</v>
      </c>
      <c r="F85" s="59">
        <v>4.4000000000000004</v>
      </c>
      <c r="G85" s="59" t="s">
        <v>58</v>
      </c>
      <c r="H85" s="63" t="s">
        <v>210</v>
      </c>
      <c r="I85" s="59" t="s">
        <v>1</v>
      </c>
      <c r="J85" s="59" t="s">
        <v>1</v>
      </c>
      <c r="K85" s="59" t="s">
        <v>96</v>
      </c>
      <c r="L85" s="51" t="s">
        <v>21</v>
      </c>
      <c r="M85" s="64" t="s">
        <v>15</v>
      </c>
      <c r="N85" s="65" t="s">
        <v>102</v>
      </c>
      <c r="O85" s="65" t="s">
        <v>98</v>
      </c>
      <c r="P85" s="65">
        <f>'Land  preparation'!L85</f>
        <v>4.4000000000000004</v>
      </c>
      <c r="Q85" s="65">
        <f>'Land  preparation'!M85</f>
        <v>4.4000000000000004</v>
      </c>
      <c r="R85" s="65" t="str">
        <f>'Land  preparation'!N85</f>
        <v> </v>
      </c>
      <c r="S85" s="65" t="str">
        <f>'Land  preparation'!O85</f>
        <v> </v>
      </c>
      <c r="T85" s="65" t="str">
        <f>'Land  preparation'!P85</f>
        <v> </v>
      </c>
      <c r="U85" s="65" t="str">
        <f>'Land  preparation'!Q85</f>
        <v> </v>
      </c>
      <c r="V85" s="65">
        <f>'Land  preparation'!R85</f>
        <v>4.4000000000000004</v>
      </c>
      <c r="W85" s="65">
        <f>'Land  preparation'!S85</f>
        <v>4.4000000000000004</v>
      </c>
      <c r="X85" s="65">
        <f>'Land  preparation'!T85</f>
        <v>4.4000000000000004</v>
      </c>
      <c r="Y85" s="65">
        <f>'Land  preparation'!U85</f>
        <v>4.4000000000000004</v>
      </c>
      <c r="Z85" s="65">
        <f>'Land  preparation'!V85</f>
        <v>5</v>
      </c>
      <c r="AA85" s="126">
        <f>'Land  preparation'!W85</f>
        <v>5</v>
      </c>
      <c r="AB85" s="85">
        <f>Fertiizer!Q85</f>
        <v>4.4000000000000004</v>
      </c>
      <c r="AC85" s="56" t="str">
        <f>'Land  preparation'!X85</f>
        <v> </v>
      </c>
      <c r="AD85" s="56">
        <f>+IFERROR(_xlfn.XLOOKUP(A85,Spraying!A:A,Spraying!P:P,,0),)</f>
        <v>0</v>
      </c>
      <c r="AE85" s="56">
        <f>+IFERROR(_xlfn.XLOOKUP(A85,Spraying!A:A,Spraying!T:T,,0),)</f>
        <v>0</v>
      </c>
      <c r="AF85" s="86">
        <f>+IFERROR(_xlfn.XLOOKUP(A85,Spraying!A:A,Spraying!Y:Y,,0),)</f>
        <v>5</v>
      </c>
      <c r="AG85" s="86">
        <f>+IFERROR(_xlfn.XLOOKUP(A85,Spraying!A:A,Spraying!AD:AD,,0),)</f>
        <v>0</v>
      </c>
      <c r="AH85" s="86">
        <f>+IFERROR(_xlfn.XLOOKUP(A85,Spraying!A:A,Spraying!AI:AI,,0),)</f>
        <v>0</v>
      </c>
      <c r="AI85" s="86">
        <f>+IFERROR(_xlfn.XLOOKUP(A85,Spraying!A:A,Spraying!AN:AN,,0),)</f>
        <v>0</v>
      </c>
      <c r="AJ85" s="86">
        <f>+IFERROR(_xlfn.XLOOKUP(A85,Spraying!A:A,Spraying!AS:AS,,0),)</f>
        <v>0</v>
      </c>
      <c r="AK85" s="86">
        <f>+IFERROR(_xlfn.XLOOKUP(A85,Spraying!A:A,Spraying!AX:AX,,0),)</f>
        <v>0</v>
      </c>
      <c r="AL85" s="86">
        <f>Spraying!AD85</f>
        <v>0</v>
      </c>
      <c r="AM85" s="59">
        <v>4.4000000000000004</v>
      </c>
      <c r="AN85" s="56">
        <f>_xlfn.XLOOKUP(A85,'Land  preparation'!A:A,'Land  preparation'!Y:Y,,0)</f>
        <v>3</v>
      </c>
      <c r="AO85" s="5">
        <f>_xlfn.XLOOKUP(A85,'Land  preparation'!A:A,'Land  preparation'!Z:Z,,0)</f>
        <v>0</v>
      </c>
    </row>
    <row r="86" spans="1:41" ht="15" customHeight="1">
      <c r="A86" s="59" t="s">
        <v>218</v>
      </c>
      <c r="B86" s="59" t="s">
        <v>6</v>
      </c>
      <c r="C86" s="59" t="s">
        <v>173</v>
      </c>
      <c r="D86" s="59">
        <v>523</v>
      </c>
      <c r="E86" s="59">
        <v>24.7</v>
      </c>
      <c r="F86" s="59">
        <v>24.1</v>
      </c>
      <c r="G86" s="59" t="s">
        <v>58</v>
      </c>
      <c r="H86" s="63">
        <v>0.6</v>
      </c>
      <c r="I86" s="59" t="s">
        <v>1</v>
      </c>
      <c r="J86" s="59" t="s">
        <v>1</v>
      </c>
      <c r="K86" s="59" t="s">
        <v>96</v>
      </c>
      <c r="L86" s="51" t="s">
        <v>21</v>
      </c>
      <c r="M86" s="64" t="s">
        <v>15</v>
      </c>
      <c r="N86" s="65" t="s">
        <v>102</v>
      </c>
      <c r="O86" s="65" t="s">
        <v>98</v>
      </c>
      <c r="P86" s="65">
        <f>'Land  preparation'!L86</f>
        <v>24.1</v>
      </c>
      <c r="Q86" s="65">
        <f>'Land  preparation'!M86</f>
        <v>24.1</v>
      </c>
      <c r="R86" s="65" t="str">
        <f>'Land  preparation'!N86</f>
        <v> </v>
      </c>
      <c r="S86" s="65" t="str">
        <f>'Land  preparation'!O86</f>
        <v> </v>
      </c>
      <c r="T86" s="65" t="str">
        <f>'Land  preparation'!P86</f>
        <v> </v>
      </c>
      <c r="U86" s="65" t="str">
        <f>'Land  preparation'!Q86</f>
        <v> </v>
      </c>
      <c r="V86" s="65">
        <f>'Land  preparation'!R86</f>
        <v>24.1</v>
      </c>
      <c r="W86" s="65">
        <f>'Land  preparation'!S86</f>
        <v>24.1</v>
      </c>
      <c r="X86" s="65">
        <f>'Land  preparation'!T86</f>
        <v>24.1</v>
      </c>
      <c r="Y86" s="65">
        <f>'Land  preparation'!U86</f>
        <v>24.1</v>
      </c>
      <c r="Z86" s="65">
        <f>'Land  preparation'!V86</f>
        <v>26.8</v>
      </c>
      <c r="AA86" s="126">
        <f>'Land  preparation'!W86</f>
        <v>26</v>
      </c>
      <c r="AB86" s="85">
        <f>Fertiizer!Q86</f>
        <v>24.1</v>
      </c>
      <c r="AC86" s="56" t="str">
        <f>'Land  preparation'!X86</f>
        <v> </v>
      </c>
      <c r="AD86" s="56">
        <f>+IFERROR(_xlfn.XLOOKUP(A86,Spraying!A:A,Spraying!P:P,,0),)</f>
        <v>0</v>
      </c>
      <c r="AE86" s="56">
        <f>+IFERROR(_xlfn.XLOOKUP(A86,Spraying!A:A,Spraying!T:T,,0),)</f>
        <v>0</v>
      </c>
      <c r="AF86" s="86">
        <f>+IFERROR(_xlfn.XLOOKUP(A86,Spraying!A:A,Spraying!Y:Y,,0),)</f>
        <v>25.3</v>
      </c>
      <c r="AG86" s="86">
        <f>+IFERROR(_xlfn.XLOOKUP(A86,Spraying!A:A,Spraying!AD:AD,,0),)</f>
        <v>0</v>
      </c>
      <c r="AH86" s="86">
        <f>+IFERROR(_xlfn.XLOOKUP(A86,Spraying!A:A,Spraying!AI:AI,,0),)</f>
        <v>0</v>
      </c>
      <c r="AI86" s="86">
        <f>+IFERROR(_xlfn.XLOOKUP(A86,Spraying!A:A,Spraying!AN:AN,,0),)</f>
        <v>0</v>
      </c>
      <c r="AJ86" s="86">
        <f>+IFERROR(_xlfn.XLOOKUP(A86,Spraying!A:A,Spraying!AS:AS,,0),)</f>
        <v>0</v>
      </c>
      <c r="AK86" s="86">
        <f>+IFERROR(_xlfn.XLOOKUP(A86,Spraying!A:A,Spraying!AX:AX,,0),)</f>
        <v>0</v>
      </c>
      <c r="AL86" s="86">
        <f>Spraying!AD86</f>
        <v>0</v>
      </c>
      <c r="AM86" s="59">
        <v>24.1</v>
      </c>
      <c r="AN86" s="56">
        <f>_xlfn.XLOOKUP(A86,'Land  preparation'!A:A,'Land  preparation'!Y:Y,,0)</f>
        <v>15.03</v>
      </c>
      <c r="AO86" s="5">
        <f>_xlfn.XLOOKUP(A86,'Land  preparation'!A:A,'Land  preparation'!Z:Z,,0)</f>
        <v>0</v>
      </c>
    </row>
    <row r="87" spans="1:41" ht="18" customHeight="1">
      <c r="A87" s="59" t="s">
        <v>219</v>
      </c>
      <c r="B87" s="59" t="s">
        <v>6</v>
      </c>
      <c r="C87" s="59" t="s">
        <v>173</v>
      </c>
      <c r="D87" s="59">
        <v>535</v>
      </c>
      <c r="E87" s="59">
        <v>40.799999999999997</v>
      </c>
      <c r="F87" s="59">
        <v>40</v>
      </c>
      <c r="G87" s="59" t="s">
        <v>58</v>
      </c>
      <c r="H87" s="63">
        <v>0.8</v>
      </c>
      <c r="I87" s="59" t="s">
        <v>1</v>
      </c>
      <c r="J87" s="59" t="s">
        <v>1</v>
      </c>
      <c r="K87" s="59" t="s">
        <v>96</v>
      </c>
      <c r="L87" s="51" t="s">
        <v>21</v>
      </c>
      <c r="M87" s="64" t="s">
        <v>15</v>
      </c>
      <c r="N87" s="65" t="s">
        <v>102</v>
      </c>
      <c r="O87" s="65" t="s">
        <v>98</v>
      </c>
      <c r="P87" s="65">
        <f>'Land  preparation'!L87</f>
        <v>40</v>
      </c>
      <c r="Q87" s="65">
        <f>'Land  preparation'!M87</f>
        <v>40</v>
      </c>
      <c r="R87" s="65">
        <f>'Land  preparation'!N87</f>
        <v>40</v>
      </c>
      <c r="S87" s="65" t="str">
        <f>'Land  preparation'!O87</f>
        <v> </v>
      </c>
      <c r="T87" s="65" t="str">
        <f>'Land  preparation'!P87</f>
        <v> </v>
      </c>
      <c r="U87" s="65" t="str">
        <f>'Land  preparation'!Q87</f>
        <v> </v>
      </c>
      <c r="V87" s="65">
        <f>'Land  preparation'!R87</f>
        <v>40</v>
      </c>
      <c r="W87" s="65">
        <f>'Land  preparation'!S87</f>
        <v>40</v>
      </c>
      <c r="X87" s="65">
        <f>'Land  preparation'!T87</f>
        <v>40</v>
      </c>
      <c r="Y87" s="65">
        <f>'Land  preparation'!U87</f>
        <v>40</v>
      </c>
      <c r="Z87" s="65">
        <f>'Land  preparation'!V87</f>
        <v>45.56</v>
      </c>
      <c r="AA87" s="126">
        <f>'Land  preparation'!W87</f>
        <v>40</v>
      </c>
      <c r="AB87" s="85">
        <f>Fertiizer!Q87</f>
        <v>40</v>
      </c>
      <c r="AC87" s="56" t="str">
        <f>'Land  preparation'!X87</f>
        <v> </v>
      </c>
      <c r="AD87" s="56">
        <f>+IFERROR(_xlfn.XLOOKUP(A87,Spraying!A:A,Spraying!P:P,,0),)</f>
        <v>0</v>
      </c>
      <c r="AE87" s="56">
        <f>+IFERROR(_xlfn.XLOOKUP(A87,Spraying!A:A,Spraying!T:T,,0),)</f>
        <v>0</v>
      </c>
      <c r="AF87" s="86">
        <f>+IFERROR(_xlfn.XLOOKUP(A87,Spraying!A:A,Spraying!Y:Y,,0),)</f>
        <v>41.56</v>
      </c>
      <c r="AG87" s="86">
        <f>+IFERROR(_xlfn.XLOOKUP(A87,Spraying!A:A,Spraying!AD:AD,,0),)</f>
        <v>0</v>
      </c>
      <c r="AH87" s="86">
        <f>+IFERROR(_xlfn.XLOOKUP(A87,Spraying!A:A,Spraying!AI:AI,,0),)</f>
        <v>0</v>
      </c>
      <c r="AI87" s="86">
        <f>+IFERROR(_xlfn.XLOOKUP(A87,Spraying!A:A,Spraying!AN:AN,,0),)</f>
        <v>40.369999999999997</v>
      </c>
      <c r="AJ87" s="86">
        <f>+IFERROR(_xlfn.XLOOKUP(A87,Spraying!A:A,Spraying!AS:AS,,0),)</f>
        <v>0</v>
      </c>
      <c r="AK87" s="86">
        <f>+IFERROR(_xlfn.XLOOKUP(A87,Spraying!A:A,Spraying!AX:AX,,0),)</f>
        <v>0</v>
      </c>
      <c r="AL87" s="86">
        <f>Spraying!AD87</f>
        <v>0</v>
      </c>
      <c r="AM87" s="59">
        <v>40</v>
      </c>
      <c r="AN87" s="56">
        <f>_xlfn.XLOOKUP(A87,'Land  preparation'!A:A,'Land  preparation'!Y:Y,,0)</f>
        <v>19.149999999999999</v>
      </c>
      <c r="AO87" s="5">
        <f>_xlfn.XLOOKUP(A87,'Land  preparation'!A:A,'Land  preparation'!Z:Z,,0)</f>
        <v>0</v>
      </c>
    </row>
    <row r="88" spans="1:41" ht="18" customHeight="1">
      <c r="A88" s="59" t="s">
        <v>220</v>
      </c>
      <c r="B88" s="59" t="s">
        <v>6</v>
      </c>
      <c r="C88" s="59" t="s">
        <v>173</v>
      </c>
      <c r="D88" s="59">
        <v>536</v>
      </c>
      <c r="E88" s="59">
        <v>10.199999999999999</v>
      </c>
      <c r="F88" s="59">
        <v>10.1</v>
      </c>
      <c r="G88" s="59" t="s">
        <v>58</v>
      </c>
      <c r="H88" s="63">
        <v>0.1</v>
      </c>
      <c r="I88" s="59" t="s">
        <v>1</v>
      </c>
      <c r="J88" s="59" t="s">
        <v>1</v>
      </c>
      <c r="K88" s="59" t="s">
        <v>96</v>
      </c>
      <c r="L88" s="51" t="s">
        <v>21</v>
      </c>
      <c r="M88" s="64" t="s">
        <v>15</v>
      </c>
      <c r="N88" s="65" t="s">
        <v>102</v>
      </c>
      <c r="O88" s="65" t="s">
        <v>98</v>
      </c>
      <c r="P88" s="65">
        <f>'Land  preparation'!L88</f>
        <v>10.1</v>
      </c>
      <c r="Q88" s="65">
        <f>'Land  preparation'!M88</f>
        <v>10.1</v>
      </c>
      <c r="R88" s="65">
        <f>'Land  preparation'!N88</f>
        <v>10.1</v>
      </c>
      <c r="S88" s="65" t="str">
        <f>'Land  preparation'!O88</f>
        <v> </v>
      </c>
      <c r="T88" s="65" t="str">
        <f>'Land  preparation'!P88</f>
        <v> </v>
      </c>
      <c r="U88" s="65" t="str">
        <f>'Land  preparation'!Q88</f>
        <v> </v>
      </c>
      <c r="V88" s="65">
        <f>'Land  preparation'!R88</f>
        <v>10.1</v>
      </c>
      <c r="W88" s="65">
        <f>'Land  preparation'!S88</f>
        <v>10.1</v>
      </c>
      <c r="X88" s="65">
        <f>'Land  preparation'!T88</f>
        <v>10.1</v>
      </c>
      <c r="Y88" s="65">
        <f>'Land  preparation'!U88</f>
        <v>10.1</v>
      </c>
      <c r="Z88" s="65">
        <f>'Land  preparation'!V88</f>
        <v>11.91</v>
      </c>
      <c r="AA88" s="126">
        <f>'Land  preparation'!W88</f>
        <v>12</v>
      </c>
      <c r="AB88" s="85">
        <f>Fertiizer!Q88</f>
        <v>10.01</v>
      </c>
      <c r="AC88" s="56">
        <f>'Land  preparation'!X88</f>
        <v>0</v>
      </c>
      <c r="AD88" s="56">
        <f>+IFERROR(_xlfn.XLOOKUP(A88,Spraying!A:A,Spraying!P:P,,0),)</f>
        <v>0</v>
      </c>
      <c r="AE88" s="56">
        <f>+IFERROR(_xlfn.XLOOKUP(A88,Spraying!A:A,Spraying!T:T,,0),)</f>
        <v>0</v>
      </c>
      <c r="AF88" s="86">
        <f>+IFERROR(_xlfn.XLOOKUP(A88,Spraying!A:A,Spraying!Y:Y,,0),)</f>
        <v>9</v>
      </c>
      <c r="AG88" s="86">
        <f>+IFERROR(_xlfn.XLOOKUP(A88,Spraying!A:A,Spraying!AD:AD,,0),)</f>
        <v>0</v>
      </c>
      <c r="AH88" s="86">
        <f>+IFERROR(_xlfn.XLOOKUP(A88,Spraying!A:A,Spraying!AI:AI,,0),)</f>
        <v>0</v>
      </c>
      <c r="AI88" s="86">
        <f>+IFERROR(_xlfn.XLOOKUP(A88,Spraying!A:A,Spraying!AN:AN,,0),)</f>
        <v>10.1</v>
      </c>
      <c r="AJ88" s="86">
        <f>+IFERROR(_xlfn.XLOOKUP(A88,Spraying!A:A,Spraying!AS:AS,,0),)</f>
        <v>0</v>
      </c>
      <c r="AK88" s="86">
        <f>+IFERROR(_xlfn.XLOOKUP(A88,Spraying!A:A,Spraying!AX:AX,,0),)</f>
        <v>0</v>
      </c>
      <c r="AL88" s="86">
        <f>Spraying!AD88</f>
        <v>0</v>
      </c>
      <c r="AM88" s="59">
        <v>10.1</v>
      </c>
      <c r="AN88" s="56">
        <f>_xlfn.XLOOKUP(A88,'Land  preparation'!A:A,'Land  preparation'!Y:Y,,0)</f>
        <v>9.01</v>
      </c>
      <c r="AO88" s="5">
        <f>_xlfn.XLOOKUP(A88,'Land  preparation'!A:A,'Land  preparation'!Z:Z,,0)</f>
        <v>0</v>
      </c>
    </row>
    <row r="89" spans="1:41" ht="18" customHeight="1">
      <c r="A89" s="59" t="s">
        <v>221</v>
      </c>
      <c r="B89" s="59" t="s">
        <v>6</v>
      </c>
      <c r="C89" s="59" t="s">
        <v>173</v>
      </c>
      <c r="D89" s="59">
        <v>538</v>
      </c>
      <c r="E89" s="59">
        <v>9.6</v>
      </c>
      <c r="F89" s="59">
        <v>9.4</v>
      </c>
      <c r="G89" s="59" t="s">
        <v>58</v>
      </c>
      <c r="H89" s="63">
        <v>0.2</v>
      </c>
      <c r="I89" s="59" t="s">
        <v>1</v>
      </c>
      <c r="J89" s="59" t="s">
        <v>1</v>
      </c>
      <c r="K89" s="59" t="s">
        <v>96</v>
      </c>
      <c r="L89" s="51" t="s">
        <v>21</v>
      </c>
      <c r="M89" s="64" t="s">
        <v>15</v>
      </c>
      <c r="N89" s="65" t="s">
        <v>102</v>
      </c>
      <c r="O89" s="65" t="s">
        <v>98</v>
      </c>
      <c r="P89" s="65">
        <f>'Land  preparation'!L89</f>
        <v>9.4</v>
      </c>
      <c r="Q89" s="65">
        <f>'Land  preparation'!M89</f>
        <v>9.4</v>
      </c>
      <c r="R89" s="65">
        <f>'Land  preparation'!N89</f>
        <v>9.4</v>
      </c>
      <c r="S89" s="65" t="str">
        <f>'Land  preparation'!O89</f>
        <v> </v>
      </c>
      <c r="T89" s="65" t="str">
        <f>'Land  preparation'!P89</f>
        <v> </v>
      </c>
      <c r="U89" s="65" t="str">
        <f>'Land  preparation'!Q89</f>
        <v> </v>
      </c>
      <c r="V89" s="65">
        <f>'Land  preparation'!R89</f>
        <v>9.4</v>
      </c>
      <c r="W89" s="65">
        <f>'Land  preparation'!S89</f>
        <v>9.4</v>
      </c>
      <c r="X89" s="65">
        <f>'Land  preparation'!T89</f>
        <v>9.4</v>
      </c>
      <c r="Y89" s="65">
        <f>'Land  preparation'!U89</f>
        <v>9.4</v>
      </c>
      <c r="Z89" s="65">
        <f>'Land  preparation'!V89</f>
        <v>12</v>
      </c>
      <c r="AA89" s="126">
        <f>'Land  preparation'!W89</f>
        <v>12</v>
      </c>
      <c r="AB89" s="85">
        <f>Fertiizer!Q89</f>
        <v>9.5</v>
      </c>
      <c r="AC89" s="56" t="str">
        <f>'Land  preparation'!X89</f>
        <v> </v>
      </c>
      <c r="AD89" s="56">
        <f>+IFERROR(_xlfn.XLOOKUP(A89,Spraying!A:A,Spraying!P:P,,0),)</f>
        <v>0</v>
      </c>
      <c r="AE89" s="56">
        <f>+IFERROR(_xlfn.XLOOKUP(A89,Spraying!A:A,Spraying!T:T,,0),)</f>
        <v>0</v>
      </c>
      <c r="AF89" s="86">
        <f>+IFERROR(_xlfn.XLOOKUP(A89,Spraying!A:A,Spraying!Y:Y,,0),)</f>
        <v>10</v>
      </c>
      <c r="AG89" s="86">
        <f>+IFERROR(_xlfn.XLOOKUP(A89,Spraying!A:A,Spraying!AD:AD,,0),)</f>
        <v>0</v>
      </c>
      <c r="AH89" s="86">
        <f>+IFERROR(_xlfn.XLOOKUP(A89,Spraying!A:A,Spraying!AI:AI,,0),)</f>
        <v>0</v>
      </c>
      <c r="AI89" s="86">
        <f>+IFERROR(_xlfn.XLOOKUP(A89,Spraying!A:A,Spraying!AN:AN,,0),)</f>
        <v>10</v>
      </c>
      <c r="AJ89" s="86">
        <f>+IFERROR(_xlfn.XLOOKUP(A89,Spraying!A:A,Spraying!AS:AS,,0),)</f>
        <v>0</v>
      </c>
      <c r="AK89" s="86">
        <f>+IFERROR(_xlfn.XLOOKUP(A89,Spraying!A:A,Spraying!AX:AX,,0),)</f>
        <v>0</v>
      </c>
      <c r="AL89" s="86">
        <f>Spraying!AD89</f>
        <v>0</v>
      </c>
      <c r="AM89" s="59">
        <v>9.4</v>
      </c>
      <c r="AN89" s="56">
        <f>_xlfn.XLOOKUP(A89,'Land  preparation'!A:A,'Land  preparation'!Y:Y,,0)</f>
        <v>12</v>
      </c>
      <c r="AO89" s="5">
        <f>_xlfn.XLOOKUP(A89,'Land  preparation'!A:A,'Land  preparation'!Z:Z,,0)</f>
        <v>0</v>
      </c>
    </row>
    <row r="90" spans="1:41" ht="18" customHeight="1">
      <c r="A90" s="59" t="s">
        <v>222</v>
      </c>
      <c r="B90" s="59" t="s">
        <v>6</v>
      </c>
      <c r="C90" s="59" t="s">
        <v>173</v>
      </c>
      <c r="D90" s="59">
        <v>539</v>
      </c>
      <c r="E90" s="59">
        <v>7.5</v>
      </c>
      <c r="F90" s="59">
        <v>7</v>
      </c>
      <c r="G90" s="59" t="s">
        <v>58</v>
      </c>
      <c r="H90" s="63">
        <v>0.5</v>
      </c>
      <c r="I90" s="59" t="s">
        <v>1</v>
      </c>
      <c r="J90" s="59" t="s">
        <v>1</v>
      </c>
      <c r="K90" s="59" t="s">
        <v>96</v>
      </c>
      <c r="L90" s="51" t="s">
        <v>21</v>
      </c>
      <c r="M90" s="64" t="s">
        <v>15</v>
      </c>
      <c r="N90" s="65" t="s">
        <v>102</v>
      </c>
      <c r="O90" s="65" t="s">
        <v>98</v>
      </c>
      <c r="P90" s="65">
        <f>'Land  preparation'!L90</f>
        <v>7</v>
      </c>
      <c r="Q90" s="65">
        <f>'Land  preparation'!M90</f>
        <v>7</v>
      </c>
      <c r="R90" s="65">
        <f>'Land  preparation'!N90</f>
        <v>7</v>
      </c>
      <c r="S90" s="65" t="str">
        <f>'Land  preparation'!O90</f>
        <v> </v>
      </c>
      <c r="T90" s="65" t="str">
        <f>'Land  preparation'!P90</f>
        <v> </v>
      </c>
      <c r="U90" s="65" t="str">
        <f>'Land  preparation'!Q90</f>
        <v> </v>
      </c>
      <c r="V90" s="65">
        <f>'Land  preparation'!R90</f>
        <v>7</v>
      </c>
      <c r="W90" s="65">
        <f>'Land  preparation'!S90</f>
        <v>7</v>
      </c>
      <c r="X90" s="65">
        <f>'Land  preparation'!T90</f>
        <v>7</v>
      </c>
      <c r="Y90" s="65">
        <f>'Land  preparation'!U90</f>
        <v>7</v>
      </c>
      <c r="Z90" s="65">
        <f>'Land  preparation'!V90</f>
        <v>8.14</v>
      </c>
      <c r="AA90" s="126">
        <f>'Land  preparation'!W90</f>
        <v>8</v>
      </c>
      <c r="AB90" s="85">
        <f>Fertiizer!Q90</f>
        <v>8.1999999999999993</v>
      </c>
      <c r="AC90" s="56" t="str">
        <f>'Land  preparation'!X90</f>
        <v> </v>
      </c>
      <c r="AD90" s="56">
        <f>+IFERROR(_xlfn.XLOOKUP(A90,Spraying!A:A,Spraying!P:P,,0),)</f>
        <v>0</v>
      </c>
      <c r="AE90" s="56">
        <f>+IFERROR(_xlfn.XLOOKUP(A90,Spraying!A:A,Spraying!T:T,,0),)</f>
        <v>0</v>
      </c>
      <c r="AF90" s="86">
        <f>+IFERROR(_xlfn.XLOOKUP(A90,Spraying!A:A,Spraying!Y:Y,,0),)</f>
        <v>7.62</v>
      </c>
      <c r="AG90" s="86">
        <f>+IFERROR(_xlfn.XLOOKUP(A90,Spraying!A:A,Spraying!AD:AD,,0),)</f>
        <v>0</v>
      </c>
      <c r="AH90" s="86">
        <f>+IFERROR(_xlfn.XLOOKUP(A90,Spraying!A:A,Spraying!AI:AI,,0),)</f>
        <v>0</v>
      </c>
      <c r="AI90" s="86">
        <f>+IFERROR(_xlfn.XLOOKUP(A90,Spraying!A:A,Spraying!AN:AN,,0),)</f>
        <v>7.76</v>
      </c>
      <c r="AJ90" s="86">
        <f>+IFERROR(_xlfn.XLOOKUP(A90,Spraying!A:A,Spraying!AS:AS,,0),)</f>
        <v>0</v>
      </c>
      <c r="AK90" s="86">
        <f>+IFERROR(_xlfn.XLOOKUP(A90,Spraying!A:A,Spraying!AX:AX,,0),)</f>
        <v>0</v>
      </c>
      <c r="AL90" s="86">
        <f>Spraying!AD90</f>
        <v>0</v>
      </c>
      <c r="AM90" s="59">
        <v>7</v>
      </c>
      <c r="AN90" s="56">
        <f>_xlfn.XLOOKUP(A90,'Land  preparation'!A:A,'Land  preparation'!Y:Y,,0)</f>
        <v>8.8000000000000007</v>
      </c>
      <c r="AO90" s="5">
        <f>_xlfn.XLOOKUP(A90,'Land  preparation'!A:A,'Land  preparation'!Z:Z,,0)</f>
        <v>0</v>
      </c>
    </row>
    <row r="91" spans="1:41" ht="18" customHeight="1">
      <c r="A91" s="59" t="s">
        <v>223</v>
      </c>
      <c r="B91" s="59" t="s">
        <v>6</v>
      </c>
      <c r="C91" s="59" t="s">
        <v>173</v>
      </c>
      <c r="D91" s="59">
        <v>555</v>
      </c>
      <c r="E91" s="59">
        <v>16.100000000000001</v>
      </c>
      <c r="F91" s="59">
        <v>11</v>
      </c>
      <c r="G91" s="59" t="s">
        <v>58</v>
      </c>
      <c r="H91" s="63">
        <v>5.0999999999999996</v>
      </c>
      <c r="I91" s="59" t="s">
        <v>104</v>
      </c>
      <c r="J91" s="59" t="s">
        <v>1</v>
      </c>
      <c r="K91" s="59" t="s">
        <v>96</v>
      </c>
      <c r="L91" s="51" t="s">
        <v>21</v>
      </c>
      <c r="M91" s="64" t="s">
        <v>14</v>
      </c>
      <c r="N91" s="65" t="s">
        <v>102</v>
      </c>
      <c r="O91" s="65" t="s">
        <v>98</v>
      </c>
      <c r="P91" s="65">
        <f>'Land  preparation'!L91</f>
        <v>11</v>
      </c>
      <c r="Q91" s="65" t="str">
        <f>'Land  preparation'!M91</f>
        <v> </v>
      </c>
      <c r="R91" s="65">
        <f>'Land  preparation'!N91</f>
        <v>11</v>
      </c>
      <c r="S91" s="65" t="str">
        <f>'Land  preparation'!O91</f>
        <v> </v>
      </c>
      <c r="T91" s="65" t="str">
        <f>'Land  preparation'!P91</f>
        <v> </v>
      </c>
      <c r="U91" s="65" t="str">
        <f>'Land  preparation'!Q91</f>
        <v> </v>
      </c>
      <c r="V91" s="65">
        <f>'Land  preparation'!R91</f>
        <v>11</v>
      </c>
      <c r="W91" s="65">
        <f>'Land  preparation'!S91</f>
        <v>11</v>
      </c>
      <c r="X91" s="65">
        <f>'Land  preparation'!T91</f>
        <v>11</v>
      </c>
      <c r="Y91" s="65">
        <f>'Land  preparation'!U91</f>
        <v>11</v>
      </c>
      <c r="Z91" s="65">
        <f>'Land  preparation'!V91</f>
        <v>16</v>
      </c>
      <c r="AA91" s="126">
        <f>'Land  preparation'!W91</f>
        <v>17</v>
      </c>
      <c r="AB91" s="85">
        <f>Fertiizer!Q91</f>
        <v>10.5</v>
      </c>
      <c r="AC91" s="56" t="str">
        <f>'Land  preparation'!X91</f>
        <v> </v>
      </c>
      <c r="AD91" s="56">
        <f>+IFERROR(_xlfn.XLOOKUP(A91,Spraying!A:A,Spraying!P:P,,0),)</f>
        <v>0</v>
      </c>
      <c r="AE91" s="56">
        <f>+IFERROR(_xlfn.XLOOKUP(A91,Spraying!A:A,Spraying!T:T,,0),)</f>
        <v>0</v>
      </c>
      <c r="AF91" s="86">
        <f>+IFERROR(_xlfn.XLOOKUP(A91,Spraying!A:A,Spraying!Y:Y,,0),)</f>
        <v>11</v>
      </c>
      <c r="AG91" s="86">
        <f>+IFERROR(_xlfn.XLOOKUP(A91,Spraying!A:A,Spraying!AD:AD,,0),)</f>
        <v>0</v>
      </c>
      <c r="AH91" s="86">
        <f>+IFERROR(_xlfn.XLOOKUP(A91,Spraying!A:A,Spraying!AI:AI,,0),)</f>
        <v>0</v>
      </c>
      <c r="AI91" s="86">
        <f>+IFERROR(_xlfn.XLOOKUP(A91,Spraying!A:A,Spraying!AN:AN,,0),)</f>
        <v>0</v>
      </c>
      <c r="AJ91" s="86">
        <f>+IFERROR(_xlfn.XLOOKUP(A91,Spraying!A:A,Spraying!AS:AS,,0),)</f>
        <v>0</v>
      </c>
      <c r="AK91" s="86">
        <f>+IFERROR(_xlfn.XLOOKUP(A91,Spraying!A:A,Spraying!AX:AX,,0),)</f>
        <v>0</v>
      </c>
      <c r="AL91" s="86">
        <f>Spraying!AD91</f>
        <v>0</v>
      </c>
      <c r="AM91" s="59">
        <v>11</v>
      </c>
      <c r="AN91" s="56">
        <f>_xlfn.XLOOKUP(A91,'Land  preparation'!A:A,'Land  preparation'!Y:Y,,0)</f>
        <v>17</v>
      </c>
      <c r="AO91" s="5">
        <f>_xlfn.XLOOKUP(A91,'Land  preparation'!A:A,'Land  preparation'!Z:Z,,0)</f>
        <v>0</v>
      </c>
    </row>
    <row r="92" spans="1:41" ht="18" customHeight="1">
      <c r="A92" s="59" t="s">
        <v>224</v>
      </c>
      <c r="B92" s="59" t="s">
        <v>6</v>
      </c>
      <c r="C92" s="59" t="s">
        <v>173</v>
      </c>
      <c r="D92" s="59">
        <v>556</v>
      </c>
      <c r="E92" s="59">
        <v>21.2</v>
      </c>
      <c r="F92" s="59">
        <v>16</v>
      </c>
      <c r="G92" s="59" t="s">
        <v>58</v>
      </c>
      <c r="H92" s="63">
        <v>5.2</v>
      </c>
      <c r="I92" s="59" t="s">
        <v>104</v>
      </c>
      <c r="J92" s="59" t="s">
        <v>1</v>
      </c>
      <c r="K92" s="59" t="s">
        <v>96</v>
      </c>
      <c r="L92" s="51" t="s">
        <v>21</v>
      </c>
      <c r="M92" s="64" t="s">
        <v>14</v>
      </c>
      <c r="N92" s="65" t="s">
        <v>102</v>
      </c>
      <c r="O92" s="65" t="s">
        <v>98</v>
      </c>
      <c r="P92" s="65">
        <f>'Land  preparation'!L92</f>
        <v>16</v>
      </c>
      <c r="Q92" s="65" t="str">
        <f>'Land  preparation'!M92</f>
        <v> </v>
      </c>
      <c r="R92" s="65">
        <f>'Land  preparation'!N92</f>
        <v>16</v>
      </c>
      <c r="S92" s="65" t="str">
        <f>'Land  preparation'!O92</f>
        <v> </v>
      </c>
      <c r="T92" s="65" t="str">
        <f>'Land  preparation'!P92</f>
        <v> </v>
      </c>
      <c r="U92" s="65" t="str">
        <f>'Land  preparation'!Q92</f>
        <v> </v>
      </c>
      <c r="V92" s="65">
        <f>'Land  preparation'!R92</f>
        <v>16</v>
      </c>
      <c r="W92" s="65">
        <f>'Land  preparation'!S92</f>
        <v>16</v>
      </c>
      <c r="X92" s="65">
        <f>'Land  preparation'!T92</f>
        <v>16</v>
      </c>
      <c r="Y92" s="65">
        <f>'Land  preparation'!U92</f>
        <v>12</v>
      </c>
      <c r="Z92" s="65">
        <f>'Land  preparation'!V92</f>
        <v>13.48</v>
      </c>
      <c r="AA92" s="126">
        <f>'Land  preparation'!W92</f>
        <v>13</v>
      </c>
      <c r="AB92" s="85">
        <f>Fertiizer!Q92</f>
        <v>15.6</v>
      </c>
      <c r="AC92" s="56" t="str">
        <f>'Land  preparation'!X92</f>
        <v> </v>
      </c>
      <c r="AD92" s="56">
        <f>+IFERROR(_xlfn.XLOOKUP(A92,Spraying!A:A,Spraying!P:P,,0),)</f>
        <v>0</v>
      </c>
      <c r="AE92" s="56">
        <f>+IFERROR(_xlfn.XLOOKUP(A92,Spraying!A:A,Spraying!T:T,,0),)</f>
        <v>0</v>
      </c>
      <c r="AF92" s="86">
        <f>+IFERROR(_xlfn.XLOOKUP(A92,Spraying!A:A,Spraying!Y:Y,,0),)</f>
        <v>14.8</v>
      </c>
      <c r="AG92" s="86">
        <f>+IFERROR(_xlfn.XLOOKUP(A92,Spraying!A:A,Spraying!AD:AD,,0),)</f>
        <v>0</v>
      </c>
      <c r="AH92" s="86">
        <f>+IFERROR(_xlfn.XLOOKUP(A92,Spraying!A:A,Spraying!AI:AI,,0),)</f>
        <v>0</v>
      </c>
      <c r="AI92" s="86">
        <f>+IFERROR(_xlfn.XLOOKUP(A92,Spraying!A:A,Spraying!AN:AN,,0),)</f>
        <v>0</v>
      </c>
      <c r="AJ92" s="86">
        <f>+IFERROR(_xlfn.XLOOKUP(A92,Spraying!A:A,Spraying!AS:AS,,0),)</f>
        <v>0</v>
      </c>
      <c r="AK92" s="86">
        <f>+IFERROR(_xlfn.XLOOKUP(A92,Spraying!A:A,Spraying!AX:AX,,0),)</f>
        <v>0</v>
      </c>
      <c r="AL92" s="86">
        <f>Spraying!AD92</f>
        <v>0</v>
      </c>
      <c r="AM92" s="59">
        <v>16</v>
      </c>
      <c r="AN92" s="56">
        <f>_xlfn.XLOOKUP(A92,'Land  preparation'!A:A,'Land  preparation'!Y:Y,,0)</f>
        <v>9</v>
      </c>
      <c r="AO92" s="5">
        <f>_xlfn.XLOOKUP(A92,'Land  preparation'!A:A,'Land  preparation'!Z:Z,,0)</f>
        <v>0</v>
      </c>
    </row>
    <row r="93" spans="1:41" ht="15" customHeight="1">
      <c r="A93" s="59" t="s">
        <v>225</v>
      </c>
      <c r="B93" s="59" t="s">
        <v>6</v>
      </c>
      <c r="C93" s="59" t="s">
        <v>173</v>
      </c>
      <c r="D93" s="59">
        <v>559</v>
      </c>
      <c r="E93" s="59">
        <v>6</v>
      </c>
      <c r="F93" s="59">
        <v>5.8</v>
      </c>
      <c r="G93" s="59" t="s">
        <v>58</v>
      </c>
      <c r="H93" s="63">
        <v>0.2</v>
      </c>
      <c r="I93" s="59" t="s">
        <v>104</v>
      </c>
      <c r="J93" s="59" t="s">
        <v>1</v>
      </c>
      <c r="K93" s="59" t="s">
        <v>96</v>
      </c>
      <c r="L93" s="51" t="s">
        <v>21</v>
      </c>
      <c r="M93" s="64" t="s">
        <v>14</v>
      </c>
      <c r="N93" s="65" t="s">
        <v>102</v>
      </c>
      <c r="O93" s="65" t="s">
        <v>98</v>
      </c>
      <c r="P93" s="65">
        <f>'Land  preparation'!L93</f>
        <v>5.8</v>
      </c>
      <c r="Q93" s="65" t="str">
        <f>'Land  preparation'!M93</f>
        <v> </v>
      </c>
      <c r="R93" s="65">
        <f>'Land  preparation'!N93</f>
        <v>5.8</v>
      </c>
      <c r="S93" s="65" t="str">
        <f>'Land  preparation'!O93</f>
        <v> </v>
      </c>
      <c r="T93" s="65" t="str">
        <f>'Land  preparation'!P93</f>
        <v> </v>
      </c>
      <c r="U93" s="65" t="str">
        <f>'Land  preparation'!Q93</f>
        <v> </v>
      </c>
      <c r="V93" s="65">
        <f>'Land  preparation'!R93</f>
        <v>5.8</v>
      </c>
      <c r="W93" s="65">
        <f>'Land  preparation'!S93</f>
        <v>5.8</v>
      </c>
      <c r="X93" s="65">
        <f>'Land  preparation'!T93</f>
        <v>5.8</v>
      </c>
      <c r="Y93" s="65">
        <f>'Land  preparation'!U93</f>
        <v>5.8</v>
      </c>
      <c r="Z93" s="65">
        <f>'Land  preparation'!V93</f>
        <v>12</v>
      </c>
      <c r="AA93" s="126">
        <f>'Land  preparation'!W93</f>
        <v>14</v>
      </c>
      <c r="AB93" s="85">
        <f>Fertiizer!Q93</f>
        <v>5.7</v>
      </c>
      <c r="AC93" s="56">
        <f>'Land  preparation'!X93</f>
        <v>0</v>
      </c>
      <c r="AD93" s="56">
        <f>+IFERROR(_xlfn.XLOOKUP(A93,Spraying!A:A,Spraying!P:P,,0),)</f>
        <v>0</v>
      </c>
      <c r="AE93" s="56">
        <f>+IFERROR(_xlfn.XLOOKUP(A93,Spraying!A:A,Spraying!T:T,,0),)</f>
        <v>0</v>
      </c>
      <c r="AF93" s="86">
        <f>+IFERROR(_xlfn.XLOOKUP(A93,Spraying!A:A,Spraying!Y:Y,,0),)</f>
        <v>5.8</v>
      </c>
      <c r="AG93" s="86">
        <f>+IFERROR(_xlfn.XLOOKUP(A93,Spraying!A:A,Spraying!AD:AD,,0),)</f>
        <v>0</v>
      </c>
      <c r="AH93" s="86">
        <f>+IFERROR(_xlfn.XLOOKUP(A93,Spraying!A:A,Spraying!AI:AI,,0),)</f>
        <v>0</v>
      </c>
      <c r="AI93" s="86">
        <f>+IFERROR(_xlfn.XLOOKUP(A93,Spraying!A:A,Spraying!AN:AN,,0),)</f>
        <v>0</v>
      </c>
      <c r="AJ93" s="86">
        <f>+IFERROR(_xlfn.XLOOKUP(A93,Spraying!A:A,Spraying!AS:AS,,0),)</f>
        <v>0</v>
      </c>
      <c r="AK93" s="86">
        <f>+IFERROR(_xlfn.XLOOKUP(A93,Spraying!A:A,Spraying!AX:AX,,0),)</f>
        <v>0</v>
      </c>
      <c r="AL93" s="86">
        <f>Spraying!AD93</f>
        <v>0</v>
      </c>
      <c r="AM93" s="59">
        <v>5.8</v>
      </c>
      <c r="AN93" s="56">
        <f>_xlfn.XLOOKUP(A93,'Land  preparation'!A:A,'Land  preparation'!Y:Y,,0)</f>
        <v>6</v>
      </c>
      <c r="AO93" s="5">
        <f>_xlfn.XLOOKUP(A93,'Land  preparation'!A:A,'Land  preparation'!Z:Z,,0)</f>
        <v>0</v>
      </c>
    </row>
    <row r="94" spans="1:41" ht="18" customHeight="1">
      <c r="A94" s="59" t="s">
        <v>226</v>
      </c>
      <c r="B94" s="59" t="s">
        <v>6</v>
      </c>
      <c r="C94" s="59" t="s">
        <v>173</v>
      </c>
      <c r="D94" s="59">
        <v>560</v>
      </c>
      <c r="E94" s="59">
        <v>4.3</v>
      </c>
      <c r="F94" s="59">
        <v>4.2</v>
      </c>
      <c r="G94" s="59" t="s">
        <v>58</v>
      </c>
      <c r="H94" s="63">
        <v>0.1</v>
      </c>
      <c r="I94" s="59" t="s">
        <v>104</v>
      </c>
      <c r="J94" s="59" t="s">
        <v>1</v>
      </c>
      <c r="K94" s="59" t="s">
        <v>96</v>
      </c>
      <c r="L94" s="51" t="s">
        <v>21</v>
      </c>
      <c r="M94" s="64" t="s">
        <v>14</v>
      </c>
      <c r="N94" s="65" t="s">
        <v>102</v>
      </c>
      <c r="O94" s="65" t="s">
        <v>98</v>
      </c>
      <c r="P94" s="65">
        <f>'Land  preparation'!L94</f>
        <v>4.2</v>
      </c>
      <c r="Q94" s="65" t="str">
        <f>'Land  preparation'!M94</f>
        <v> </v>
      </c>
      <c r="R94" s="65">
        <f>'Land  preparation'!N94</f>
        <v>4.2</v>
      </c>
      <c r="S94" s="65" t="str">
        <f>'Land  preparation'!O94</f>
        <v> </v>
      </c>
      <c r="T94" s="65" t="str">
        <f>'Land  preparation'!P94</f>
        <v> </v>
      </c>
      <c r="U94" s="65" t="str">
        <f>'Land  preparation'!Q94</f>
        <v> </v>
      </c>
      <c r="V94" s="65">
        <f>'Land  preparation'!R94</f>
        <v>4.2</v>
      </c>
      <c r="W94" s="65">
        <f>'Land  preparation'!S94</f>
        <v>4.2</v>
      </c>
      <c r="X94" s="65">
        <f>'Land  preparation'!T94</f>
        <v>4.2</v>
      </c>
      <c r="Y94" s="65">
        <f>'Land  preparation'!U94</f>
        <v>4.2</v>
      </c>
      <c r="Z94" s="65">
        <f>'Land  preparation'!V94</f>
        <v>5</v>
      </c>
      <c r="AA94" s="126">
        <f>'Land  preparation'!W94</f>
        <v>8</v>
      </c>
      <c r="AB94" s="85">
        <f>Fertiizer!Q94</f>
        <v>4</v>
      </c>
      <c r="AC94" s="56">
        <f>'Land  preparation'!X94</f>
        <v>0</v>
      </c>
      <c r="AD94" s="56">
        <f>+IFERROR(_xlfn.XLOOKUP(A94,Spraying!A:A,Spraying!P:P,,0),)</f>
        <v>0</v>
      </c>
      <c r="AE94" s="56">
        <f>+IFERROR(_xlfn.XLOOKUP(A94,Spraying!A:A,Spraying!T:T,,0),)</f>
        <v>0</v>
      </c>
      <c r="AF94" s="86">
        <f>+IFERROR(_xlfn.XLOOKUP(A94,Spraying!A:A,Spraying!Y:Y,,0),)</f>
        <v>4.2</v>
      </c>
      <c r="AG94" s="86">
        <f>+IFERROR(_xlfn.XLOOKUP(A94,Spraying!A:A,Spraying!AD:AD,,0),)</f>
        <v>0</v>
      </c>
      <c r="AH94" s="86">
        <f>+IFERROR(_xlfn.XLOOKUP(A94,Spraying!A:A,Spraying!AI:AI,,0),)</f>
        <v>0</v>
      </c>
      <c r="AI94" s="86">
        <f>+IFERROR(_xlfn.XLOOKUP(A94,Spraying!A:A,Spraying!AN:AN,,0),)</f>
        <v>0</v>
      </c>
      <c r="AJ94" s="86">
        <f>+IFERROR(_xlfn.XLOOKUP(A94,Spraying!A:A,Spraying!AS:AS,,0),)</f>
        <v>0</v>
      </c>
      <c r="AK94" s="86">
        <f>+IFERROR(_xlfn.XLOOKUP(A94,Spraying!A:A,Spraying!AX:AX,,0),)</f>
        <v>0</v>
      </c>
      <c r="AL94" s="86">
        <f>Spraying!AD94</f>
        <v>0</v>
      </c>
      <c r="AM94" s="59">
        <v>4.2</v>
      </c>
      <c r="AN94" s="56">
        <f>_xlfn.XLOOKUP(A94,'Land  preparation'!A:A,'Land  preparation'!Y:Y,,0)</f>
        <v>5</v>
      </c>
      <c r="AO94" s="5">
        <f>_xlfn.XLOOKUP(A94,'Land  preparation'!A:A,'Land  preparation'!Z:Z,,0)</f>
        <v>3</v>
      </c>
    </row>
    <row r="95" spans="1:41" ht="18" customHeight="1">
      <c r="A95" s="59" t="s">
        <v>227</v>
      </c>
      <c r="B95" s="59" t="s">
        <v>6</v>
      </c>
      <c r="C95" s="59" t="s">
        <v>173</v>
      </c>
      <c r="D95" s="59">
        <v>561</v>
      </c>
      <c r="E95" s="59">
        <v>10.3</v>
      </c>
      <c r="F95" s="59">
        <v>10.1</v>
      </c>
      <c r="G95" s="59" t="s">
        <v>58</v>
      </c>
      <c r="H95" s="63">
        <v>0.2</v>
      </c>
      <c r="I95" s="59" t="s">
        <v>104</v>
      </c>
      <c r="J95" s="59" t="s">
        <v>1</v>
      </c>
      <c r="K95" s="59" t="s">
        <v>96</v>
      </c>
      <c r="L95" s="51" t="s">
        <v>21</v>
      </c>
      <c r="M95" s="64" t="s">
        <v>14</v>
      </c>
      <c r="N95" s="65" t="s">
        <v>102</v>
      </c>
      <c r="O95" s="65" t="s">
        <v>98</v>
      </c>
      <c r="P95" s="65">
        <f>'Land  preparation'!L95</f>
        <v>10.3</v>
      </c>
      <c r="Q95" s="65" t="str">
        <f>'Land  preparation'!M95</f>
        <v> </v>
      </c>
      <c r="R95" s="65">
        <f>'Land  preparation'!N95</f>
        <v>10.1</v>
      </c>
      <c r="S95" s="65" t="str">
        <f>'Land  preparation'!O95</f>
        <v> </v>
      </c>
      <c r="T95" s="65" t="str">
        <f>'Land  preparation'!P95</f>
        <v> </v>
      </c>
      <c r="U95" s="65" t="str">
        <f>'Land  preparation'!Q95</f>
        <v> </v>
      </c>
      <c r="V95" s="65">
        <f>'Land  preparation'!R95</f>
        <v>10.1</v>
      </c>
      <c r="W95" s="65">
        <f>'Land  preparation'!S95</f>
        <v>10.1</v>
      </c>
      <c r="X95" s="65">
        <f>'Land  preparation'!T95</f>
        <v>10.1</v>
      </c>
      <c r="Y95" s="65">
        <f>'Land  preparation'!U95</f>
        <v>10.1</v>
      </c>
      <c r="Z95" s="65">
        <f>'Land  preparation'!V95</f>
        <v>10.029999999999999</v>
      </c>
      <c r="AA95" s="126">
        <f>'Land  preparation'!W95</f>
        <v>11</v>
      </c>
      <c r="AB95" s="85">
        <f>Fertiizer!Q95</f>
        <v>10</v>
      </c>
      <c r="AC95" s="56">
        <f>'Land  preparation'!X95</f>
        <v>0</v>
      </c>
      <c r="AD95" s="56">
        <f>+IFERROR(_xlfn.XLOOKUP(A95,Spraying!A:A,Spraying!P:P,,0),)</f>
        <v>0</v>
      </c>
      <c r="AE95" s="56">
        <f>+IFERROR(_xlfn.XLOOKUP(A95,Spraying!A:A,Spraying!T:T,,0),)</f>
        <v>0</v>
      </c>
      <c r="AF95" s="86">
        <f>+IFERROR(_xlfn.XLOOKUP(A95,Spraying!A:A,Spraying!Y:Y,,0),)</f>
        <v>10.6</v>
      </c>
      <c r="AG95" s="86">
        <f>+IFERROR(_xlfn.XLOOKUP(A95,Spraying!A:A,Spraying!AD:AD,,0),)</f>
        <v>0</v>
      </c>
      <c r="AH95" s="86">
        <f>+IFERROR(_xlfn.XLOOKUP(A95,Spraying!A:A,Spraying!AI:AI,,0),)</f>
        <v>0</v>
      </c>
      <c r="AI95" s="86">
        <f>+IFERROR(_xlfn.XLOOKUP(A95,Spraying!A:A,Spraying!AN:AN,,0),)</f>
        <v>0</v>
      </c>
      <c r="AJ95" s="86">
        <f>+IFERROR(_xlfn.XLOOKUP(A95,Spraying!A:A,Spraying!AS:AS,,0),)</f>
        <v>0</v>
      </c>
      <c r="AK95" s="86">
        <f>+IFERROR(_xlfn.XLOOKUP(A95,Spraying!A:A,Spraying!AX:AX,,0),)</f>
        <v>0</v>
      </c>
      <c r="AL95" s="86">
        <f>Spraying!AD95</f>
        <v>0</v>
      </c>
      <c r="AM95" s="59">
        <v>10.1</v>
      </c>
      <c r="AN95" s="56">
        <f>_xlfn.XLOOKUP(A95,'Land  preparation'!A:A,'Land  preparation'!Y:Y,,0)</f>
        <v>10.1</v>
      </c>
      <c r="AO95" s="5">
        <f>_xlfn.XLOOKUP(A95,'Land  preparation'!A:A,'Land  preparation'!Z:Z,,0)</f>
        <v>0</v>
      </c>
    </row>
    <row r="96" spans="1:41" ht="18" customHeight="1">
      <c r="A96" s="59" t="s">
        <v>228</v>
      </c>
      <c r="B96" s="59" t="s">
        <v>6</v>
      </c>
      <c r="C96" s="59" t="s">
        <v>173</v>
      </c>
      <c r="D96" s="59">
        <v>562</v>
      </c>
      <c r="E96" s="59">
        <v>4.5999999999999996</v>
      </c>
      <c r="F96" s="59">
        <v>4.4000000000000004</v>
      </c>
      <c r="G96" s="59" t="s">
        <v>58</v>
      </c>
      <c r="H96" s="63">
        <v>0.2</v>
      </c>
      <c r="I96" s="59" t="s">
        <v>104</v>
      </c>
      <c r="J96" s="59" t="s">
        <v>1</v>
      </c>
      <c r="K96" s="59" t="s">
        <v>96</v>
      </c>
      <c r="L96" s="51" t="s">
        <v>21</v>
      </c>
      <c r="M96" s="64" t="s">
        <v>14</v>
      </c>
      <c r="N96" s="65" t="s">
        <v>102</v>
      </c>
      <c r="O96" s="65" t="s">
        <v>98</v>
      </c>
      <c r="P96" s="65">
        <f>'Land  preparation'!L96</f>
        <v>4.4000000000000004</v>
      </c>
      <c r="Q96" s="65" t="str">
        <f>'Land  preparation'!M96</f>
        <v> </v>
      </c>
      <c r="R96" s="65">
        <f>'Land  preparation'!N96</f>
        <v>4.4000000000000004</v>
      </c>
      <c r="S96" s="65" t="str">
        <f>'Land  preparation'!O96</f>
        <v> </v>
      </c>
      <c r="T96" s="65" t="str">
        <f>'Land  preparation'!P96</f>
        <v> </v>
      </c>
      <c r="U96" s="65" t="str">
        <f>'Land  preparation'!Q96</f>
        <v> </v>
      </c>
      <c r="V96" s="65">
        <f>'Land  preparation'!R96</f>
        <v>4.4000000000000004</v>
      </c>
      <c r="W96" s="65">
        <f>'Land  preparation'!S96</f>
        <v>4.4000000000000004</v>
      </c>
      <c r="X96" s="65">
        <f>'Land  preparation'!T96</f>
        <v>4.4000000000000004</v>
      </c>
      <c r="Y96" s="65">
        <f>'Land  preparation'!U96</f>
        <v>4.4000000000000004</v>
      </c>
      <c r="Z96" s="65">
        <f>'Land  preparation'!V96</f>
        <v>5</v>
      </c>
      <c r="AA96" s="126">
        <f>'Land  preparation'!W96</f>
        <v>7</v>
      </c>
      <c r="AB96" s="85">
        <f>Fertiizer!Q96</f>
        <v>4.4000000000000004</v>
      </c>
      <c r="AC96" s="56" t="str">
        <f>'Land  preparation'!X96</f>
        <v> </v>
      </c>
      <c r="AD96" s="56">
        <f>+IFERROR(_xlfn.XLOOKUP(A96,Spraying!A:A,Spraying!P:P,,0),)</f>
        <v>0</v>
      </c>
      <c r="AE96" s="56">
        <f>+IFERROR(_xlfn.XLOOKUP(A96,Spraying!A:A,Spraying!T:T,,0),)</f>
        <v>0</v>
      </c>
      <c r="AF96" s="86">
        <f>+IFERROR(_xlfn.XLOOKUP(A96,Spraying!A:A,Spraying!Y:Y,,0),)</f>
        <v>4.4000000000000004</v>
      </c>
      <c r="AG96" s="86">
        <f>+IFERROR(_xlfn.XLOOKUP(A96,Spraying!A:A,Spraying!AD:AD,,0),)</f>
        <v>0</v>
      </c>
      <c r="AH96" s="86">
        <f>+IFERROR(_xlfn.XLOOKUP(A96,Spraying!A:A,Spraying!AI:AI,,0),)</f>
        <v>0</v>
      </c>
      <c r="AI96" s="86">
        <f>+IFERROR(_xlfn.XLOOKUP(A96,Spraying!A:A,Spraying!AN:AN,,0),)</f>
        <v>0</v>
      </c>
      <c r="AJ96" s="86">
        <f>+IFERROR(_xlfn.XLOOKUP(A96,Spraying!A:A,Spraying!AS:AS,,0),)</f>
        <v>0</v>
      </c>
      <c r="AK96" s="86">
        <f>+IFERROR(_xlfn.XLOOKUP(A96,Spraying!A:A,Spraying!AX:AX,,0),)</f>
        <v>0</v>
      </c>
      <c r="AL96" s="86">
        <f>Spraying!AD96</f>
        <v>0</v>
      </c>
      <c r="AM96" s="59">
        <v>4.4000000000000004</v>
      </c>
      <c r="AN96" s="56">
        <f>_xlfn.XLOOKUP(A96,'Land  preparation'!A:A,'Land  preparation'!Y:Y,,0)</f>
        <v>4.5999999999999996</v>
      </c>
      <c r="AO96" s="5">
        <f>_xlfn.XLOOKUP(A96,'Land  preparation'!A:A,'Land  preparation'!Z:Z,,0)</f>
        <v>0</v>
      </c>
    </row>
    <row r="97" spans="1:41" ht="18" customHeight="1">
      <c r="A97" s="59" t="s">
        <v>229</v>
      </c>
      <c r="B97" s="59" t="s">
        <v>6</v>
      </c>
      <c r="C97" s="59" t="s">
        <v>173</v>
      </c>
      <c r="D97" s="59">
        <v>574</v>
      </c>
      <c r="E97" s="59">
        <v>7.7</v>
      </c>
      <c r="F97" s="59">
        <v>7.5</v>
      </c>
      <c r="G97" s="59" t="s">
        <v>58</v>
      </c>
      <c r="H97" s="63">
        <v>0.2</v>
      </c>
      <c r="I97" s="59" t="s">
        <v>104</v>
      </c>
      <c r="J97" s="59" t="s">
        <v>1</v>
      </c>
      <c r="K97" s="59" t="s">
        <v>96</v>
      </c>
      <c r="L97" s="51" t="s">
        <v>21</v>
      </c>
      <c r="M97" s="64" t="s">
        <v>14</v>
      </c>
      <c r="N97" s="65" t="s">
        <v>102</v>
      </c>
      <c r="O97" s="65" t="s">
        <v>98</v>
      </c>
      <c r="P97" s="65">
        <f>'Land  preparation'!L97</f>
        <v>7.5</v>
      </c>
      <c r="Q97" s="65" t="str">
        <f>'Land  preparation'!M97</f>
        <v> </v>
      </c>
      <c r="R97" s="65">
        <f>'Land  preparation'!N97</f>
        <v>7.5</v>
      </c>
      <c r="S97" s="65" t="str">
        <f>'Land  preparation'!O97</f>
        <v> </v>
      </c>
      <c r="T97" s="65" t="str">
        <f>'Land  preparation'!P97</f>
        <v> </v>
      </c>
      <c r="U97" s="65" t="str">
        <f>'Land  preparation'!Q97</f>
        <v> </v>
      </c>
      <c r="V97" s="65">
        <f>'Land  preparation'!R97</f>
        <v>7.5</v>
      </c>
      <c r="W97" s="65">
        <f>'Land  preparation'!S97</f>
        <v>7.5</v>
      </c>
      <c r="X97" s="65">
        <f>'Land  preparation'!T97</f>
        <v>7.5</v>
      </c>
      <c r="Y97" s="65">
        <f>'Land  preparation'!U97</f>
        <v>7.5</v>
      </c>
      <c r="Z97" s="65">
        <f>'Land  preparation'!V97</f>
        <v>11.86</v>
      </c>
      <c r="AA97" s="126">
        <f>'Land  preparation'!W97</f>
        <v>8</v>
      </c>
      <c r="AB97" s="85">
        <f>Fertiizer!Q97</f>
        <v>7.6</v>
      </c>
      <c r="AC97" s="56" t="str">
        <f>'Land  preparation'!X97</f>
        <v> </v>
      </c>
      <c r="AD97" s="56">
        <f>+IFERROR(_xlfn.XLOOKUP(A97,Spraying!A:A,Spraying!P:P,,0),)</f>
        <v>0</v>
      </c>
      <c r="AE97" s="56">
        <f>+IFERROR(_xlfn.XLOOKUP(A97,Spraying!A:A,Spraying!T:T,,0),)</f>
        <v>0</v>
      </c>
      <c r="AF97" s="86">
        <f>+IFERROR(_xlfn.XLOOKUP(A97,Spraying!A:A,Spraying!Y:Y,,0),)</f>
        <v>7.5</v>
      </c>
      <c r="AG97" s="86">
        <f>+IFERROR(_xlfn.XLOOKUP(A97,Spraying!A:A,Spraying!AD:AD,,0),)</f>
        <v>0</v>
      </c>
      <c r="AH97" s="86">
        <f>+IFERROR(_xlfn.XLOOKUP(A97,Spraying!A:A,Spraying!AI:AI,,0),)</f>
        <v>0</v>
      </c>
      <c r="AI97" s="86">
        <f>+IFERROR(_xlfn.XLOOKUP(A97,Spraying!A:A,Spraying!AN:AN,,0),)</f>
        <v>0</v>
      </c>
      <c r="AJ97" s="86">
        <f>+IFERROR(_xlfn.XLOOKUP(A97,Spraying!A:A,Spraying!AS:AS,,0),)</f>
        <v>0</v>
      </c>
      <c r="AK97" s="86">
        <f>+IFERROR(_xlfn.XLOOKUP(A97,Spraying!A:A,Spraying!AX:AX,,0),)</f>
        <v>0</v>
      </c>
      <c r="AL97" s="86">
        <f>Spraying!AD97</f>
        <v>0</v>
      </c>
      <c r="AM97" s="59">
        <v>7.5</v>
      </c>
      <c r="AN97" s="56">
        <f>_xlfn.XLOOKUP(A97,'Land  preparation'!A:A,'Land  preparation'!Y:Y,,0)</f>
        <v>7.9</v>
      </c>
      <c r="AO97" s="5">
        <f>_xlfn.XLOOKUP(A97,'Land  preparation'!A:A,'Land  preparation'!Z:Z,,0)</f>
        <v>0</v>
      </c>
    </row>
    <row r="98" spans="1:41" ht="18" customHeight="1">
      <c r="A98" s="59" t="s">
        <v>230</v>
      </c>
      <c r="B98" s="59" t="s">
        <v>6</v>
      </c>
      <c r="C98" s="59" t="s">
        <v>173</v>
      </c>
      <c r="D98" s="59">
        <v>575</v>
      </c>
      <c r="E98" s="59">
        <v>5.2</v>
      </c>
      <c r="F98" s="59">
        <v>4.9000000000000004</v>
      </c>
      <c r="G98" s="59" t="s">
        <v>58</v>
      </c>
      <c r="H98" s="63">
        <v>0.3</v>
      </c>
      <c r="I98" s="59" t="s">
        <v>104</v>
      </c>
      <c r="J98" s="59" t="s">
        <v>1</v>
      </c>
      <c r="K98" s="59" t="s">
        <v>96</v>
      </c>
      <c r="L98" s="51" t="s">
        <v>21</v>
      </c>
      <c r="M98" s="64" t="s">
        <v>14</v>
      </c>
      <c r="N98" s="65" t="s">
        <v>102</v>
      </c>
      <c r="O98" s="65" t="s">
        <v>98</v>
      </c>
      <c r="P98" s="65">
        <f>'Land  preparation'!L98</f>
        <v>4.9000000000000004</v>
      </c>
      <c r="Q98" s="65" t="str">
        <f>'Land  preparation'!M98</f>
        <v> </v>
      </c>
      <c r="R98" s="65">
        <f>'Land  preparation'!N98</f>
        <v>4.9000000000000004</v>
      </c>
      <c r="S98" s="65" t="str">
        <f>'Land  preparation'!O98</f>
        <v> </v>
      </c>
      <c r="T98" s="65" t="str">
        <f>'Land  preparation'!P98</f>
        <v> </v>
      </c>
      <c r="U98" s="65" t="str">
        <f>'Land  preparation'!Q98</f>
        <v> </v>
      </c>
      <c r="V98" s="65">
        <f>'Land  preparation'!R98</f>
        <v>4.9000000000000004</v>
      </c>
      <c r="W98" s="65">
        <f>'Land  preparation'!S98</f>
        <v>4.9000000000000004</v>
      </c>
      <c r="X98" s="65">
        <f>'Land  preparation'!T98</f>
        <v>4.9000000000000004</v>
      </c>
      <c r="Y98" s="65">
        <f>'Land  preparation'!U98</f>
        <v>4.9000000000000004</v>
      </c>
      <c r="Z98" s="65">
        <f>'Land  preparation'!V98</f>
        <v>5.78</v>
      </c>
      <c r="AA98" s="126">
        <f>'Land  preparation'!W98</f>
        <v>6</v>
      </c>
      <c r="AB98" s="85">
        <f>Fertiizer!Q98</f>
        <v>5</v>
      </c>
      <c r="AC98" s="56" t="str">
        <f>'Land  preparation'!X98</f>
        <v> </v>
      </c>
      <c r="AD98" s="56">
        <f>+IFERROR(_xlfn.XLOOKUP(A98,Spraying!A:A,Spraying!P:P,,0),)</f>
        <v>0</v>
      </c>
      <c r="AE98" s="56">
        <f>+IFERROR(_xlfn.XLOOKUP(A98,Spraying!A:A,Spraying!T:T,,0),)</f>
        <v>0</v>
      </c>
      <c r="AF98" s="86">
        <f>+IFERROR(_xlfn.XLOOKUP(A98,Spraying!A:A,Spraying!Y:Y,,0),)</f>
        <v>4.9000000000000004</v>
      </c>
      <c r="AG98" s="86">
        <f>+IFERROR(_xlfn.XLOOKUP(A98,Spraying!A:A,Spraying!AD:AD,,0),)</f>
        <v>0</v>
      </c>
      <c r="AH98" s="86">
        <f>+IFERROR(_xlfn.XLOOKUP(A98,Spraying!A:A,Spraying!AI:AI,,0),)</f>
        <v>0</v>
      </c>
      <c r="AI98" s="86">
        <f>+IFERROR(_xlfn.XLOOKUP(A98,Spraying!A:A,Spraying!AN:AN,,0),)</f>
        <v>0</v>
      </c>
      <c r="AJ98" s="86">
        <f>+IFERROR(_xlfn.XLOOKUP(A98,Spraying!A:A,Spraying!AS:AS,,0),)</f>
        <v>0</v>
      </c>
      <c r="AK98" s="86">
        <f>+IFERROR(_xlfn.XLOOKUP(A98,Spraying!A:A,Spraying!AX:AX,,0),)</f>
        <v>0</v>
      </c>
      <c r="AL98" s="86">
        <f>Spraying!AD98</f>
        <v>0</v>
      </c>
      <c r="AM98" s="59">
        <v>4.9000000000000004</v>
      </c>
      <c r="AN98" s="56">
        <f>_xlfn.XLOOKUP(A98,'Land  preparation'!A:A,'Land  preparation'!Y:Y,,0)</f>
        <v>4.1500000000000004</v>
      </c>
      <c r="AO98" s="5">
        <f>_xlfn.XLOOKUP(A98,'Land  preparation'!A:A,'Land  preparation'!Z:Z,,0)</f>
        <v>0</v>
      </c>
    </row>
    <row r="99" spans="1:41" ht="18" customHeight="1">
      <c r="A99" s="59" t="s">
        <v>231</v>
      </c>
      <c r="B99" s="59" t="s">
        <v>6</v>
      </c>
      <c r="C99" s="59" t="s">
        <v>173</v>
      </c>
      <c r="D99" s="59">
        <v>576</v>
      </c>
      <c r="E99" s="59">
        <v>21.5</v>
      </c>
      <c r="F99" s="59">
        <v>20.5</v>
      </c>
      <c r="G99" s="59" t="s">
        <v>58</v>
      </c>
      <c r="H99" s="63">
        <v>1</v>
      </c>
      <c r="I99" s="59" t="s">
        <v>104</v>
      </c>
      <c r="J99" s="59" t="s">
        <v>1</v>
      </c>
      <c r="K99" s="59" t="s">
        <v>96</v>
      </c>
      <c r="L99" s="51" t="s">
        <v>21</v>
      </c>
      <c r="M99" s="64" t="s">
        <v>14</v>
      </c>
      <c r="N99" s="65" t="s">
        <v>102</v>
      </c>
      <c r="O99" s="65" t="s">
        <v>98</v>
      </c>
      <c r="P99" s="65">
        <f>'Land  preparation'!L99</f>
        <v>20.5</v>
      </c>
      <c r="Q99" s="65" t="str">
        <f>'Land  preparation'!M99</f>
        <v> </v>
      </c>
      <c r="R99" s="65">
        <f>'Land  preparation'!N99</f>
        <v>20.5</v>
      </c>
      <c r="S99" s="65" t="str">
        <f>'Land  preparation'!O99</f>
        <v> </v>
      </c>
      <c r="T99" s="65" t="str">
        <f>'Land  preparation'!P99</f>
        <v> </v>
      </c>
      <c r="U99" s="65" t="str">
        <f>'Land  preparation'!Q99</f>
        <v> </v>
      </c>
      <c r="V99" s="65">
        <f>'Land  preparation'!R99</f>
        <v>20.5</v>
      </c>
      <c r="W99" s="65">
        <f>'Land  preparation'!S99</f>
        <v>20.5</v>
      </c>
      <c r="X99" s="65">
        <f>'Land  preparation'!T99</f>
        <v>20.5</v>
      </c>
      <c r="Y99" s="65">
        <f>'Land  preparation'!U99</f>
        <v>20.5</v>
      </c>
      <c r="Z99" s="65">
        <f>'Land  preparation'!V99</f>
        <v>23.1</v>
      </c>
      <c r="AA99" s="126">
        <f>'Land  preparation'!W99</f>
        <v>24</v>
      </c>
      <c r="AB99" s="85">
        <f>Fertiizer!Q99</f>
        <v>20.76</v>
      </c>
      <c r="AC99" s="56" t="str">
        <f>'Land  preparation'!X99</f>
        <v> </v>
      </c>
      <c r="AD99" s="56">
        <f>+IFERROR(_xlfn.XLOOKUP(A99,Spraying!A:A,Spraying!P:P,,0),)</f>
        <v>0</v>
      </c>
      <c r="AE99" s="56">
        <f>+IFERROR(_xlfn.XLOOKUP(A99,Spraying!A:A,Spraying!T:T,,0),)</f>
        <v>0</v>
      </c>
      <c r="AF99" s="86">
        <f>+IFERROR(_xlfn.XLOOKUP(A99,Spraying!A:A,Spraying!Y:Y,,0),)</f>
        <v>20.100000000000001</v>
      </c>
      <c r="AG99" s="86">
        <f>+IFERROR(_xlfn.XLOOKUP(A99,Spraying!A:A,Spraying!AD:AD,,0),)</f>
        <v>0</v>
      </c>
      <c r="AH99" s="86">
        <f>+IFERROR(_xlfn.XLOOKUP(A99,Spraying!A:A,Spraying!AI:AI,,0),)</f>
        <v>0</v>
      </c>
      <c r="AI99" s="86">
        <f>+IFERROR(_xlfn.XLOOKUP(A99,Spraying!A:A,Spraying!AN:AN,,0),)</f>
        <v>0</v>
      </c>
      <c r="AJ99" s="86">
        <f>+IFERROR(_xlfn.XLOOKUP(A99,Spraying!A:A,Spraying!AS:AS,,0),)</f>
        <v>0</v>
      </c>
      <c r="AK99" s="86">
        <f>+IFERROR(_xlfn.XLOOKUP(A99,Spraying!A:A,Spraying!AX:AX,,0),)</f>
        <v>0</v>
      </c>
      <c r="AL99" s="86">
        <f>Spraying!AD99</f>
        <v>0</v>
      </c>
      <c r="AM99" s="59">
        <v>20.5</v>
      </c>
      <c r="AN99" s="56">
        <f>_xlfn.XLOOKUP(A99,'Land  preparation'!A:A,'Land  preparation'!Y:Y,,0)</f>
        <v>20</v>
      </c>
      <c r="AO99" s="5">
        <f>_xlfn.XLOOKUP(A99,'Land  preparation'!A:A,'Land  preparation'!Z:Z,,0)</f>
        <v>0</v>
      </c>
    </row>
    <row r="100" spans="1:41" ht="18" customHeight="1">
      <c r="A100" s="59" t="s">
        <v>232</v>
      </c>
      <c r="B100" s="59" t="s">
        <v>6</v>
      </c>
      <c r="C100" s="59" t="s">
        <v>173</v>
      </c>
      <c r="D100" s="59">
        <v>577</v>
      </c>
      <c r="E100" s="59">
        <v>15.2</v>
      </c>
      <c r="F100" s="59">
        <v>14.5</v>
      </c>
      <c r="G100" s="59" t="s">
        <v>58</v>
      </c>
      <c r="H100" s="63">
        <v>0.7</v>
      </c>
      <c r="I100" s="59" t="s">
        <v>104</v>
      </c>
      <c r="J100" s="59" t="s">
        <v>1</v>
      </c>
      <c r="K100" s="59" t="s">
        <v>96</v>
      </c>
      <c r="L100" s="51" t="s">
        <v>21</v>
      </c>
      <c r="M100" s="64" t="s">
        <v>14</v>
      </c>
      <c r="N100" s="65" t="s">
        <v>102</v>
      </c>
      <c r="O100" s="65" t="s">
        <v>98</v>
      </c>
      <c r="P100" s="65">
        <f>'Land  preparation'!L100</f>
        <v>14.5</v>
      </c>
      <c r="Q100" s="65" t="str">
        <f>'Land  preparation'!M100</f>
        <v> </v>
      </c>
      <c r="R100" s="65">
        <f>'Land  preparation'!N100</f>
        <v>14.5</v>
      </c>
      <c r="S100" s="65" t="str">
        <f>'Land  preparation'!O100</f>
        <v> </v>
      </c>
      <c r="T100" s="65" t="str">
        <f>'Land  preparation'!P100</f>
        <v> </v>
      </c>
      <c r="U100" s="65" t="str">
        <f>'Land  preparation'!Q100</f>
        <v> </v>
      </c>
      <c r="V100" s="65">
        <f>'Land  preparation'!R100</f>
        <v>14.5</v>
      </c>
      <c r="W100" s="65">
        <f>'Land  preparation'!S100</f>
        <v>14.5</v>
      </c>
      <c r="X100" s="65">
        <f>'Land  preparation'!T100</f>
        <v>14.5</v>
      </c>
      <c r="Y100" s="65">
        <f>'Land  preparation'!U100</f>
        <v>14.5</v>
      </c>
      <c r="Z100" s="65">
        <f>'Land  preparation'!V100</f>
        <v>14.5</v>
      </c>
      <c r="AA100" s="126">
        <f>'Land  preparation'!W100</f>
        <v>15</v>
      </c>
      <c r="AB100" s="85">
        <f>Fertiizer!Q100</f>
        <v>14.5</v>
      </c>
      <c r="AC100" s="56" t="str">
        <f>'Land  preparation'!X100</f>
        <v> </v>
      </c>
      <c r="AD100" s="56">
        <f>+IFERROR(_xlfn.XLOOKUP(A100,Spraying!A:A,Spraying!P:P,,0),)</f>
        <v>0</v>
      </c>
      <c r="AE100" s="56">
        <f>+IFERROR(_xlfn.XLOOKUP(A100,Spraying!A:A,Spraying!T:T,,0),)</f>
        <v>0</v>
      </c>
      <c r="AF100" s="86">
        <f>+IFERROR(_xlfn.XLOOKUP(A100,Spraying!A:A,Spraying!Y:Y,,0),)</f>
        <v>14.5</v>
      </c>
      <c r="AG100" s="86">
        <f>+IFERROR(_xlfn.XLOOKUP(A100,Spraying!A:A,Spraying!AD:AD,,0),)</f>
        <v>0</v>
      </c>
      <c r="AH100" s="86">
        <f>+IFERROR(_xlfn.XLOOKUP(A100,Spraying!A:A,Spraying!AI:AI,,0),)</f>
        <v>0</v>
      </c>
      <c r="AI100" s="86">
        <f>+IFERROR(_xlfn.XLOOKUP(A100,Spraying!A:A,Spraying!AN:AN,,0),)</f>
        <v>0</v>
      </c>
      <c r="AJ100" s="86">
        <f>+IFERROR(_xlfn.XLOOKUP(A100,Spraying!A:A,Spraying!AS:AS,,0),)</f>
        <v>0</v>
      </c>
      <c r="AK100" s="86">
        <f>+IFERROR(_xlfn.XLOOKUP(A100,Spraying!A:A,Spraying!AX:AX,,0),)</f>
        <v>0</v>
      </c>
      <c r="AL100" s="86">
        <f>Spraying!AD100</f>
        <v>0</v>
      </c>
      <c r="AM100" s="59">
        <v>14.5</v>
      </c>
      <c r="AN100" s="56">
        <f>_xlfn.XLOOKUP(A100,'Land  preparation'!A:A,'Land  preparation'!Y:Y,,0)</f>
        <v>5</v>
      </c>
      <c r="AO100" s="5">
        <f>_xlfn.XLOOKUP(A100,'Land  preparation'!A:A,'Land  preparation'!Z:Z,,0)</f>
        <v>0</v>
      </c>
    </row>
    <row r="101" spans="1:41" ht="18" customHeight="1">
      <c r="A101" s="59" t="s">
        <v>233</v>
      </c>
      <c r="B101" s="59" t="s">
        <v>6</v>
      </c>
      <c r="C101" s="59" t="s">
        <v>173</v>
      </c>
      <c r="D101" s="59">
        <v>580</v>
      </c>
      <c r="E101" s="59">
        <v>6.6</v>
      </c>
      <c r="F101" s="59">
        <v>6.4</v>
      </c>
      <c r="G101" s="59" t="s">
        <v>58</v>
      </c>
      <c r="H101" s="63">
        <v>0.2</v>
      </c>
      <c r="I101" s="59" t="s">
        <v>104</v>
      </c>
      <c r="J101" s="59" t="s">
        <v>1</v>
      </c>
      <c r="K101" s="59" t="s">
        <v>96</v>
      </c>
      <c r="L101" s="51" t="s">
        <v>21</v>
      </c>
      <c r="M101" s="64" t="s">
        <v>14</v>
      </c>
      <c r="N101" s="65" t="s">
        <v>102</v>
      </c>
      <c r="O101" s="65" t="s">
        <v>98</v>
      </c>
      <c r="P101" s="65">
        <f>'Land  preparation'!L101</f>
        <v>6.4</v>
      </c>
      <c r="Q101" s="65" t="str">
        <f>'Land  preparation'!M101</f>
        <v> </v>
      </c>
      <c r="R101" s="65">
        <f>'Land  preparation'!N101</f>
        <v>6.4</v>
      </c>
      <c r="S101" s="65" t="str">
        <f>'Land  preparation'!O101</f>
        <v> </v>
      </c>
      <c r="T101" s="65" t="str">
        <f>'Land  preparation'!P101</f>
        <v> </v>
      </c>
      <c r="U101" s="65" t="str">
        <f>'Land  preparation'!Q101</f>
        <v> </v>
      </c>
      <c r="V101" s="65">
        <f>'Land  preparation'!R101</f>
        <v>6.4</v>
      </c>
      <c r="W101" s="65">
        <f>'Land  preparation'!S101</f>
        <v>6.4</v>
      </c>
      <c r="X101" s="65">
        <f>'Land  preparation'!T101</f>
        <v>6.4</v>
      </c>
      <c r="Y101" s="65">
        <f>'Land  preparation'!U101</f>
        <v>6.4</v>
      </c>
      <c r="Z101" s="65">
        <f>'Land  preparation'!V101</f>
        <v>6.4</v>
      </c>
      <c r="AA101" s="126">
        <f>'Land  preparation'!W101</f>
        <v>7</v>
      </c>
      <c r="AB101" s="85">
        <f>Fertiizer!Q101</f>
        <v>5.45</v>
      </c>
      <c r="AC101" s="56" t="str">
        <f>'Land  preparation'!X101</f>
        <v> </v>
      </c>
      <c r="AD101" s="56">
        <f>+IFERROR(_xlfn.XLOOKUP(A101,Spraying!A:A,Spraying!P:P,,0),)</f>
        <v>0</v>
      </c>
      <c r="AE101" s="56">
        <f>+IFERROR(_xlfn.XLOOKUP(A101,Spraying!A:A,Spraying!T:T,,0),)</f>
        <v>0</v>
      </c>
      <c r="AF101" s="86">
        <f>+IFERROR(_xlfn.XLOOKUP(A101,Spraying!A:A,Spraying!Y:Y,,0),)</f>
        <v>6.4</v>
      </c>
      <c r="AG101" s="86">
        <f>+IFERROR(_xlfn.XLOOKUP(A101,Spraying!A:A,Spraying!AD:AD,,0),)</f>
        <v>0</v>
      </c>
      <c r="AH101" s="86">
        <f>+IFERROR(_xlfn.XLOOKUP(A101,Spraying!A:A,Spraying!AI:AI,,0),)</f>
        <v>0</v>
      </c>
      <c r="AI101" s="86">
        <f>+IFERROR(_xlfn.XLOOKUP(A101,Spraying!A:A,Spraying!AN:AN,,0),)</f>
        <v>0</v>
      </c>
      <c r="AJ101" s="86">
        <f>+IFERROR(_xlfn.XLOOKUP(A101,Spraying!A:A,Spraying!AS:AS,,0),)</f>
        <v>0</v>
      </c>
      <c r="AK101" s="86">
        <f>+IFERROR(_xlfn.XLOOKUP(A101,Spraying!A:A,Spraying!AX:AX,,0),)</f>
        <v>0</v>
      </c>
      <c r="AL101" s="86">
        <f>Spraying!AD101</f>
        <v>0</v>
      </c>
      <c r="AM101" s="59">
        <v>6.4</v>
      </c>
      <c r="AN101" s="56">
        <f>_xlfn.XLOOKUP(A101,'Land  preparation'!A:A,'Land  preparation'!Y:Y,,0)</f>
        <v>4.8</v>
      </c>
      <c r="AO101" s="5">
        <f>_xlfn.XLOOKUP(A101,'Land  preparation'!A:A,'Land  preparation'!Z:Z,,0)</f>
        <v>0</v>
      </c>
    </row>
    <row r="102" spans="1:41" ht="18" customHeight="1">
      <c r="A102" s="59" t="s">
        <v>234</v>
      </c>
      <c r="B102" s="59" t="s">
        <v>6</v>
      </c>
      <c r="C102" s="59" t="s">
        <v>173</v>
      </c>
      <c r="D102" s="59">
        <v>581</v>
      </c>
      <c r="E102" s="59">
        <v>7.4</v>
      </c>
      <c r="F102" s="59">
        <v>7.2</v>
      </c>
      <c r="G102" s="59" t="s">
        <v>58</v>
      </c>
      <c r="H102" s="63">
        <v>0.2</v>
      </c>
      <c r="I102" s="59" t="s">
        <v>104</v>
      </c>
      <c r="J102" s="59" t="s">
        <v>1</v>
      </c>
      <c r="K102" s="59" t="s">
        <v>96</v>
      </c>
      <c r="L102" s="51" t="s">
        <v>21</v>
      </c>
      <c r="M102" s="64" t="s">
        <v>14</v>
      </c>
      <c r="N102" s="65" t="s">
        <v>102</v>
      </c>
      <c r="O102" s="65" t="s">
        <v>98</v>
      </c>
      <c r="P102" s="65">
        <f>'Land  preparation'!L102</f>
        <v>7.2</v>
      </c>
      <c r="Q102" s="65" t="str">
        <f>'Land  preparation'!M102</f>
        <v> </v>
      </c>
      <c r="R102" s="65">
        <f>'Land  preparation'!N102</f>
        <v>7.2</v>
      </c>
      <c r="S102" s="65" t="str">
        <f>'Land  preparation'!O102</f>
        <v> </v>
      </c>
      <c r="T102" s="65" t="str">
        <f>'Land  preparation'!P102</f>
        <v> </v>
      </c>
      <c r="U102" s="65" t="str">
        <f>'Land  preparation'!Q102</f>
        <v> </v>
      </c>
      <c r="V102" s="65">
        <f>'Land  preparation'!R102</f>
        <v>7.2</v>
      </c>
      <c r="W102" s="65">
        <f>'Land  preparation'!S102</f>
        <v>7.2</v>
      </c>
      <c r="X102" s="65">
        <f>'Land  preparation'!T102</f>
        <v>7.2</v>
      </c>
      <c r="Y102" s="65">
        <f>'Land  preparation'!U102</f>
        <v>7.2</v>
      </c>
      <c r="Z102" s="65">
        <f>'Land  preparation'!V102</f>
        <v>7.6</v>
      </c>
      <c r="AA102" s="126">
        <f>'Land  preparation'!W102</f>
        <v>8</v>
      </c>
      <c r="AB102" s="85">
        <f>Fertiizer!Q102</f>
        <v>7.2</v>
      </c>
      <c r="AC102" s="56" t="str">
        <f>'Land  preparation'!X102</f>
        <v> </v>
      </c>
      <c r="AD102" s="56">
        <f>+IFERROR(_xlfn.XLOOKUP(A102,Spraying!A:A,Spraying!P:P,,0),)</f>
        <v>0</v>
      </c>
      <c r="AE102" s="56">
        <f>+IFERROR(_xlfn.XLOOKUP(A102,Spraying!A:A,Spraying!T:T,,0),)</f>
        <v>0</v>
      </c>
      <c r="AF102" s="86">
        <f>+IFERROR(_xlfn.XLOOKUP(A102,Spraying!A:A,Spraying!Y:Y,,0),)</f>
        <v>7.2</v>
      </c>
      <c r="AG102" s="86">
        <f>+IFERROR(_xlfn.XLOOKUP(A102,Spraying!A:A,Spraying!AD:AD,,0),)</f>
        <v>0</v>
      </c>
      <c r="AH102" s="86">
        <f>+IFERROR(_xlfn.XLOOKUP(A102,Spraying!A:A,Spraying!AI:AI,,0),)</f>
        <v>0</v>
      </c>
      <c r="AI102" s="86">
        <f>+IFERROR(_xlfn.XLOOKUP(A102,Spraying!A:A,Spraying!AN:AN,,0),)</f>
        <v>0</v>
      </c>
      <c r="AJ102" s="86">
        <f>+IFERROR(_xlfn.XLOOKUP(A102,Spraying!A:A,Spraying!AS:AS,,0),)</f>
        <v>0</v>
      </c>
      <c r="AK102" s="86">
        <f>+IFERROR(_xlfn.XLOOKUP(A102,Spraying!A:A,Spraying!AX:AX,,0),)</f>
        <v>0</v>
      </c>
      <c r="AL102" s="86">
        <f>Spraying!AD102</f>
        <v>0</v>
      </c>
      <c r="AM102" s="59">
        <v>7.2</v>
      </c>
      <c r="AN102" s="56">
        <f>_xlfn.XLOOKUP(A102,'Land  preparation'!A:A,'Land  preparation'!Y:Y,,0)</f>
        <v>7.2</v>
      </c>
      <c r="AO102" s="5">
        <f>_xlfn.XLOOKUP(A102,'Land  preparation'!A:A,'Land  preparation'!Z:Z,,0)</f>
        <v>0</v>
      </c>
    </row>
    <row r="103" spans="1:41" ht="18" customHeight="1">
      <c r="A103" s="59" t="s">
        <v>235</v>
      </c>
      <c r="B103" s="59" t="s">
        <v>6</v>
      </c>
      <c r="C103" s="59" t="s">
        <v>173</v>
      </c>
      <c r="D103" s="59">
        <v>582</v>
      </c>
      <c r="E103" s="59">
        <v>10.5</v>
      </c>
      <c r="F103" s="59">
        <v>10.199999999999999</v>
      </c>
      <c r="G103" s="59" t="s">
        <v>58</v>
      </c>
      <c r="H103" s="63">
        <v>0.3</v>
      </c>
      <c r="I103" s="59" t="s">
        <v>104</v>
      </c>
      <c r="J103" s="59" t="s">
        <v>1</v>
      </c>
      <c r="K103" s="59" t="s">
        <v>96</v>
      </c>
      <c r="L103" s="51" t="s">
        <v>21</v>
      </c>
      <c r="M103" s="64" t="s">
        <v>14</v>
      </c>
      <c r="N103" s="65" t="s">
        <v>102</v>
      </c>
      <c r="O103" s="65" t="s">
        <v>98</v>
      </c>
      <c r="P103" s="65">
        <f>'Land  preparation'!L103</f>
        <v>10.199999999999999</v>
      </c>
      <c r="Q103" s="65" t="str">
        <f>'Land  preparation'!M103</f>
        <v> </v>
      </c>
      <c r="R103" s="65">
        <f>'Land  preparation'!N103</f>
        <v>10.199999999999999</v>
      </c>
      <c r="S103" s="65" t="str">
        <f>'Land  preparation'!O103</f>
        <v> </v>
      </c>
      <c r="T103" s="65" t="str">
        <f>'Land  preparation'!P103</f>
        <v> </v>
      </c>
      <c r="U103" s="65" t="str">
        <f>'Land  preparation'!Q103</f>
        <v> </v>
      </c>
      <c r="V103" s="65">
        <f>'Land  preparation'!R103</f>
        <v>10.199999999999999</v>
      </c>
      <c r="W103" s="65">
        <f>'Land  preparation'!S103</f>
        <v>10.199999999999999</v>
      </c>
      <c r="X103" s="65">
        <f>'Land  preparation'!T103</f>
        <v>10.199999999999999</v>
      </c>
      <c r="Y103" s="65">
        <f>'Land  preparation'!U103</f>
        <v>10.199999999999999</v>
      </c>
      <c r="Z103" s="65">
        <f>'Land  preparation'!V103</f>
        <v>8</v>
      </c>
      <c r="AA103" s="126">
        <f>'Land  preparation'!W103</f>
        <v>8</v>
      </c>
      <c r="AB103" s="85">
        <f>Fertiizer!Q103</f>
        <v>10.199999999999999</v>
      </c>
      <c r="AC103" s="56" t="str">
        <f>'Land  preparation'!X103</f>
        <v> </v>
      </c>
      <c r="AD103" s="56">
        <f>+IFERROR(_xlfn.XLOOKUP(A103,Spraying!A:A,Spraying!P:P,,0),)</f>
        <v>0</v>
      </c>
      <c r="AE103" s="56">
        <f>+IFERROR(_xlfn.XLOOKUP(A103,Spraying!A:A,Spraying!T:T,,0),)</f>
        <v>0</v>
      </c>
      <c r="AF103" s="86">
        <f>+IFERROR(_xlfn.XLOOKUP(A103,Spraying!A:A,Spraying!Y:Y,,0),)</f>
        <v>10.199999999999999</v>
      </c>
      <c r="AG103" s="86">
        <f>+IFERROR(_xlfn.XLOOKUP(A103,Spraying!A:A,Spraying!AD:AD,,0),)</f>
        <v>0</v>
      </c>
      <c r="AH103" s="86">
        <f>+IFERROR(_xlfn.XLOOKUP(A103,Spraying!A:A,Spraying!AI:AI,,0),)</f>
        <v>0</v>
      </c>
      <c r="AI103" s="86">
        <f>+IFERROR(_xlfn.XLOOKUP(A103,Spraying!A:A,Spraying!AN:AN,,0),)</f>
        <v>0</v>
      </c>
      <c r="AJ103" s="86">
        <f>+IFERROR(_xlfn.XLOOKUP(A103,Spraying!A:A,Spraying!AS:AS,,0),)</f>
        <v>0</v>
      </c>
      <c r="AK103" s="86">
        <f>+IFERROR(_xlfn.XLOOKUP(A103,Spraying!A:A,Spraying!AX:AX,,0),)</f>
        <v>0</v>
      </c>
      <c r="AL103" s="86">
        <f>Spraying!AD103</f>
        <v>0</v>
      </c>
      <c r="AM103" s="59">
        <v>10.199999999999999</v>
      </c>
      <c r="AN103" s="56">
        <f>_xlfn.XLOOKUP(A103,'Land  preparation'!A:A,'Land  preparation'!Y:Y,,0)</f>
        <v>10</v>
      </c>
      <c r="AO103" s="5">
        <f>_xlfn.XLOOKUP(A103,'Land  preparation'!A:A,'Land  preparation'!Z:Z,,0)</f>
        <v>0</v>
      </c>
    </row>
    <row r="104" spans="1:41" ht="18" customHeight="1">
      <c r="A104" s="59" t="s">
        <v>236</v>
      </c>
      <c r="B104" s="59" t="s">
        <v>6</v>
      </c>
      <c r="C104" s="59" t="s">
        <v>173</v>
      </c>
      <c r="D104" s="59">
        <v>583</v>
      </c>
      <c r="E104" s="59">
        <v>12.2</v>
      </c>
      <c r="F104" s="59">
        <v>11.8</v>
      </c>
      <c r="G104" s="59" t="s">
        <v>58</v>
      </c>
      <c r="H104" s="63">
        <v>0.4</v>
      </c>
      <c r="I104" s="59" t="s">
        <v>104</v>
      </c>
      <c r="J104" s="59" t="s">
        <v>1</v>
      </c>
      <c r="K104" s="59" t="s">
        <v>96</v>
      </c>
      <c r="L104" s="51" t="s">
        <v>21</v>
      </c>
      <c r="M104" s="64" t="s">
        <v>14</v>
      </c>
      <c r="N104" s="65" t="s">
        <v>102</v>
      </c>
      <c r="O104" s="65" t="s">
        <v>98</v>
      </c>
      <c r="P104" s="65">
        <f>'Land  preparation'!L104</f>
        <v>11.8</v>
      </c>
      <c r="Q104" s="65" t="str">
        <f>'Land  preparation'!M104</f>
        <v> </v>
      </c>
      <c r="R104" s="65">
        <f>'Land  preparation'!N104</f>
        <v>11.8</v>
      </c>
      <c r="S104" s="65" t="str">
        <f>'Land  preparation'!O104</f>
        <v> </v>
      </c>
      <c r="T104" s="65" t="str">
        <f>'Land  preparation'!P104</f>
        <v> </v>
      </c>
      <c r="U104" s="65" t="str">
        <f>'Land  preparation'!Q104</f>
        <v> </v>
      </c>
      <c r="V104" s="65">
        <f>'Land  preparation'!R104</f>
        <v>11.8</v>
      </c>
      <c r="W104" s="65">
        <f>'Land  preparation'!S104</f>
        <v>11.8</v>
      </c>
      <c r="X104" s="65">
        <f>'Land  preparation'!T104</f>
        <v>11.8</v>
      </c>
      <c r="Y104" s="65">
        <f>'Land  preparation'!U104</f>
        <v>11.8</v>
      </c>
      <c r="Z104" s="65">
        <f>'Land  preparation'!V104</f>
        <v>12</v>
      </c>
      <c r="AA104" s="126">
        <f>'Land  preparation'!W104</f>
        <v>12</v>
      </c>
      <c r="AB104" s="85">
        <f>Fertiizer!Q104</f>
        <v>11.8</v>
      </c>
      <c r="AC104" s="56" t="str">
        <f>'Land  preparation'!X104</f>
        <v> </v>
      </c>
      <c r="AD104" s="56">
        <f>+IFERROR(_xlfn.XLOOKUP(A104,Spraying!A:A,Spraying!P:P,,0),)</f>
        <v>0</v>
      </c>
      <c r="AE104" s="56">
        <f>+IFERROR(_xlfn.XLOOKUP(A104,Spraying!A:A,Spraying!T:T,,0),)</f>
        <v>0</v>
      </c>
      <c r="AF104" s="86">
        <f>+IFERROR(_xlfn.XLOOKUP(A104,Spraying!A:A,Spraying!Y:Y,,0),)</f>
        <v>11.8</v>
      </c>
      <c r="AG104" s="86">
        <f>+IFERROR(_xlfn.XLOOKUP(A104,Spraying!A:A,Spraying!AD:AD,,0),)</f>
        <v>0</v>
      </c>
      <c r="AH104" s="86">
        <f>+IFERROR(_xlfn.XLOOKUP(A104,Spraying!A:A,Spraying!AI:AI,,0),)</f>
        <v>0</v>
      </c>
      <c r="AI104" s="86">
        <f>+IFERROR(_xlfn.XLOOKUP(A104,Spraying!A:A,Spraying!AN:AN,,0),)</f>
        <v>0</v>
      </c>
      <c r="AJ104" s="86">
        <f>+IFERROR(_xlfn.XLOOKUP(A104,Spraying!A:A,Spraying!AS:AS,,0),)</f>
        <v>0</v>
      </c>
      <c r="AK104" s="86">
        <f>+IFERROR(_xlfn.XLOOKUP(A104,Spraying!A:A,Spraying!AX:AX,,0),)</f>
        <v>0</v>
      </c>
      <c r="AL104" s="86">
        <f>Spraying!AD104</f>
        <v>0</v>
      </c>
      <c r="AM104" s="59">
        <v>11.8</v>
      </c>
      <c r="AN104" s="56">
        <f>_xlfn.XLOOKUP(A104,'Land  preparation'!A:A,'Land  preparation'!Y:Y,,0)</f>
        <v>11.8</v>
      </c>
      <c r="AO104" s="5">
        <f>_xlfn.XLOOKUP(A104,'Land  preparation'!A:A,'Land  preparation'!Z:Z,,0)</f>
        <v>0</v>
      </c>
    </row>
    <row r="105" spans="1:41" ht="15" customHeight="1">
      <c r="A105" s="59" t="s">
        <v>237</v>
      </c>
      <c r="B105" s="59" t="s">
        <v>6</v>
      </c>
      <c r="C105" s="59" t="s">
        <v>173</v>
      </c>
      <c r="D105" s="59">
        <v>601</v>
      </c>
      <c r="E105" s="59">
        <v>33.200000000000003</v>
      </c>
      <c r="F105" s="59">
        <v>32.299999999999997</v>
      </c>
      <c r="G105" s="59" t="s">
        <v>58</v>
      </c>
      <c r="H105" s="63">
        <v>0.9</v>
      </c>
      <c r="I105" s="59" t="s">
        <v>104</v>
      </c>
      <c r="J105" s="59" t="s">
        <v>1</v>
      </c>
      <c r="K105" s="59" t="s">
        <v>96</v>
      </c>
      <c r="L105" s="51" t="s">
        <v>21</v>
      </c>
      <c r="M105" s="64" t="s">
        <v>14</v>
      </c>
      <c r="N105" s="65" t="s">
        <v>102</v>
      </c>
      <c r="O105" s="65">
        <v>7</v>
      </c>
      <c r="P105" s="65">
        <f>'Land  preparation'!L105</f>
        <v>32.299999999999997</v>
      </c>
      <c r="Q105" s="65" t="str">
        <f>'Land  preparation'!M105</f>
        <v> </v>
      </c>
      <c r="R105" s="65" t="str">
        <f>'Land  preparation'!N105</f>
        <v> </v>
      </c>
      <c r="S105" s="65" t="str">
        <f>'Land  preparation'!O105</f>
        <v> </v>
      </c>
      <c r="T105" s="65" t="str">
        <f>'Land  preparation'!P105</f>
        <v> </v>
      </c>
      <c r="U105" s="65" t="str">
        <f>'Land  preparation'!Q105</f>
        <v> </v>
      </c>
      <c r="V105" s="65">
        <f>'Land  preparation'!R105</f>
        <v>32.299999999999997</v>
      </c>
      <c r="W105" s="65">
        <f>'Land  preparation'!S105</f>
        <v>32.299999999999997</v>
      </c>
      <c r="X105" s="65">
        <f>'Land  preparation'!T105</f>
        <v>32.299999999999997</v>
      </c>
      <c r="Y105" s="65">
        <f>'Land  preparation'!U105</f>
        <v>32.299999999999997</v>
      </c>
      <c r="Z105" s="65">
        <f>'Land  preparation'!V105</f>
        <v>32</v>
      </c>
      <c r="AA105" s="126">
        <f>'Land  preparation'!W105</f>
        <v>32</v>
      </c>
      <c r="AB105" s="85">
        <f>Fertiizer!Q105</f>
        <v>33.299999999999997</v>
      </c>
      <c r="AC105" s="56" t="str">
        <f>'Land  preparation'!X105</f>
        <v> </v>
      </c>
      <c r="AD105" s="56">
        <f>+IFERROR(_xlfn.XLOOKUP(A105,Spraying!A:A,Spraying!P:P,,0),)</f>
        <v>7</v>
      </c>
      <c r="AE105" s="56">
        <f>+IFERROR(_xlfn.XLOOKUP(A105,Spraying!A:A,Spraying!T:T,,0),)</f>
        <v>0</v>
      </c>
      <c r="AF105" s="86">
        <f>+IFERROR(_xlfn.XLOOKUP(A105,Spraying!A:A,Spraying!Y:Y,,0),)</f>
        <v>31.09</v>
      </c>
      <c r="AG105" s="86">
        <f>+IFERROR(_xlfn.XLOOKUP(A105,Spraying!A:A,Spraying!AD:AD,,0),)</f>
        <v>0</v>
      </c>
      <c r="AH105" s="86">
        <f>+IFERROR(_xlfn.XLOOKUP(A105,Spraying!A:A,Spraying!AI:AI,,0),)</f>
        <v>0</v>
      </c>
      <c r="AI105" s="86">
        <f>+IFERROR(_xlfn.XLOOKUP(A105,Spraying!A:A,Spraying!AN:AN,,0),)</f>
        <v>0</v>
      </c>
      <c r="AJ105" s="86">
        <f>+IFERROR(_xlfn.XLOOKUP(A105,Spraying!A:A,Spraying!AS:AS,,0),)</f>
        <v>0</v>
      </c>
      <c r="AK105" s="86">
        <f>+IFERROR(_xlfn.XLOOKUP(A105,Spraying!A:A,Spraying!AX:AX,,0),)</f>
        <v>0</v>
      </c>
      <c r="AL105" s="86">
        <f>Spraying!AD105</f>
        <v>0</v>
      </c>
      <c r="AM105" s="59">
        <v>32.299999999999997</v>
      </c>
      <c r="AN105" s="56">
        <f>_xlfn.XLOOKUP(A105,'Land  preparation'!A:A,'Land  preparation'!Y:Y,,0)</f>
        <v>11.1</v>
      </c>
      <c r="AO105" s="5">
        <f>_xlfn.XLOOKUP(A105,'Land  preparation'!A:A,'Land  preparation'!Z:Z,,0)</f>
        <v>0</v>
      </c>
    </row>
    <row r="106" spans="1:41" ht="18" customHeight="1">
      <c r="A106" s="59" t="s">
        <v>238</v>
      </c>
      <c r="B106" s="59" t="s">
        <v>6</v>
      </c>
      <c r="C106" s="59" t="s">
        <v>173</v>
      </c>
      <c r="D106" s="59">
        <v>602</v>
      </c>
      <c r="E106" s="59">
        <v>14.3</v>
      </c>
      <c r="F106" s="59">
        <v>13.5</v>
      </c>
      <c r="G106" s="59" t="s">
        <v>58</v>
      </c>
      <c r="H106" s="63">
        <v>0.8</v>
      </c>
      <c r="I106" s="59" t="s">
        <v>104</v>
      </c>
      <c r="J106" s="59" t="s">
        <v>1</v>
      </c>
      <c r="K106" s="59" t="s">
        <v>96</v>
      </c>
      <c r="L106" s="51" t="s">
        <v>21</v>
      </c>
      <c r="M106" s="64" t="s">
        <v>14</v>
      </c>
      <c r="N106" s="65" t="s">
        <v>102</v>
      </c>
      <c r="O106" s="65" t="s">
        <v>98</v>
      </c>
      <c r="P106" s="65">
        <f>'Land  preparation'!L106</f>
        <v>13.5</v>
      </c>
      <c r="Q106" s="65" t="str">
        <f>'Land  preparation'!M106</f>
        <v> </v>
      </c>
      <c r="R106" s="65">
        <f>'Land  preparation'!N106</f>
        <v>14.3</v>
      </c>
      <c r="S106" s="65" t="str">
        <f>'Land  preparation'!O106</f>
        <v> </v>
      </c>
      <c r="T106" s="65" t="str">
        <f>'Land  preparation'!P106</f>
        <v> </v>
      </c>
      <c r="U106" s="65" t="str">
        <f>'Land  preparation'!Q106</f>
        <v> </v>
      </c>
      <c r="V106" s="65">
        <f>'Land  preparation'!R106</f>
        <v>13.5</v>
      </c>
      <c r="W106" s="65">
        <f>'Land  preparation'!S106</f>
        <v>14.3</v>
      </c>
      <c r="X106" s="65">
        <f>'Land  preparation'!T106</f>
        <v>14.3</v>
      </c>
      <c r="Y106" s="65">
        <f>'Land  preparation'!U106</f>
        <v>14</v>
      </c>
      <c r="Z106" s="65">
        <f>'Land  preparation'!V106</f>
        <v>10</v>
      </c>
      <c r="AA106" s="126">
        <f>'Land  preparation'!W106</f>
        <v>15</v>
      </c>
      <c r="AB106" s="85">
        <f>Fertiizer!Q106</f>
        <v>12</v>
      </c>
      <c r="AC106" s="56" t="str">
        <f>'Land  preparation'!X106</f>
        <v> </v>
      </c>
      <c r="AD106" s="56">
        <f>+IFERROR(_xlfn.XLOOKUP(A106,Spraying!A:A,Spraying!P:P,,0),)</f>
        <v>0</v>
      </c>
      <c r="AE106" s="56">
        <f>+IFERROR(_xlfn.XLOOKUP(A106,Spraying!A:A,Spraying!T:T,,0),)</f>
        <v>0</v>
      </c>
      <c r="AF106" s="86">
        <f>+IFERROR(_xlfn.XLOOKUP(A106,Spraying!A:A,Spraying!Y:Y,,0),)</f>
        <v>13.5</v>
      </c>
      <c r="AG106" s="86">
        <f>+IFERROR(_xlfn.XLOOKUP(A106,Spraying!A:A,Spraying!AD:AD,,0),)</f>
        <v>0</v>
      </c>
      <c r="AH106" s="86">
        <f>+IFERROR(_xlfn.XLOOKUP(A106,Spraying!A:A,Spraying!AI:AI,,0),)</f>
        <v>0</v>
      </c>
      <c r="AI106" s="86">
        <f>+IFERROR(_xlfn.XLOOKUP(A106,Spraying!A:A,Spraying!AN:AN,,0),)</f>
        <v>0</v>
      </c>
      <c r="AJ106" s="86">
        <f>+IFERROR(_xlfn.XLOOKUP(A106,Spraying!A:A,Spraying!AS:AS,,0),)</f>
        <v>0</v>
      </c>
      <c r="AK106" s="86">
        <f>+IFERROR(_xlfn.XLOOKUP(A106,Spraying!A:A,Spraying!AX:AX,,0),)</f>
        <v>0</v>
      </c>
      <c r="AL106" s="86">
        <f>Spraying!AD106</f>
        <v>0</v>
      </c>
      <c r="AM106" s="59">
        <v>13.5</v>
      </c>
      <c r="AN106" s="56">
        <f>_xlfn.XLOOKUP(A106,'Land  preparation'!A:A,'Land  preparation'!Y:Y,,0)</f>
        <v>13.4</v>
      </c>
      <c r="AO106" s="5">
        <f>_xlfn.XLOOKUP(A106,'Land  preparation'!A:A,'Land  preparation'!Z:Z,,0)</f>
        <v>0</v>
      </c>
    </row>
    <row r="107" spans="1:41" ht="18" customHeight="1">
      <c r="A107" s="59" t="s">
        <v>239</v>
      </c>
      <c r="B107" s="59" t="s">
        <v>6</v>
      </c>
      <c r="C107" s="59" t="s">
        <v>173</v>
      </c>
      <c r="D107" s="59">
        <v>603</v>
      </c>
      <c r="E107" s="59">
        <v>13.5</v>
      </c>
      <c r="F107" s="59">
        <v>13.2</v>
      </c>
      <c r="G107" s="59" t="s">
        <v>58</v>
      </c>
      <c r="H107" s="63">
        <v>0.3</v>
      </c>
      <c r="I107" s="59" t="s">
        <v>104</v>
      </c>
      <c r="J107" s="59" t="s">
        <v>1</v>
      </c>
      <c r="K107" s="59" t="s">
        <v>96</v>
      </c>
      <c r="L107" s="51" t="s">
        <v>21</v>
      </c>
      <c r="M107" s="64" t="s">
        <v>14</v>
      </c>
      <c r="N107" s="65" t="s">
        <v>102</v>
      </c>
      <c r="O107" s="65" t="s">
        <v>98</v>
      </c>
      <c r="P107" s="65">
        <f>'Land  preparation'!L107</f>
        <v>13.2</v>
      </c>
      <c r="Q107" s="65" t="str">
        <f>'Land  preparation'!M107</f>
        <v> </v>
      </c>
      <c r="R107" s="65">
        <f>'Land  preparation'!N107</f>
        <v>13.5</v>
      </c>
      <c r="S107" s="65" t="str">
        <f>'Land  preparation'!O107</f>
        <v> </v>
      </c>
      <c r="T107" s="65" t="str">
        <f>'Land  preparation'!P107</f>
        <v> </v>
      </c>
      <c r="U107" s="65" t="str">
        <f>'Land  preparation'!Q107</f>
        <v> </v>
      </c>
      <c r="V107" s="65">
        <f>'Land  preparation'!R107</f>
        <v>13.2</v>
      </c>
      <c r="W107" s="65">
        <f>'Land  preparation'!S107</f>
        <v>13.2</v>
      </c>
      <c r="X107" s="65">
        <f>'Land  preparation'!T107</f>
        <v>13.2</v>
      </c>
      <c r="Y107" s="65">
        <f>'Land  preparation'!U107</f>
        <v>13.2</v>
      </c>
      <c r="Z107" s="65">
        <f>'Land  preparation'!V107</f>
        <v>16.07</v>
      </c>
      <c r="AA107" s="126">
        <f>'Land  preparation'!W107</f>
        <v>17</v>
      </c>
      <c r="AB107" s="85">
        <f>Fertiizer!Q107</f>
        <v>12</v>
      </c>
      <c r="AC107" s="56" t="str">
        <f>'Land  preparation'!X107</f>
        <v> </v>
      </c>
      <c r="AD107" s="56">
        <f>+IFERROR(_xlfn.XLOOKUP(A107,Spraying!A:A,Spraying!P:P,,0),)</f>
        <v>0</v>
      </c>
      <c r="AE107" s="56">
        <f>+IFERROR(_xlfn.XLOOKUP(A107,Spraying!A:A,Spraying!T:T,,0),)</f>
        <v>0</v>
      </c>
      <c r="AF107" s="86">
        <f>+IFERROR(_xlfn.XLOOKUP(A107,Spraying!A:A,Spraying!Y:Y,,0),)</f>
        <v>13.2</v>
      </c>
      <c r="AG107" s="86">
        <f>+IFERROR(_xlfn.XLOOKUP(A107,Spraying!A:A,Spraying!AD:AD,,0),)</f>
        <v>0</v>
      </c>
      <c r="AH107" s="86">
        <f>+IFERROR(_xlfn.XLOOKUP(A107,Spraying!A:A,Spraying!AI:AI,,0),)</f>
        <v>0</v>
      </c>
      <c r="AI107" s="86">
        <f>+IFERROR(_xlfn.XLOOKUP(A107,Spraying!A:A,Spraying!AN:AN,,0),)</f>
        <v>0</v>
      </c>
      <c r="AJ107" s="86">
        <f>+IFERROR(_xlfn.XLOOKUP(A107,Spraying!A:A,Spraying!AS:AS,,0),)</f>
        <v>0</v>
      </c>
      <c r="AK107" s="86">
        <f>+IFERROR(_xlfn.XLOOKUP(A107,Spraying!A:A,Spraying!AX:AX,,0),)</f>
        <v>0</v>
      </c>
      <c r="AL107" s="86">
        <f>Spraying!AD107</f>
        <v>0</v>
      </c>
      <c r="AM107" s="59">
        <v>13.2</v>
      </c>
      <c r="AN107" s="56">
        <f>_xlfn.XLOOKUP(A107,'Land  preparation'!A:A,'Land  preparation'!Y:Y,,0)</f>
        <v>13.3</v>
      </c>
      <c r="AO107" s="5">
        <f>_xlfn.XLOOKUP(A107,'Land  preparation'!A:A,'Land  preparation'!Z:Z,,0)</f>
        <v>0</v>
      </c>
    </row>
    <row r="108" spans="1:41" ht="18" customHeight="1">
      <c r="A108" s="59" t="s">
        <v>240</v>
      </c>
      <c r="B108" s="59" t="s">
        <v>6</v>
      </c>
      <c r="C108" s="59" t="s">
        <v>173</v>
      </c>
      <c r="D108" s="59">
        <v>605</v>
      </c>
      <c r="E108" s="59">
        <v>34.1</v>
      </c>
      <c r="F108" s="59">
        <v>27</v>
      </c>
      <c r="G108" s="59" t="s">
        <v>58</v>
      </c>
      <c r="H108" s="63">
        <v>7.1</v>
      </c>
      <c r="I108" s="59" t="s">
        <v>104</v>
      </c>
      <c r="J108" s="59" t="s">
        <v>1</v>
      </c>
      <c r="K108" s="59" t="s">
        <v>96</v>
      </c>
      <c r="L108" s="51" t="s">
        <v>21</v>
      </c>
      <c r="M108" s="64" t="s">
        <v>14</v>
      </c>
      <c r="N108" s="65" t="s">
        <v>102</v>
      </c>
      <c r="O108" s="65">
        <v>11.1</v>
      </c>
      <c r="P108" s="65">
        <f>'Land  preparation'!L108</f>
        <v>27</v>
      </c>
      <c r="Q108" s="65" t="str">
        <f>'Land  preparation'!M108</f>
        <v> </v>
      </c>
      <c r="R108" s="65">
        <f>'Land  preparation'!N108</f>
        <v>27</v>
      </c>
      <c r="S108" s="65" t="str">
        <f>'Land  preparation'!O108</f>
        <v> </v>
      </c>
      <c r="T108" s="65" t="str">
        <f>'Land  preparation'!P108</f>
        <v> </v>
      </c>
      <c r="U108" s="65" t="str">
        <f>'Land  preparation'!Q108</f>
        <v> </v>
      </c>
      <c r="V108" s="65">
        <f>'Land  preparation'!R108</f>
        <v>27</v>
      </c>
      <c r="W108" s="65">
        <f>'Land  preparation'!S108</f>
        <v>27</v>
      </c>
      <c r="X108" s="65">
        <f>'Land  preparation'!T108</f>
        <v>27</v>
      </c>
      <c r="Y108" s="65">
        <f>'Land  preparation'!U108</f>
        <v>27</v>
      </c>
      <c r="Z108" s="65">
        <f>'Land  preparation'!V108</f>
        <v>27.08</v>
      </c>
      <c r="AA108" s="126">
        <f>'Land  preparation'!W108</f>
        <v>28</v>
      </c>
      <c r="AB108" s="85">
        <f>Fertiizer!Q108</f>
        <v>27.52</v>
      </c>
      <c r="AC108" s="56" t="str">
        <f>'Land  preparation'!X108</f>
        <v> </v>
      </c>
      <c r="AD108" s="56">
        <f>+IFERROR(_xlfn.XLOOKUP(A108,Spraying!A:A,Spraying!P:P,,0),)</f>
        <v>11.1</v>
      </c>
      <c r="AE108" s="56">
        <f>+IFERROR(_xlfn.XLOOKUP(A108,Spraying!A:A,Spraying!T:T,,0),)</f>
        <v>0</v>
      </c>
      <c r="AF108" s="86">
        <f>+IFERROR(_xlfn.XLOOKUP(A108,Spraying!A:A,Spraying!Y:Y,,0),)</f>
        <v>0</v>
      </c>
      <c r="AG108" s="86">
        <f>+IFERROR(_xlfn.XLOOKUP(A108,Spraying!A:A,Spraying!AD:AD,,0),)</f>
        <v>0</v>
      </c>
      <c r="AH108" s="86">
        <f>+IFERROR(_xlfn.XLOOKUP(A108,Spraying!A:A,Spraying!AI:AI,,0),)</f>
        <v>0</v>
      </c>
      <c r="AI108" s="86">
        <f>+IFERROR(_xlfn.XLOOKUP(A108,Spraying!A:A,Spraying!AN:AN,,0),)</f>
        <v>0</v>
      </c>
      <c r="AJ108" s="86">
        <f>+IFERROR(_xlfn.XLOOKUP(A108,Spraying!A:A,Spraying!AS:AS,,0),)</f>
        <v>0</v>
      </c>
      <c r="AK108" s="86">
        <f>+IFERROR(_xlfn.XLOOKUP(A108,Spraying!A:A,Spraying!AX:AX,,0),)</f>
        <v>0</v>
      </c>
      <c r="AL108" s="86">
        <f>Spraying!AD108</f>
        <v>0</v>
      </c>
      <c r="AM108" s="59">
        <v>27</v>
      </c>
      <c r="AN108" s="56">
        <f>_xlfn.XLOOKUP(A108,'Land  preparation'!A:A,'Land  preparation'!Y:Y,,0)</f>
        <v>29.1</v>
      </c>
      <c r="AO108" s="5">
        <f>_xlfn.XLOOKUP(A108,'Land  preparation'!A:A,'Land  preparation'!Z:Z,,0)</f>
        <v>0</v>
      </c>
    </row>
    <row r="109" spans="1:41" ht="18" customHeight="1">
      <c r="A109" s="59" t="s">
        <v>241</v>
      </c>
      <c r="B109" s="59" t="s">
        <v>6</v>
      </c>
      <c r="C109" s="59" t="s">
        <v>173</v>
      </c>
      <c r="D109" s="59">
        <v>617</v>
      </c>
      <c r="E109" s="59">
        <v>14.1</v>
      </c>
      <c r="F109" s="59">
        <v>14.1</v>
      </c>
      <c r="G109" s="59" t="s">
        <v>58</v>
      </c>
      <c r="H109" s="63" t="s">
        <v>210</v>
      </c>
      <c r="I109" s="59" t="s">
        <v>104</v>
      </c>
      <c r="J109" s="59" t="s">
        <v>1</v>
      </c>
      <c r="K109" s="59" t="s">
        <v>96</v>
      </c>
      <c r="L109" s="51" t="s">
        <v>21</v>
      </c>
      <c r="M109" s="64" t="s">
        <v>14</v>
      </c>
      <c r="N109" s="65" t="s">
        <v>102</v>
      </c>
      <c r="O109" s="65">
        <v>6.2</v>
      </c>
      <c r="P109" s="65">
        <f>'Land  preparation'!L109</f>
        <v>14.1</v>
      </c>
      <c r="Q109" s="65" t="str">
        <f>'Land  preparation'!M109</f>
        <v> </v>
      </c>
      <c r="R109" s="65" t="str">
        <f>'Land  preparation'!N109</f>
        <v> </v>
      </c>
      <c r="S109" s="65" t="str">
        <f>'Land  preparation'!O109</f>
        <v> </v>
      </c>
      <c r="T109" s="65" t="str">
        <f>'Land  preparation'!P109</f>
        <v> </v>
      </c>
      <c r="U109" s="65" t="str">
        <f>'Land  preparation'!Q109</f>
        <v> </v>
      </c>
      <c r="V109" s="65">
        <f>'Land  preparation'!R109</f>
        <v>14.1</v>
      </c>
      <c r="W109" s="65">
        <f>'Land  preparation'!S109</f>
        <v>14.1</v>
      </c>
      <c r="X109" s="65">
        <f>'Land  preparation'!T109</f>
        <v>14.1</v>
      </c>
      <c r="Y109" s="65">
        <f>'Land  preparation'!U109</f>
        <v>14</v>
      </c>
      <c r="Z109" s="65">
        <f>'Land  preparation'!V109</f>
        <v>17.22</v>
      </c>
      <c r="AA109" s="126">
        <f>'Land  preparation'!W109</f>
        <v>18</v>
      </c>
      <c r="AB109" s="85">
        <f>Fertiizer!Q109</f>
        <v>16.8</v>
      </c>
      <c r="AC109" s="56" t="str">
        <f>'Land  preparation'!X109</f>
        <v> </v>
      </c>
      <c r="AD109" s="56">
        <f>+IFERROR(_xlfn.XLOOKUP(A109,Spraying!A:A,Spraying!P:P,,0),)</f>
        <v>6.2</v>
      </c>
      <c r="AE109" s="56">
        <f>+IFERROR(_xlfn.XLOOKUP(A109,Spraying!A:A,Spraying!T:T,,0),)</f>
        <v>0</v>
      </c>
      <c r="AF109" s="86">
        <f>+IFERROR(_xlfn.XLOOKUP(A109,Spraying!A:A,Spraying!Y:Y,,0),)</f>
        <v>15.7</v>
      </c>
      <c r="AG109" s="86">
        <f>+IFERROR(_xlfn.XLOOKUP(A109,Spraying!A:A,Spraying!AD:AD,,0),)</f>
        <v>0</v>
      </c>
      <c r="AH109" s="86">
        <f>+IFERROR(_xlfn.XLOOKUP(A109,Spraying!A:A,Spraying!AI:AI,,0),)</f>
        <v>0</v>
      </c>
      <c r="AI109" s="86">
        <f>+IFERROR(_xlfn.XLOOKUP(A109,Spraying!A:A,Spraying!AN:AN,,0),)</f>
        <v>0</v>
      </c>
      <c r="AJ109" s="86">
        <f>+IFERROR(_xlfn.XLOOKUP(A109,Spraying!A:A,Spraying!AS:AS,,0),)</f>
        <v>0</v>
      </c>
      <c r="AK109" s="86">
        <f>+IFERROR(_xlfn.XLOOKUP(A109,Spraying!A:A,Spraying!AX:AX,,0),)</f>
        <v>0</v>
      </c>
      <c r="AL109" s="86">
        <f>Spraying!AD109</f>
        <v>0</v>
      </c>
      <c r="AM109" s="59">
        <v>14.1</v>
      </c>
      <c r="AN109" s="56">
        <f>_xlfn.XLOOKUP(A109,'Land  preparation'!A:A,'Land  preparation'!Y:Y,,0)</f>
        <v>15.1</v>
      </c>
      <c r="AO109" s="5">
        <f>_xlfn.XLOOKUP(A109,'Land  preparation'!A:A,'Land  preparation'!Z:Z,,0)</f>
        <v>0</v>
      </c>
    </row>
    <row r="110" spans="1:41" ht="15" customHeight="1">
      <c r="A110" s="59" t="s">
        <v>242</v>
      </c>
      <c r="B110" s="59" t="s">
        <v>6</v>
      </c>
      <c r="C110" s="59" t="s">
        <v>173</v>
      </c>
      <c r="D110" s="59">
        <v>624</v>
      </c>
      <c r="E110" s="59">
        <v>11.2</v>
      </c>
      <c r="F110" s="59">
        <v>11.2</v>
      </c>
      <c r="G110" s="59" t="s">
        <v>58</v>
      </c>
      <c r="H110" s="63" t="s">
        <v>210</v>
      </c>
      <c r="I110" s="59" t="s">
        <v>104</v>
      </c>
      <c r="J110" s="59" t="s">
        <v>1</v>
      </c>
      <c r="K110" s="59" t="s">
        <v>96</v>
      </c>
      <c r="L110" s="51" t="s">
        <v>21</v>
      </c>
      <c r="M110" s="64" t="s">
        <v>14</v>
      </c>
      <c r="N110" s="65" t="s">
        <v>102</v>
      </c>
      <c r="O110" s="65" t="s">
        <v>98</v>
      </c>
      <c r="P110" s="65">
        <f>'Land  preparation'!L110</f>
        <v>11.2</v>
      </c>
      <c r="Q110" s="65" t="str">
        <f>'Land  preparation'!M110</f>
        <v> </v>
      </c>
      <c r="R110" s="65" t="str">
        <f>'Land  preparation'!N110</f>
        <v> </v>
      </c>
      <c r="S110" s="65" t="str">
        <f>'Land  preparation'!O110</f>
        <v> </v>
      </c>
      <c r="T110" s="65" t="str">
        <f>'Land  preparation'!P110</f>
        <v> </v>
      </c>
      <c r="U110" s="65" t="str">
        <f>'Land  preparation'!Q110</f>
        <v> </v>
      </c>
      <c r="V110" s="65">
        <f>'Land  preparation'!R110</f>
        <v>11.2</v>
      </c>
      <c r="W110" s="65">
        <f>'Land  preparation'!S110</f>
        <v>11.2</v>
      </c>
      <c r="X110" s="65">
        <f>'Land  preparation'!T110</f>
        <v>11.2</v>
      </c>
      <c r="Y110" s="65">
        <f>'Land  preparation'!U110</f>
        <v>11.2</v>
      </c>
      <c r="Z110" s="65">
        <f>'Land  preparation'!V110</f>
        <v>12</v>
      </c>
      <c r="AA110" s="126">
        <f>'Land  preparation'!W110</f>
        <v>13</v>
      </c>
      <c r="AB110" s="85">
        <f>Fertiizer!Q110</f>
        <v>11.5</v>
      </c>
      <c r="AC110" s="56" t="str">
        <f>'Land  preparation'!X110</f>
        <v> </v>
      </c>
      <c r="AD110" s="56">
        <f>+IFERROR(_xlfn.XLOOKUP(A110,Spraying!A:A,Spraying!P:P,,0),)</f>
        <v>0</v>
      </c>
      <c r="AE110" s="56">
        <f>+IFERROR(_xlfn.XLOOKUP(A110,Spraying!A:A,Spraying!T:T,,0),)</f>
        <v>0</v>
      </c>
      <c r="AF110" s="86">
        <f>+IFERROR(_xlfn.XLOOKUP(A110,Spraying!A:A,Spraying!Y:Y,,0),)</f>
        <v>10.77</v>
      </c>
      <c r="AG110" s="86">
        <f>+IFERROR(_xlfn.XLOOKUP(A110,Spraying!A:A,Spraying!AD:AD,,0),)</f>
        <v>0</v>
      </c>
      <c r="AH110" s="86">
        <f>+IFERROR(_xlfn.XLOOKUP(A110,Spraying!A:A,Spraying!AI:AI,,0),)</f>
        <v>0</v>
      </c>
      <c r="AI110" s="86">
        <f>+IFERROR(_xlfn.XLOOKUP(A110,Spraying!A:A,Spraying!AN:AN,,0),)</f>
        <v>0</v>
      </c>
      <c r="AJ110" s="86">
        <f>+IFERROR(_xlfn.XLOOKUP(A110,Spraying!A:A,Spraying!AS:AS,,0),)</f>
        <v>0</v>
      </c>
      <c r="AK110" s="86">
        <f>+IFERROR(_xlfn.XLOOKUP(A110,Spraying!A:A,Spraying!AX:AX,,0),)</f>
        <v>0</v>
      </c>
      <c r="AL110" s="86">
        <f>Spraying!AD110</f>
        <v>0</v>
      </c>
      <c r="AM110" s="59">
        <v>11.2</v>
      </c>
      <c r="AN110" s="56">
        <f>_xlfn.XLOOKUP(A110,'Land  preparation'!A:A,'Land  preparation'!Y:Y,,0)</f>
        <v>10.1</v>
      </c>
      <c r="AO110" s="5">
        <f>_xlfn.XLOOKUP(A110,'Land  preparation'!A:A,'Land  preparation'!Z:Z,,0)</f>
        <v>0</v>
      </c>
    </row>
    <row r="111" spans="1:41" ht="18" customHeight="1">
      <c r="A111" s="59" t="s">
        <v>243</v>
      </c>
      <c r="B111" s="59" t="s">
        <v>6</v>
      </c>
      <c r="C111" s="59" t="s">
        <v>173</v>
      </c>
      <c r="D111" s="59">
        <v>632</v>
      </c>
      <c r="E111" s="59">
        <v>31</v>
      </c>
      <c r="F111" s="59">
        <v>30.9</v>
      </c>
      <c r="G111" s="59" t="s">
        <v>58</v>
      </c>
      <c r="H111" s="63">
        <v>0.1</v>
      </c>
      <c r="I111" s="59" t="s">
        <v>104</v>
      </c>
      <c r="J111" s="59" t="s">
        <v>1</v>
      </c>
      <c r="K111" s="59" t="s">
        <v>96</v>
      </c>
      <c r="L111" s="51" t="s">
        <v>21</v>
      </c>
      <c r="M111" s="64" t="s">
        <v>14</v>
      </c>
      <c r="N111" s="65" t="s">
        <v>102</v>
      </c>
      <c r="O111" s="65" t="s">
        <v>98</v>
      </c>
      <c r="P111" s="65">
        <f>'Land  preparation'!L111</f>
        <v>30.9</v>
      </c>
      <c r="Q111" s="65" t="str">
        <f>'Land  preparation'!M111</f>
        <v> </v>
      </c>
      <c r="R111" s="65" t="str">
        <f>'Land  preparation'!N111</f>
        <v> </v>
      </c>
      <c r="S111" s="65" t="str">
        <f>'Land  preparation'!O111</f>
        <v> </v>
      </c>
      <c r="T111" s="65" t="str">
        <f>'Land  preparation'!P111</f>
        <v> </v>
      </c>
      <c r="U111" s="65" t="str">
        <f>'Land  preparation'!Q111</f>
        <v> </v>
      </c>
      <c r="V111" s="65">
        <f>'Land  preparation'!R111</f>
        <v>30.9</v>
      </c>
      <c r="W111" s="65">
        <f>'Land  preparation'!S111</f>
        <v>30.9</v>
      </c>
      <c r="X111" s="65">
        <f>'Land  preparation'!T111</f>
        <v>30.9</v>
      </c>
      <c r="Y111" s="65">
        <f>'Land  preparation'!U111</f>
        <v>31</v>
      </c>
      <c r="Z111" s="65">
        <f>'Land  preparation'!V111</f>
        <v>35</v>
      </c>
      <c r="AA111" s="126">
        <f>'Land  preparation'!W111</f>
        <v>30</v>
      </c>
      <c r="AB111" s="85">
        <f>Fertiizer!Q111</f>
        <v>29.35</v>
      </c>
      <c r="AC111" s="56" t="str">
        <f>'Land  preparation'!X111</f>
        <v> </v>
      </c>
      <c r="AD111" s="56">
        <f>+IFERROR(_xlfn.XLOOKUP(A111,Spraying!A:A,Spraying!P:P,,0),)</f>
        <v>0</v>
      </c>
      <c r="AE111" s="56">
        <f>+IFERROR(_xlfn.XLOOKUP(A111,Spraying!A:A,Spraying!T:T,,0),)</f>
        <v>0</v>
      </c>
      <c r="AF111" s="86">
        <f>+IFERROR(_xlfn.XLOOKUP(A111,Spraying!A:A,Spraying!Y:Y,,0),)</f>
        <v>30.1</v>
      </c>
      <c r="AG111" s="86">
        <f>+IFERROR(_xlfn.XLOOKUP(A111,Spraying!A:A,Spraying!AD:AD,,0),)</f>
        <v>0</v>
      </c>
      <c r="AH111" s="86">
        <f>+IFERROR(_xlfn.XLOOKUP(A111,Spraying!A:A,Spraying!AI:AI,,0),)</f>
        <v>0</v>
      </c>
      <c r="AI111" s="86">
        <f>+IFERROR(_xlfn.XLOOKUP(A111,Spraying!A:A,Spraying!AN:AN,,0),)</f>
        <v>0</v>
      </c>
      <c r="AJ111" s="86">
        <f>+IFERROR(_xlfn.XLOOKUP(A111,Spraying!A:A,Spraying!AS:AS,,0),)</f>
        <v>0</v>
      </c>
      <c r="AK111" s="86">
        <f>+IFERROR(_xlfn.XLOOKUP(A111,Spraying!A:A,Spraying!AX:AX,,0),)</f>
        <v>0</v>
      </c>
      <c r="AL111" s="86">
        <f>Spraying!AD111</f>
        <v>0</v>
      </c>
      <c r="AM111" s="59">
        <v>30.9</v>
      </c>
      <c r="AN111" s="56">
        <f>_xlfn.XLOOKUP(A111,'Land  preparation'!A:A,'Land  preparation'!Y:Y,,0)</f>
        <v>30</v>
      </c>
      <c r="AO111" s="5">
        <f>_xlfn.XLOOKUP(A111,'Land  preparation'!A:A,'Land  preparation'!Z:Z,,0)</f>
        <v>0</v>
      </c>
    </row>
    <row r="112" spans="1:41" ht="15" customHeight="1">
      <c r="A112" s="59" t="s">
        <v>244</v>
      </c>
      <c r="B112" s="59" t="s">
        <v>7</v>
      </c>
      <c r="C112" s="59" t="s">
        <v>95</v>
      </c>
      <c r="D112" s="59">
        <v>313</v>
      </c>
      <c r="E112" s="59">
        <v>45.3</v>
      </c>
      <c r="F112" s="59">
        <v>44</v>
      </c>
      <c r="G112" s="59" t="s">
        <v>58</v>
      </c>
      <c r="H112" s="63">
        <v>1.3</v>
      </c>
      <c r="I112" s="59" t="s">
        <v>1</v>
      </c>
      <c r="J112" s="59" t="s">
        <v>1</v>
      </c>
      <c r="K112" s="59" t="s">
        <v>96</v>
      </c>
      <c r="L112" s="51" t="s">
        <v>21</v>
      </c>
      <c r="M112" s="64" t="s">
        <v>15</v>
      </c>
      <c r="N112" s="65" t="s">
        <v>102</v>
      </c>
      <c r="O112" s="65" t="s">
        <v>98</v>
      </c>
      <c r="P112" s="65">
        <f>'Land  preparation'!L112</f>
        <v>44</v>
      </c>
      <c r="Q112" s="65" t="str">
        <f>'Land  preparation'!M112</f>
        <v> </v>
      </c>
      <c r="R112" s="65">
        <f>'Land  preparation'!N112</f>
        <v>44</v>
      </c>
      <c r="S112" s="65" t="str">
        <f>'Land  preparation'!O112</f>
        <v> </v>
      </c>
      <c r="T112" s="65" t="str">
        <f>'Land  preparation'!P112</f>
        <v> </v>
      </c>
      <c r="U112" s="65" t="str">
        <f>'Land  preparation'!Q112</f>
        <v> </v>
      </c>
      <c r="V112" s="65">
        <f>'Land  preparation'!R112</f>
        <v>44</v>
      </c>
      <c r="W112" s="65">
        <f>'Land  preparation'!S112</f>
        <v>44</v>
      </c>
      <c r="X112" s="65">
        <f>'Land  preparation'!T112</f>
        <v>44</v>
      </c>
      <c r="Y112" s="65">
        <f>'Land  preparation'!U112</f>
        <v>44</v>
      </c>
      <c r="Z112" s="65">
        <f>'Land  preparation'!V112</f>
        <v>47</v>
      </c>
      <c r="AA112" s="126">
        <f>'Land  preparation'!W112</f>
        <v>44</v>
      </c>
      <c r="AB112" s="85">
        <f>Fertiizer!Q112</f>
        <v>44.5</v>
      </c>
      <c r="AC112" s="56" t="str">
        <f>'Land  preparation'!X112</f>
        <v> </v>
      </c>
      <c r="AD112" s="56">
        <f>+IFERROR(_xlfn.XLOOKUP(A112,Spraying!A:A,Spraying!P:P,,0),)</f>
        <v>0</v>
      </c>
      <c r="AE112" s="56">
        <f>+IFERROR(_xlfn.XLOOKUP(A112,Spraying!A:A,Spraying!T:T,,0),)</f>
        <v>0</v>
      </c>
      <c r="AF112" s="86">
        <f>+IFERROR(_xlfn.XLOOKUP(A112,Spraying!A:A,Spraying!Y:Y,,0),)</f>
        <v>44</v>
      </c>
      <c r="AG112" s="86">
        <f>+IFERROR(_xlfn.XLOOKUP(A112,Spraying!A:A,Spraying!AD:AD,,0),)</f>
        <v>0</v>
      </c>
      <c r="AH112" s="86">
        <f>+IFERROR(_xlfn.XLOOKUP(A112,Spraying!A:A,Spraying!AI:AI,,0),)</f>
        <v>0</v>
      </c>
      <c r="AI112" s="86">
        <f>+IFERROR(_xlfn.XLOOKUP(A112,Spraying!A:A,Spraying!AN:AN,,0),)</f>
        <v>0</v>
      </c>
      <c r="AJ112" s="86">
        <f>+IFERROR(_xlfn.XLOOKUP(A112,Spraying!A:A,Spraying!AS:AS,,0),)</f>
        <v>0</v>
      </c>
      <c r="AK112" s="86">
        <f>+IFERROR(_xlfn.XLOOKUP(A112,Spraying!A:A,Spraying!AX:AX,,0),)</f>
        <v>0</v>
      </c>
      <c r="AL112" s="86">
        <f>Spraying!AD112</f>
        <v>0</v>
      </c>
      <c r="AM112" s="59">
        <v>44</v>
      </c>
      <c r="AN112" s="56">
        <f>_xlfn.XLOOKUP(A112,'Land  preparation'!A:A,'Land  preparation'!Y:Y,,0)</f>
        <v>44</v>
      </c>
      <c r="AO112" s="5">
        <f>_xlfn.XLOOKUP(A112,'Land  preparation'!A:A,'Land  preparation'!Z:Z,,0)</f>
        <v>0</v>
      </c>
    </row>
    <row r="113" spans="1:41" ht="15" customHeight="1">
      <c r="A113" s="59" t="s">
        <v>245</v>
      </c>
      <c r="B113" s="59" t="s">
        <v>7</v>
      </c>
      <c r="C113" s="59" t="s">
        <v>95</v>
      </c>
      <c r="D113" s="59">
        <v>317</v>
      </c>
      <c r="E113" s="59">
        <v>29</v>
      </c>
      <c r="F113" s="59">
        <v>26.2</v>
      </c>
      <c r="G113" s="59" t="s">
        <v>58</v>
      </c>
      <c r="H113" s="63">
        <v>2.8</v>
      </c>
      <c r="I113" s="59" t="s">
        <v>1</v>
      </c>
      <c r="J113" s="59" t="s">
        <v>1</v>
      </c>
      <c r="K113" s="59" t="s">
        <v>96</v>
      </c>
      <c r="L113" s="51" t="s">
        <v>21</v>
      </c>
      <c r="M113" s="64" t="s">
        <v>15</v>
      </c>
      <c r="N113" s="65" t="s">
        <v>102</v>
      </c>
      <c r="O113" s="65" t="s">
        <v>98</v>
      </c>
      <c r="P113" s="65">
        <f>'Land  preparation'!L113</f>
        <v>26.2</v>
      </c>
      <c r="Q113" s="65" t="str">
        <f>'Land  preparation'!M113</f>
        <v> </v>
      </c>
      <c r="R113" s="65">
        <f>'Land  preparation'!N113</f>
        <v>26.2</v>
      </c>
      <c r="S113" s="65" t="str">
        <f>'Land  preparation'!O113</f>
        <v> </v>
      </c>
      <c r="T113" s="65" t="str">
        <f>'Land  preparation'!P113</f>
        <v> </v>
      </c>
      <c r="U113" s="65" t="str">
        <f>'Land  preparation'!Q113</f>
        <v> </v>
      </c>
      <c r="V113" s="65">
        <f>'Land  preparation'!R113</f>
        <v>26.2</v>
      </c>
      <c r="W113" s="65">
        <f>'Land  preparation'!S113</f>
        <v>26.2</v>
      </c>
      <c r="X113" s="65">
        <f>'Land  preparation'!T113</f>
        <v>26.2</v>
      </c>
      <c r="Y113" s="65">
        <f>'Land  preparation'!U113</f>
        <v>26.2</v>
      </c>
      <c r="Z113" s="65">
        <f>'Land  preparation'!V113</f>
        <v>26.4</v>
      </c>
      <c r="AA113" s="126">
        <f>'Land  preparation'!W113</f>
        <v>27</v>
      </c>
      <c r="AB113" s="85">
        <f>Fertiizer!Q113</f>
        <v>24</v>
      </c>
      <c r="AC113" s="56" t="str">
        <f>'Land  preparation'!X113</f>
        <v> </v>
      </c>
      <c r="AD113" s="56">
        <f>+IFERROR(_xlfn.XLOOKUP(A113,Spraying!A:A,Spraying!P:P,,0),)</f>
        <v>0</v>
      </c>
      <c r="AE113" s="56">
        <f>+IFERROR(_xlfn.XLOOKUP(A113,Spraying!A:A,Spraying!T:T,,0),)</f>
        <v>0</v>
      </c>
      <c r="AF113" s="86">
        <f>+IFERROR(_xlfn.XLOOKUP(A113,Spraying!A:A,Spraying!Y:Y,,0),)</f>
        <v>28.31</v>
      </c>
      <c r="AG113" s="86">
        <f>+IFERROR(_xlfn.XLOOKUP(A113,Spraying!A:A,Spraying!AD:AD,,0),)</f>
        <v>0</v>
      </c>
      <c r="AH113" s="86">
        <f>+IFERROR(_xlfn.XLOOKUP(A113,Spraying!A:A,Spraying!AI:AI,,0),)</f>
        <v>0</v>
      </c>
      <c r="AI113" s="86">
        <f>+IFERROR(_xlfn.XLOOKUP(A113,Spraying!A:A,Spraying!AN:AN,,0),)</f>
        <v>0</v>
      </c>
      <c r="AJ113" s="86">
        <f>+IFERROR(_xlfn.XLOOKUP(A113,Spraying!A:A,Spraying!AS:AS,,0),)</f>
        <v>21.54</v>
      </c>
      <c r="AK113" s="86">
        <f>+IFERROR(_xlfn.XLOOKUP(A113,Spraying!A:A,Spraying!AX:AX,,0),)</f>
        <v>0</v>
      </c>
      <c r="AL113" s="86">
        <f>Spraying!AD113</f>
        <v>0</v>
      </c>
      <c r="AM113" s="59">
        <v>26.2</v>
      </c>
      <c r="AN113" s="56">
        <f>_xlfn.XLOOKUP(A113,'Land  preparation'!A:A,'Land  preparation'!Y:Y,,0)</f>
        <v>0</v>
      </c>
      <c r="AO113" s="5">
        <f>_xlfn.XLOOKUP(A113,'Land  preparation'!A:A,'Land  preparation'!Z:Z,,0)</f>
        <v>0</v>
      </c>
    </row>
    <row r="114" spans="1:41" ht="15" customHeight="1">
      <c r="A114" s="59" t="s">
        <v>246</v>
      </c>
      <c r="B114" s="59" t="s">
        <v>7</v>
      </c>
      <c r="C114" s="59" t="s">
        <v>95</v>
      </c>
      <c r="D114" s="59" t="s">
        <v>247</v>
      </c>
      <c r="E114" s="59">
        <v>29.7</v>
      </c>
      <c r="F114" s="59">
        <v>28.9</v>
      </c>
      <c r="G114" s="59" t="s">
        <v>58</v>
      </c>
      <c r="H114" s="63">
        <v>0.8</v>
      </c>
      <c r="I114" s="59" t="s">
        <v>1</v>
      </c>
      <c r="J114" s="59" t="s">
        <v>1</v>
      </c>
      <c r="K114" s="59" t="s">
        <v>96</v>
      </c>
      <c r="L114" s="51" t="s">
        <v>21</v>
      </c>
      <c r="M114" s="64" t="s">
        <v>15</v>
      </c>
      <c r="N114" s="65" t="s">
        <v>102</v>
      </c>
      <c r="O114" s="65" t="s">
        <v>98</v>
      </c>
      <c r="P114" s="65">
        <f>'Land  preparation'!L114</f>
        <v>28.9</v>
      </c>
      <c r="Q114" s="65" t="str">
        <f>'Land  preparation'!M114</f>
        <v> </v>
      </c>
      <c r="R114" s="65">
        <f>'Land  preparation'!N114</f>
        <v>18</v>
      </c>
      <c r="S114" s="65" t="str">
        <f>'Land  preparation'!O114</f>
        <v> </v>
      </c>
      <c r="T114" s="65" t="str">
        <f>'Land  preparation'!P114</f>
        <v> </v>
      </c>
      <c r="U114" s="65" t="str">
        <f>'Land  preparation'!Q114</f>
        <v> </v>
      </c>
      <c r="V114" s="65">
        <f>'Land  preparation'!R114</f>
        <v>28.9</v>
      </c>
      <c r="W114" s="65">
        <f>'Land  preparation'!S114</f>
        <v>28.9</v>
      </c>
      <c r="X114" s="65">
        <f>'Land  preparation'!T114</f>
        <v>28.9</v>
      </c>
      <c r="Y114" s="65">
        <f>'Land  preparation'!U114</f>
        <v>28.9</v>
      </c>
      <c r="Z114" s="65">
        <f>'Land  preparation'!V114</f>
        <v>30</v>
      </c>
      <c r="AA114" s="126">
        <f>'Land  preparation'!W114</f>
        <v>30</v>
      </c>
      <c r="AB114" s="85">
        <f>Fertiizer!Q114</f>
        <v>25.3</v>
      </c>
      <c r="AC114" s="56" t="str">
        <f>'Land  preparation'!X114</f>
        <v> </v>
      </c>
      <c r="AD114" s="56">
        <f>+IFERROR(_xlfn.XLOOKUP(A114,Spraying!A:A,Spraying!P:P,,0),)</f>
        <v>0</v>
      </c>
      <c r="AE114" s="56">
        <f>+IFERROR(_xlfn.XLOOKUP(A114,Spraying!A:A,Spraying!T:T,,0),)</f>
        <v>0</v>
      </c>
      <c r="AF114" s="86">
        <f>+IFERROR(_xlfn.XLOOKUP(A114,Spraying!A:A,Spraying!Y:Y,,0),)</f>
        <v>28.4</v>
      </c>
      <c r="AG114" s="86">
        <f>+IFERROR(_xlfn.XLOOKUP(A114,Spraying!A:A,Spraying!AD:AD,,0),)</f>
        <v>0</v>
      </c>
      <c r="AH114" s="86">
        <f>+IFERROR(_xlfn.XLOOKUP(A114,Spraying!A:A,Spraying!AI:AI,,0),)</f>
        <v>20.7</v>
      </c>
      <c r="AI114" s="86">
        <f>+IFERROR(_xlfn.XLOOKUP(A114,Spraying!A:A,Spraying!AN:AN,,0),)</f>
        <v>0</v>
      </c>
      <c r="AJ114" s="86">
        <f>+IFERROR(_xlfn.XLOOKUP(A114,Spraying!A:A,Spraying!AS:AS,,0),)</f>
        <v>24.68</v>
      </c>
      <c r="AK114" s="86">
        <f>+IFERROR(_xlfn.XLOOKUP(A114,Spraying!A:A,Spraying!AX:AX,,0),)</f>
        <v>0</v>
      </c>
      <c r="AL114" s="86">
        <f>Spraying!AD114</f>
        <v>0</v>
      </c>
      <c r="AM114" s="59">
        <v>28.9</v>
      </c>
      <c r="AN114" s="56">
        <f>_xlfn.XLOOKUP(A114,'Land  preparation'!A:A,'Land  preparation'!Y:Y,,0)</f>
        <v>0</v>
      </c>
      <c r="AO114" s="5">
        <f>_xlfn.XLOOKUP(A114,'Land  preparation'!A:A,'Land  preparation'!Z:Z,,0)</f>
        <v>0</v>
      </c>
    </row>
    <row r="115" spans="1:41" ht="15" customHeight="1">
      <c r="A115" s="59" t="s">
        <v>248</v>
      </c>
      <c r="B115" s="173" t="s">
        <v>7</v>
      </c>
      <c r="C115" s="174" t="s">
        <v>95</v>
      </c>
      <c r="D115" s="174" t="s">
        <v>249</v>
      </c>
      <c r="E115" s="174">
        <v>24</v>
      </c>
      <c r="F115" s="59">
        <v>23</v>
      </c>
      <c r="G115" s="173" t="s">
        <v>58</v>
      </c>
      <c r="H115" s="63">
        <v>1</v>
      </c>
      <c r="I115" s="173" t="s">
        <v>104</v>
      </c>
      <c r="J115" s="174" t="s">
        <v>1</v>
      </c>
      <c r="K115" s="59" t="s">
        <v>96</v>
      </c>
      <c r="L115" s="51" t="s">
        <v>21</v>
      </c>
      <c r="M115" s="64" t="s">
        <v>14</v>
      </c>
      <c r="N115" s="65" t="s">
        <v>102</v>
      </c>
      <c r="O115" s="65" t="s">
        <v>98</v>
      </c>
      <c r="P115" s="65">
        <f>'Land  preparation'!L115</f>
        <v>23</v>
      </c>
      <c r="Q115" s="65" t="str">
        <f>'Land  preparation'!M115</f>
        <v> </v>
      </c>
      <c r="R115" s="65">
        <f>'Land  preparation'!N115</f>
        <v>23</v>
      </c>
      <c r="S115" s="65" t="str">
        <f>'Land  preparation'!O115</f>
        <v> </v>
      </c>
      <c r="T115" s="65" t="str">
        <f>'Land  preparation'!P115</f>
        <v> </v>
      </c>
      <c r="U115" s="65" t="str">
        <f>'Land  preparation'!Q115</f>
        <v> </v>
      </c>
      <c r="V115" s="65">
        <f>'Land  preparation'!R115</f>
        <v>23</v>
      </c>
      <c r="W115" s="65">
        <f>'Land  preparation'!S115</f>
        <v>23</v>
      </c>
      <c r="X115" s="65">
        <f>'Land  preparation'!T115</f>
        <v>23</v>
      </c>
      <c r="Y115" s="65">
        <f>'Land  preparation'!U115</f>
        <v>23</v>
      </c>
      <c r="Z115" s="65">
        <f>'Land  preparation'!V115</f>
        <v>24.2</v>
      </c>
      <c r="AA115" s="126">
        <f>'Land  preparation'!W115</f>
        <v>24</v>
      </c>
      <c r="AB115" s="85">
        <f>Fertiizer!Q115</f>
        <v>23.2</v>
      </c>
      <c r="AC115" s="56" t="str">
        <f>'Land  preparation'!X115</f>
        <v> </v>
      </c>
      <c r="AD115" s="56">
        <f>+IFERROR(_xlfn.XLOOKUP(A115,Spraying!A:A,Spraying!P:P,,0),)</f>
        <v>0</v>
      </c>
      <c r="AE115" s="56">
        <f>+IFERROR(_xlfn.XLOOKUP(A115,Spraying!A:A,Spraying!T:T,,0),)</f>
        <v>0</v>
      </c>
      <c r="AF115" s="86">
        <f>+IFERROR(_xlfn.XLOOKUP(A115,Spraying!A:A,Spraying!Y:Y,,0),)</f>
        <v>28.4</v>
      </c>
      <c r="AG115" s="86">
        <f>+IFERROR(_xlfn.XLOOKUP(A115,Spraying!A:A,Spraying!AD:AD,,0),)</f>
        <v>0</v>
      </c>
      <c r="AH115" s="86">
        <f>+IFERROR(_xlfn.XLOOKUP(A115,Spraying!A:A,Spraying!AI:AI,,0),)</f>
        <v>25.7</v>
      </c>
      <c r="AI115" s="86">
        <f>+IFERROR(_xlfn.XLOOKUP(A115,Spraying!A:A,Spraying!AN:AN,,0),)</f>
        <v>0</v>
      </c>
      <c r="AJ115" s="86">
        <f>+IFERROR(_xlfn.XLOOKUP(A115,Spraying!A:A,Spraying!AS:AS,,0),)</f>
        <v>0</v>
      </c>
      <c r="AK115" s="86">
        <f>+IFERROR(_xlfn.XLOOKUP(A115,Spraying!A:A,Spraying!AX:AX,,0),)</f>
        <v>0</v>
      </c>
      <c r="AL115" s="86">
        <f>Spraying!AD115</f>
        <v>0</v>
      </c>
      <c r="AM115" s="59">
        <v>23</v>
      </c>
      <c r="AN115" s="56">
        <f>_xlfn.XLOOKUP(A115,'Land  preparation'!A:A,'Land  preparation'!Y:Y,,0)</f>
        <v>23.6</v>
      </c>
      <c r="AO115" s="5">
        <f>_xlfn.XLOOKUP(A115,'Land  preparation'!A:A,'Land  preparation'!Z:Z,,0)</f>
        <v>0</v>
      </c>
    </row>
    <row r="116" spans="1:41" ht="18" customHeight="1">
      <c r="A116" s="173" t="s">
        <v>250</v>
      </c>
      <c r="B116" s="64" t="s">
        <v>7</v>
      </c>
      <c r="C116" s="64" t="s">
        <v>129</v>
      </c>
      <c r="D116" s="64" t="s">
        <v>183</v>
      </c>
      <c r="E116" s="64">
        <v>34.57</v>
      </c>
      <c r="F116" s="215">
        <v>32.4</v>
      </c>
      <c r="G116" s="67">
        <v>34.57</v>
      </c>
      <c r="H116" s="63">
        <v>2.17</v>
      </c>
      <c r="I116" s="68" t="s">
        <v>1</v>
      </c>
      <c r="J116" s="64" t="s">
        <v>1</v>
      </c>
      <c r="K116" s="59" t="s">
        <v>135</v>
      </c>
      <c r="L116" s="51" t="s">
        <v>20</v>
      </c>
      <c r="M116" s="64" t="s">
        <v>15</v>
      </c>
      <c r="N116" s="65" t="s">
        <v>102</v>
      </c>
      <c r="O116" s="65" t="s">
        <v>98</v>
      </c>
      <c r="P116" s="65" t="str">
        <f>'Land  preparation'!L116</f>
        <v> </v>
      </c>
      <c r="Q116" s="65" t="str">
        <f>'Land  preparation'!M116</f>
        <v> </v>
      </c>
      <c r="R116" s="65" t="str">
        <f>'Land  preparation'!N116</f>
        <v> </v>
      </c>
      <c r="S116" s="65" t="str">
        <f>'Land  preparation'!O116</f>
        <v> </v>
      </c>
      <c r="T116" s="65">
        <f>'Land  preparation'!P116</f>
        <v>32.4</v>
      </c>
      <c r="U116" s="65">
        <f>'Land  preparation'!Q116</f>
        <v>32.4</v>
      </c>
      <c r="V116" s="65" t="str">
        <f>'Land  preparation'!R116</f>
        <v> </v>
      </c>
      <c r="W116" s="65" t="str">
        <f>'Land  preparation'!S116</f>
        <v> </v>
      </c>
      <c r="X116" s="65" t="str">
        <f>'Land  preparation'!T116</f>
        <v> </v>
      </c>
      <c r="Y116" s="65" t="str">
        <f>'Land  preparation'!U116</f>
        <v> </v>
      </c>
      <c r="Z116" s="65" t="str">
        <f>'Land  preparation'!V116</f>
        <v> </v>
      </c>
      <c r="AA116" s="126" t="str">
        <f>'Land  preparation'!W116</f>
        <v> </v>
      </c>
      <c r="AB116" s="85">
        <f>Fertiizer!Q116</f>
        <v>26.52</v>
      </c>
      <c r="AC116" s="56">
        <f>'Land  preparation'!X116</f>
        <v>32.4</v>
      </c>
      <c r="AD116" s="56">
        <f>+IFERROR(_xlfn.XLOOKUP(A116,Spraying!A:A,Spraying!P:P,,0),)</f>
        <v>0</v>
      </c>
      <c r="AE116" s="56">
        <f>+IFERROR(_xlfn.XLOOKUP(A116,Spraying!A:A,Spraying!T:T,,0),)</f>
        <v>0</v>
      </c>
      <c r="AF116" s="86">
        <f>+IFERROR(_xlfn.XLOOKUP(A116,Spraying!A:A,Spraying!Y:Y,,0),)</f>
        <v>21.5</v>
      </c>
      <c r="AG116" s="86">
        <f>+IFERROR(_xlfn.XLOOKUP(A116,Spraying!A:A,Spraying!AD:AD,,0),)</f>
        <v>31.77</v>
      </c>
      <c r="AH116" s="86">
        <f>+IFERROR(_xlfn.XLOOKUP(A116,Spraying!A:A,Spraying!AI:AI,,0),)</f>
        <v>0</v>
      </c>
      <c r="AI116" s="86">
        <f>+IFERROR(_xlfn.XLOOKUP(A116,Spraying!A:A,Spraying!AN:AN,,0),)</f>
        <v>0</v>
      </c>
      <c r="AJ116" s="86">
        <f>+IFERROR(_xlfn.XLOOKUP(A116,Spraying!A:A,Spraying!AS:AS,,0),)</f>
        <v>33.25</v>
      </c>
      <c r="AK116" s="86">
        <f>+IFERROR(_xlfn.XLOOKUP(A116,Spraying!A:A,Spraying!AX:AX,,0),)</f>
        <v>0</v>
      </c>
      <c r="AL116" s="86">
        <f>Spraying!AD116</f>
        <v>31.77</v>
      </c>
      <c r="AM116" s="215">
        <v>32.4</v>
      </c>
      <c r="AN116" s="56">
        <f>_xlfn.XLOOKUP(A116,'Land  preparation'!A:A,'Land  preparation'!Y:Y,,0)</f>
        <v>0</v>
      </c>
      <c r="AO116" s="5">
        <f>_xlfn.XLOOKUP(A116,'Land  preparation'!A:A,'Land  preparation'!Z:Z,,0)</f>
        <v>0</v>
      </c>
    </row>
    <row r="117" spans="1:41" ht="18" customHeight="1">
      <c r="A117" s="68" t="s">
        <v>251</v>
      </c>
      <c r="B117" s="64" t="s">
        <v>7</v>
      </c>
      <c r="C117" s="64" t="s">
        <v>129</v>
      </c>
      <c r="D117" s="64" t="s">
        <v>185</v>
      </c>
      <c r="E117" s="64">
        <v>47.05</v>
      </c>
      <c r="F117" s="69">
        <v>42.9</v>
      </c>
      <c r="G117" s="67">
        <v>47.05</v>
      </c>
      <c r="H117" s="63">
        <v>4.2</v>
      </c>
      <c r="I117" s="68" t="s">
        <v>1</v>
      </c>
      <c r="J117" s="64" t="s">
        <v>1</v>
      </c>
      <c r="K117" s="59" t="s">
        <v>135</v>
      </c>
      <c r="L117" s="51" t="s">
        <v>20</v>
      </c>
      <c r="M117" s="64" t="s">
        <v>15</v>
      </c>
      <c r="N117" s="65" t="s">
        <v>102</v>
      </c>
      <c r="O117" s="65" t="s">
        <v>98</v>
      </c>
      <c r="P117" s="65" t="str">
        <f>'Land  preparation'!L117</f>
        <v> </v>
      </c>
      <c r="Q117" s="65">
        <f>'Land  preparation'!M117</f>
        <v>42.9</v>
      </c>
      <c r="R117" s="65" t="str">
        <f>'Land  preparation'!N117</f>
        <v> </v>
      </c>
      <c r="S117" s="65" t="str">
        <f>'Land  preparation'!O117</f>
        <v> </v>
      </c>
      <c r="T117" s="65">
        <f>'Land  preparation'!P117</f>
        <v>42.9</v>
      </c>
      <c r="U117" s="65">
        <f>'Land  preparation'!Q117</f>
        <v>42.9</v>
      </c>
      <c r="V117" s="65" t="str">
        <f>'Land  preparation'!R117</f>
        <v> </v>
      </c>
      <c r="W117" s="65" t="str">
        <f>'Land  preparation'!S117</f>
        <v> </v>
      </c>
      <c r="X117" s="65" t="str">
        <f>'Land  preparation'!T117</f>
        <v> </v>
      </c>
      <c r="Y117" s="65" t="str">
        <f>'Land  preparation'!U117</f>
        <v> </v>
      </c>
      <c r="Z117" s="65" t="str">
        <f>'Land  preparation'!V117</f>
        <v> </v>
      </c>
      <c r="AA117" s="126" t="str">
        <f>'Land  preparation'!W117</f>
        <v> </v>
      </c>
      <c r="AB117" s="85">
        <f>Fertiizer!Q117</f>
        <v>42.9</v>
      </c>
      <c r="AC117" s="56">
        <f>'Land  preparation'!X117</f>
        <v>42.9</v>
      </c>
      <c r="AD117" s="56">
        <f>+IFERROR(_xlfn.XLOOKUP(A117,Spraying!A:A,Spraying!P:P,,0),)</f>
        <v>0</v>
      </c>
      <c r="AE117" s="56">
        <f>+IFERROR(_xlfn.XLOOKUP(A117,Spraying!A:A,Spraying!T:T,,0),)</f>
        <v>0</v>
      </c>
      <c r="AF117" s="86">
        <f>+IFERROR(_xlfn.XLOOKUP(A117,Spraying!A:A,Spraying!Y:Y,,0),)</f>
        <v>51</v>
      </c>
      <c r="AG117" s="86">
        <f>+IFERROR(_xlfn.XLOOKUP(A117,Spraying!A:A,Spraying!AD:AD,,0),)</f>
        <v>2</v>
      </c>
      <c r="AH117" s="86">
        <f>+IFERROR(_xlfn.XLOOKUP(A117,Spraying!A:A,Spraying!AI:AI,,0),)</f>
        <v>0</v>
      </c>
      <c r="AI117" s="86">
        <f>+IFERROR(_xlfn.XLOOKUP(A117,Spraying!A:A,Spraying!AN:AN,,0),)</f>
        <v>0</v>
      </c>
      <c r="AJ117" s="86">
        <f>+IFERROR(_xlfn.XLOOKUP(A117,Spraying!A:A,Spraying!AS:AS,,0),)</f>
        <v>43.34</v>
      </c>
      <c r="AK117" s="86">
        <f>+IFERROR(_xlfn.XLOOKUP(A117,Spraying!A:A,Spraying!AX:AX,,0),)</f>
        <v>0</v>
      </c>
      <c r="AL117" s="86">
        <f>Spraying!AD117</f>
        <v>2</v>
      </c>
      <c r="AM117" s="69">
        <v>42.9</v>
      </c>
      <c r="AN117" s="56" t="str">
        <f>_xlfn.XLOOKUP(A117,'Land  preparation'!A:A,'Land  preparation'!Y:Y,,0)</f>
        <v> </v>
      </c>
      <c r="AO117" s="5">
        <f>_xlfn.XLOOKUP(A117,'Land  preparation'!A:A,'Land  preparation'!Z:Z,,0)</f>
        <v>0</v>
      </c>
    </row>
    <row r="118" spans="1:41" ht="18" customHeight="1">
      <c r="A118" s="68" t="s">
        <v>252</v>
      </c>
      <c r="B118" s="64" t="s">
        <v>7</v>
      </c>
      <c r="C118" s="64" t="s">
        <v>129</v>
      </c>
      <c r="D118" s="64" t="s">
        <v>187</v>
      </c>
      <c r="E118" s="64">
        <v>45.21</v>
      </c>
      <c r="F118" s="69">
        <v>42.3</v>
      </c>
      <c r="G118" s="67">
        <v>45.21</v>
      </c>
      <c r="H118" s="63">
        <v>2.91</v>
      </c>
      <c r="I118" s="68" t="s">
        <v>1</v>
      </c>
      <c r="J118" s="64" t="s">
        <v>1</v>
      </c>
      <c r="K118" s="59" t="s">
        <v>135</v>
      </c>
      <c r="L118" s="51" t="s">
        <v>20</v>
      </c>
      <c r="M118" s="64" t="s">
        <v>15</v>
      </c>
      <c r="N118" s="65" t="s">
        <v>97</v>
      </c>
      <c r="O118" s="65" t="s">
        <v>98</v>
      </c>
      <c r="P118" s="65" t="str">
        <f>'Land  preparation'!L118</f>
        <v> </v>
      </c>
      <c r="Q118" s="65">
        <f>'Land  preparation'!M118</f>
        <v>42.3</v>
      </c>
      <c r="R118" s="65" t="str">
        <f>'Land  preparation'!N118</f>
        <v> </v>
      </c>
      <c r="S118" s="65" t="str">
        <f>'Land  preparation'!O118</f>
        <v> </v>
      </c>
      <c r="T118" s="65">
        <f>'Land  preparation'!P118</f>
        <v>42.3</v>
      </c>
      <c r="U118" s="65">
        <f>'Land  preparation'!Q118</f>
        <v>42.3</v>
      </c>
      <c r="V118" s="65" t="str">
        <f>'Land  preparation'!R118</f>
        <v> </v>
      </c>
      <c r="W118" s="65" t="str">
        <f>'Land  preparation'!S118</f>
        <v> </v>
      </c>
      <c r="X118" s="65" t="str">
        <f>'Land  preparation'!T118</f>
        <v> </v>
      </c>
      <c r="Y118" s="65" t="str">
        <f>'Land  preparation'!U118</f>
        <v> </v>
      </c>
      <c r="Z118" s="65" t="str">
        <f>'Land  preparation'!V118</f>
        <v> </v>
      </c>
      <c r="AA118" s="126" t="str">
        <f>'Land  preparation'!W118</f>
        <v> </v>
      </c>
      <c r="AB118" s="85">
        <f>Fertiizer!Q118</f>
        <v>42.6</v>
      </c>
      <c r="AC118" s="56">
        <f>'Land  preparation'!X118</f>
        <v>42.3</v>
      </c>
      <c r="AD118" s="56">
        <f>+IFERROR(_xlfn.XLOOKUP(A118,Spraying!A:A,Spraying!P:P,,0),)</f>
        <v>0</v>
      </c>
      <c r="AE118" s="56">
        <f>+IFERROR(_xlfn.XLOOKUP(A118,Spraying!A:A,Spraying!T:T,,0),)</f>
        <v>0</v>
      </c>
      <c r="AF118" s="86">
        <f>+IFERROR(_xlfn.XLOOKUP(A118,Spraying!A:A,Spraying!Y:Y,,0),)</f>
        <v>43.7</v>
      </c>
      <c r="AG118" s="86">
        <f>+IFERROR(_xlfn.XLOOKUP(A118,Spraying!A:A,Spraying!AD:AD,,0),)</f>
        <v>24.2</v>
      </c>
      <c r="AH118" s="86">
        <f>+IFERROR(_xlfn.XLOOKUP(A118,Spraying!A:A,Spraying!AI:AI,,0),)</f>
        <v>0</v>
      </c>
      <c r="AI118" s="86">
        <f>+IFERROR(_xlfn.XLOOKUP(A118,Spraying!A:A,Spraying!AN:AN,,0),)</f>
        <v>0</v>
      </c>
      <c r="AJ118" s="86">
        <f>+IFERROR(_xlfn.XLOOKUP(A118,Spraying!A:A,Spraying!AS:AS,,0),)</f>
        <v>0</v>
      </c>
      <c r="AK118" s="86">
        <f>+IFERROR(_xlfn.XLOOKUP(A118,Spraying!A:A,Spraying!AX:AX,,0),)</f>
        <v>0</v>
      </c>
      <c r="AL118" s="86">
        <f>Spraying!AD118</f>
        <v>24.2</v>
      </c>
      <c r="AM118" s="69">
        <v>42.3</v>
      </c>
      <c r="AN118" s="56">
        <f>_xlfn.XLOOKUP(A118,'Land  preparation'!A:A,'Land  preparation'!Y:Y,,0)</f>
        <v>42</v>
      </c>
      <c r="AO118" s="5">
        <f>_xlfn.XLOOKUP(A118,'Land  preparation'!A:A,'Land  preparation'!Z:Z,,0)</f>
        <v>0</v>
      </c>
    </row>
    <row r="119" spans="1:41" ht="15" customHeight="1">
      <c r="A119" s="68" t="s">
        <v>253</v>
      </c>
      <c r="B119" s="64" t="s">
        <v>7</v>
      </c>
      <c r="C119" s="64" t="s">
        <v>129</v>
      </c>
      <c r="D119" s="64" t="s">
        <v>189</v>
      </c>
      <c r="E119" s="64">
        <v>45.23</v>
      </c>
      <c r="F119" s="69">
        <v>42.6</v>
      </c>
      <c r="G119" s="67">
        <v>45.23</v>
      </c>
      <c r="H119" s="63">
        <v>2.65</v>
      </c>
      <c r="I119" s="68" t="s">
        <v>1</v>
      </c>
      <c r="J119" s="64" t="s">
        <v>1</v>
      </c>
      <c r="K119" s="59" t="s">
        <v>135</v>
      </c>
      <c r="L119" s="51" t="s">
        <v>20</v>
      </c>
      <c r="M119" s="64" t="s">
        <v>15</v>
      </c>
      <c r="N119" s="65" t="s">
        <v>97</v>
      </c>
      <c r="O119" s="65" t="s">
        <v>98</v>
      </c>
      <c r="P119" s="65" t="str">
        <f>'Land  preparation'!L119</f>
        <v> </v>
      </c>
      <c r="Q119" s="65">
        <f>'Land  preparation'!M119</f>
        <v>42.6</v>
      </c>
      <c r="R119" s="65" t="str">
        <f>'Land  preparation'!N119</f>
        <v> </v>
      </c>
      <c r="S119" s="65" t="str">
        <f>'Land  preparation'!O119</f>
        <v> </v>
      </c>
      <c r="T119" s="65">
        <f>'Land  preparation'!P119</f>
        <v>42.6</v>
      </c>
      <c r="U119" s="65">
        <f>'Land  preparation'!Q119</f>
        <v>42.6</v>
      </c>
      <c r="V119" s="65" t="str">
        <f>'Land  preparation'!R119</f>
        <v> </v>
      </c>
      <c r="W119" s="65" t="str">
        <f>'Land  preparation'!S119</f>
        <v> </v>
      </c>
      <c r="X119" s="65" t="str">
        <f>'Land  preparation'!T119</f>
        <v> </v>
      </c>
      <c r="Y119" s="65" t="str">
        <f>'Land  preparation'!U119</f>
        <v> </v>
      </c>
      <c r="Z119" s="65" t="str">
        <f>'Land  preparation'!V119</f>
        <v> </v>
      </c>
      <c r="AA119" s="126" t="str">
        <f>'Land  preparation'!W119</f>
        <v> </v>
      </c>
      <c r="AB119" s="85">
        <f>Fertiizer!Q119</f>
        <v>42.04</v>
      </c>
      <c r="AC119" s="56">
        <f>'Land  preparation'!X119</f>
        <v>42.6</v>
      </c>
      <c r="AD119" s="56">
        <f>+IFERROR(_xlfn.XLOOKUP(A119,Spraying!A:A,Spraying!P:P,,0),)</f>
        <v>0</v>
      </c>
      <c r="AE119" s="56">
        <f>+IFERROR(_xlfn.XLOOKUP(A119,Spraying!A:A,Spraying!T:T,,0),)</f>
        <v>0</v>
      </c>
      <c r="AF119" s="86">
        <f>+IFERROR(_xlfn.XLOOKUP(A119,Spraying!A:A,Spraying!Y:Y,,0),)</f>
        <v>46.5</v>
      </c>
      <c r="AG119" s="86">
        <f>+IFERROR(_xlfn.XLOOKUP(A119,Spraying!A:A,Spraying!AD:AD,,0),)</f>
        <v>2</v>
      </c>
      <c r="AH119" s="86">
        <f>+IFERROR(_xlfn.XLOOKUP(A119,Spraying!A:A,Spraying!AI:AI,,0),)</f>
        <v>0</v>
      </c>
      <c r="AI119" s="86">
        <f>+IFERROR(_xlfn.XLOOKUP(A119,Spraying!A:A,Spraying!AN:AN,,0),)</f>
        <v>0</v>
      </c>
      <c r="AJ119" s="86">
        <f>+IFERROR(_xlfn.XLOOKUP(A119,Spraying!A:A,Spraying!AS:AS,,0),)</f>
        <v>0</v>
      </c>
      <c r="AK119" s="86">
        <f>+IFERROR(_xlfn.XLOOKUP(A119,Spraying!A:A,Spraying!AX:AX,,0),)</f>
        <v>0</v>
      </c>
      <c r="AL119" s="86">
        <f>Spraying!AD119</f>
        <v>2</v>
      </c>
      <c r="AM119" s="69">
        <v>42.6</v>
      </c>
      <c r="AN119" s="56">
        <f>_xlfn.XLOOKUP(A119,'Land  preparation'!A:A,'Land  preparation'!Y:Y,,0)</f>
        <v>43</v>
      </c>
      <c r="AO119" s="5">
        <f>_xlfn.XLOOKUP(A119,'Land  preparation'!A:A,'Land  preparation'!Z:Z,,0)</f>
        <v>0</v>
      </c>
    </row>
    <row r="120" spans="1:41" ht="15" customHeight="1">
      <c r="A120" s="68" t="s">
        <v>254</v>
      </c>
      <c r="B120" s="64" t="s">
        <v>7</v>
      </c>
      <c r="C120" s="64" t="s">
        <v>129</v>
      </c>
      <c r="D120" s="64" t="s">
        <v>255</v>
      </c>
      <c r="E120" s="64">
        <v>18.82</v>
      </c>
      <c r="F120" s="69">
        <v>16.899999999999999</v>
      </c>
      <c r="G120" s="67">
        <v>18.82</v>
      </c>
      <c r="H120" s="63">
        <v>1.96</v>
      </c>
      <c r="I120" s="68" t="s">
        <v>1</v>
      </c>
      <c r="J120" s="64" t="s">
        <v>1</v>
      </c>
      <c r="K120" s="59" t="s">
        <v>135</v>
      </c>
      <c r="L120" s="51" t="s">
        <v>20</v>
      </c>
      <c r="M120" s="64" t="s">
        <v>15</v>
      </c>
      <c r="N120" s="65" t="s">
        <v>102</v>
      </c>
      <c r="O120" s="65" t="s">
        <v>98</v>
      </c>
      <c r="P120" s="65" t="str">
        <f>'Land  preparation'!L120</f>
        <v> </v>
      </c>
      <c r="Q120" s="65">
        <f>'Land  preparation'!M120</f>
        <v>16.899999999999999</v>
      </c>
      <c r="R120" s="65" t="str">
        <f>'Land  preparation'!N120</f>
        <v> </v>
      </c>
      <c r="S120" s="65" t="str">
        <f>'Land  preparation'!O120</f>
        <v> </v>
      </c>
      <c r="T120" s="65">
        <f>'Land  preparation'!P120</f>
        <v>16.899999999999999</v>
      </c>
      <c r="U120" s="65">
        <f>'Land  preparation'!Q120</f>
        <v>16.899999999999999</v>
      </c>
      <c r="V120" s="65" t="str">
        <f>'Land  preparation'!R120</f>
        <v> </v>
      </c>
      <c r="W120" s="65" t="str">
        <f>'Land  preparation'!S120</f>
        <v> </v>
      </c>
      <c r="X120" s="65" t="str">
        <f>'Land  preparation'!T120</f>
        <v> </v>
      </c>
      <c r="Y120" s="65" t="str">
        <f>'Land  preparation'!U120</f>
        <v> </v>
      </c>
      <c r="Z120" s="65" t="str">
        <f>'Land  preparation'!V120</f>
        <v> </v>
      </c>
      <c r="AA120" s="126" t="str">
        <f>'Land  preparation'!W120</f>
        <v> </v>
      </c>
      <c r="AB120" s="85">
        <f>Fertiizer!Q120</f>
        <v>16.899999999999999</v>
      </c>
      <c r="AC120" s="56">
        <f>'Land  preparation'!X120</f>
        <v>16.899999999999999</v>
      </c>
      <c r="AD120" s="56">
        <f>+IFERROR(_xlfn.XLOOKUP(A120,Spraying!A:A,Spraying!P:P,,0),)</f>
        <v>0</v>
      </c>
      <c r="AE120" s="56">
        <f>+IFERROR(_xlfn.XLOOKUP(A120,Spraying!A:A,Spraying!T:T,,0),)</f>
        <v>0</v>
      </c>
      <c r="AF120" s="86">
        <f>+IFERROR(_xlfn.XLOOKUP(A120,Spraying!A:A,Spraying!Y:Y,,0),)</f>
        <v>18.7</v>
      </c>
      <c r="AG120" s="86">
        <f>+IFERROR(_xlfn.XLOOKUP(A120,Spraying!A:A,Spraying!AD:AD,,0),)</f>
        <v>2</v>
      </c>
      <c r="AH120" s="86">
        <f>+IFERROR(_xlfn.XLOOKUP(A120,Spraying!A:A,Spraying!AI:AI,,0),)</f>
        <v>0</v>
      </c>
      <c r="AI120" s="86">
        <f>+IFERROR(_xlfn.XLOOKUP(A120,Spraying!A:A,Spraying!AN:AN,,0),)</f>
        <v>0</v>
      </c>
      <c r="AJ120" s="86">
        <f>+IFERROR(_xlfn.XLOOKUP(A120,Spraying!A:A,Spraying!AS:AS,,0),)</f>
        <v>0</v>
      </c>
      <c r="AK120" s="86">
        <f>+IFERROR(_xlfn.XLOOKUP(A120,Spraying!A:A,Spraying!AX:AX,,0),)</f>
        <v>0</v>
      </c>
      <c r="AL120" s="86">
        <f>Spraying!AD120</f>
        <v>2</v>
      </c>
      <c r="AM120" s="69">
        <v>16.899999999999999</v>
      </c>
      <c r="AN120" s="56">
        <f>_xlfn.XLOOKUP(A120,'Land  preparation'!A:A,'Land  preparation'!Y:Y,,0)</f>
        <v>16</v>
      </c>
      <c r="AO120" s="5">
        <f>_xlfn.XLOOKUP(A120,'Land  preparation'!A:A,'Land  preparation'!Z:Z,,0)</f>
        <v>0</v>
      </c>
    </row>
    <row r="121" spans="1:41" ht="15" customHeight="1">
      <c r="A121" s="68" t="s">
        <v>256</v>
      </c>
      <c r="B121" s="64" t="s">
        <v>7</v>
      </c>
      <c r="C121" s="64" t="s">
        <v>129</v>
      </c>
      <c r="D121" s="64" t="s">
        <v>257</v>
      </c>
      <c r="E121" s="64">
        <v>35.31</v>
      </c>
      <c r="F121" s="69">
        <v>32.799999999999997</v>
      </c>
      <c r="G121" s="67">
        <v>35.31</v>
      </c>
      <c r="H121" s="63">
        <v>2.52</v>
      </c>
      <c r="I121" s="68" t="s">
        <v>1</v>
      </c>
      <c r="J121" s="64" t="s">
        <v>1</v>
      </c>
      <c r="K121" s="59" t="s">
        <v>135</v>
      </c>
      <c r="L121" s="51" t="s">
        <v>20</v>
      </c>
      <c r="M121" s="64" t="s">
        <v>15</v>
      </c>
      <c r="N121" s="65" t="s">
        <v>102</v>
      </c>
      <c r="O121" s="65" t="s">
        <v>98</v>
      </c>
      <c r="P121" s="65" t="str">
        <f>'Land  preparation'!L121</f>
        <v> </v>
      </c>
      <c r="Q121" s="65">
        <f>'Land  preparation'!M121</f>
        <v>32.799999999999997</v>
      </c>
      <c r="R121" s="65" t="str">
        <f>'Land  preparation'!N121</f>
        <v> </v>
      </c>
      <c r="S121" s="65" t="str">
        <f>'Land  preparation'!O121</f>
        <v> </v>
      </c>
      <c r="T121" s="65">
        <f>'Land  preparation'!P121</f>
        <v>32.799999999999997</v>
      </c>
      <c r="U121" s="65">
        <f>'Land  preparation'!Q121</f>
        <v>32.799999999999997</v>
      </c>
      <c r="V121" s="65" t="str">
        <f>'Land  preparation'!R121</f>
        <v> </v>
      </c>
      <c r="W121" s="65" t="str">
        <f>'Land  preparation'!S121</f>
        <v> </v>
      </c>
      <c r="X121" s="65" t="str">
        <f>'Land  preparation'!T121</f>
        <v> </v>
      </c>
      <c r="Y121" s="65" t="str">
        <f>'Land  preparation'!U121</f>
        <v> </v>
      </c>
      <c r="Z121" s="65" t="str">
        <f>'Land  preparation'!V121</f>
        <v> </v>
      </c>
      <c r="AA121" s="126" t="str">
        <f>'Land  preparation'!W121</f>
        <v> </v>
      </c>
      <c r="AB121" s="85">
        <f>Fertiizer!Q121</f>
        <v>33</v>
      </c>
      <c r="AC121" s="56">
        <f>'Land  preparation'!X121</f>
        <v>32.799999999999997</v>
      </c>
      <c r="AD121" s="56">
        <f>+IFERROR(_xlfn.XLOOKUP(A121,Spraying!A:A,Spraying!P:P,,0),)</f>
        <v>0</v>
      </c>
      <c r="AE121" s="56">
        <f>+IFERROR(_xlfn.XLOOKUP(A121,Spraying!A:A,Spraying!T:T,,0),)</f>
        <v>0</v>
      </c>
      <c r="AF121" s="86">
        <f>+IFERROR(_xlfn.XLOOKUP(A121,Spraying!A:A,Spraying!Y:Y,,0),)</f>
        <v>35</v>
      </c>
      <c r="AG121" s="86">
        <f>+IFERROR(_xlfn.XLOOKUP(A121,Spraying!A:A,Spraying!AD:AD,,0),)</f>
        <v>22.7</v>
      </c>
      <c r="AH121" s="86">
        <f>+IFERROR(_xlfn.XLOOKUP(A121,Spraying!A:A,Spraying!AI:AI,,0),)</f>
        <v>0</v>
      </c>
      <c r="AI121" s="86">
        <f>+IFERROR(_xlfn.XLOOKUP(A121,Spraying!A:A,Spraying!AN:AN,,0),)</f>
        <v>0</v>
      </c>
      <c r="AJ121" s="86">
        <f>+IFERROR(_xlfn.XLOOKUP(A121,Spraying!A:A,Spraying!AS:AS,,0),)</f>
        <v>0</v>
      </c>
      <c r="AK121" s="86">
        <f>+IFERROR(_xlfn.XLOOKUP(A121,Spraying!A:A,Spraying!AX:AX,,0),)</f>
        <v>0</v>
      </c>
      <c r="AL121" s="86">
        <f>Spraying!AD121</f>
        <v>22.7</v>
      </c>
      <c r="AM121" s="69">
        <v>32.799999999999997</v>
      </c>
      <c r="AN121" s="56">
        <f>_xlfn.XLOOKUP(A121,'Land  preparation'!A:A,'Land  preparation'!Y:Y,,0)</f>
        <v>32</v>
      </c>
      <c r="AO121" s="5">
        <f>_xlfn.XLOOKUP(A121,'Land  preparation'!A:A,'Land  preparation'!Z:Z,,0)</f>
        <v>0</v>
      </c>
    </row>
    <row r="122" spans="1:41" ht="15" customHeight="1">
      <c r="A122" s="68" t="s">
        <v>258</v>
      </c>
      <c r="B122" s="64" t="s">
        <v>7</v>
      </c>
      <c r="C122" s="64" t="s">
        <v>129</v>
      </c>
      <c r="D122" s="64" t="s">
        <v>193</v>
      </c>
      <c r="E122" s="64">
        <v>33.11</v>
      </c>
      <c r="F122" s="69">
        <v>29.2</v>
      </c>
      <c r="G122" s="67">
        <v>33.11</v>
      </c>
      <c r="H122" s="63">
        <v>3.95</v>
      </c>
      <c r="I122" s="68" t="s">
        <v>1</v>
      </c>
      <c r="J122" s="64" t="s">
        <v>1</v>
      </c>
      <c r="K122" s="59" t="s">
        <v>135</v>
      </c>
      <c r="L122" s="51" t="s">
        <v>20</v>
      </c>
      <c r="M122" s="64" t="s">
        <v>15</v>
      </c>
      <c r="N122" s="65" t="s">
        <v>102</v>
      </c>
      <c r="O122" s="65" t="s">
        <v>98</v>
      </c>
      <c r="P122" s="65" t="str">
        <f>'Land  preparation'!L122</f>
        <v> </v>
      </c>
      <c r="Q122" s="65">
        <f>'Land  preparation'!M122</f>
        <v>29.2</v>
      </c>
      <c r="R122" s="65" t="str">
        <f>'Land  preparation'!N122</f>
        <v> </v>
      </c>
      <c r="S122" s="65" t="str">
        <f>'Land  preparation'!O122</f>
        <v> </v>
      </c>
      <c r="T122" s="65">
        <f>'Land  preparation'!P122</f>
        <v>29.2</v>
      </c>
      <c r="U122" s="65">
        <f>'Land  preparation'!Q122</f>
        <v>29.2</v>
      </c>
      <c r="V122" s="65" t="str">
        <f>'Land  preparation'!R122</f>
        <v> </v>
      </c>
      <c r="W122" s="65" t="str">
        <f>'Land  preparation'!S122</f>
        <v> </v>
      </c>
      <c r="X122" s="65" t="str">
        <f>'Land  preparation'!T122</f>
        <v> </v>
      </c>
      <c r="Y122" s="65" t="str">
        <f>'Land  preparation'!U122</f>
        <v> </v>
      </c>
      <c r="Z122" s="65" t="str">
        <f>'Land  preparation'!V122</f>
        <v> </v>
      </c>
      <c r="AA122" s="126" t="str">
        <f>'Land  preparation'!W122</f>
        <v> </v>
      </c>
      <c r="AB122" s="85">
        <f>Fertiizer!Q122</f>
        <v>30.51</v>
      </c>
      <c r="AC122" s="56">
        <f>'Land  preparation'!X122</f>
        <v>29.2</v>
      </c>
      <c r="AD122" s="56">
        <f>+IFERROR(_xlfn.XLOOKUP(A122,Spraying!A:A,Spraying!P:P,,0),)</f>
        <v>0</v>
      </c>
      <c r="AE122" s="56">
        <f>+IFERROR(_xlfn.XLOOKUP(A122,Spraying!A:A,Spraying!T:T,,0),)</f>
        <v>0</v>
      </c>
      <c r="AF122" s="86">
        <f>+IFERROR(_xlfn.XLOOKUP(A122,Spraying!A:A,Spraying!Y:Y,,0),)</f>
        <v>28.66</v>
      </c>
      <c r="AG122" s="86">
        <f>+IFERROR(_xlfn.XLOOKUP(A122,Spraying!A:A,Spraying!AD:AD,,0),)</f>
        <v>2</v>
      </c>
      <c r="AH122" s="86">
        <f>+IFERROR(_xlfn.XLOOKUP(A122,Spraying!A:A,Spraying!AI:AI,,0),)</f>
        <v>0</v>
      </c>
      <c r="AI122" s="86">
        <f>+IFERROR(_xlfn.XLOOKUP(A122,Spraying!A:A,Spraying!AN:AN,,0),)</f>
        <v>29.09</v>
      </c>
      <c r="AJ122" s="86">
        <f>+IFERROR(_xlfn.XLOOKUP(A122,Spraying!A:A,Spraying!AS:AS,,0),)</f>
        <v>0</v>
      </c>
      <c r="AK122" s="86">
        <f>+IFERROR(_xlfn.XLOOKUP(A122,Spraying!A:A,Spraying!AX:AX,,0),)</f>
        <v>0</v>
      </c>
      <c r="AL122" s="86">
        <f>Spraying!AD122</f>
        <v>2</v>
      </c>
      <c r="AM122" s="69">
        <v>29.2</v>
      </c>
      <c r="AN122" s="56">
        <f>_xlfn.XLOOKUP(A122,'Land  preparation'!A:A,'Land  preparation'!Y:Y,,0)</f>
        <v>30</v>
      </c>
      <c r="AO122" s="5">
        <f>_xlfn.XLOOKUP(A122,'Land  preparation'!A:A,'Land  preparation'!Z:Z,,0)</f>
        <v>0</v>
      </c>
    </row>
    <row r="123" spans="1:41" ht="15" customHeight="1">
      <c r="A123" s="68" t="s">
        <v>259</v>
      </c>
      <c r="B123" s="64" t="s">
        <v>7</v>
      </c>
      <c r="C123" s="64" t="s">
        <v>129</v>
      </c>
      <c r="D123" s="64" t="s">
        <v>195</v>
      </c>
      <c r="E123" s="64">
        <v>54.57</v>
      </c>
      <c r="F123" s="69">
        <v>51.8</v>
      </c>
      <c r="G123" s="67">
        <v>54.67</v>
      </c>
      <c r="H123" s="63">
        <v>2.79</v>
      </c>
      <c r="I123" s="68" t="s">
        <v>1</v>
      </c>
      <c r="J123" s="64" t="s">
        <v>1</v>
      </c>
      <c r="K123" s="59" t="s">
        <v>135</v>
      </c>
      <c r="L123" s="51" t="s">
        <v>20</v>
      </c>
      <c r="M123" s="64" t="s">
        <v>15</v>
      </c>
      <c r="N123" s="65" t="s">
        <v>102</v>
      </c>
      <c r="O123" s="65" t="s">
        <v>98</v>
      </c>
      <c r="P123" s="65" t="str">
        <f>'Land  preparation'!L123</f>
        <v> </v>
      </c>
      <c r="Q123" s="65">
        <f>'Land  preparation'!M123</f>
        <v>51.8</v>
      </c>
      <c r="R123" s="65" t="str">
        <f>'Land  preparation'!N123</f>
        <v> </v>
      </c>
      <c r="S123" s="65" t="str">
        <f>'Land  preparation'!O123</f>
        <v> </v>
      </c>
      <c r="T123" s="65">
        <f>'Land  preparation'!P123</f>
        <v>51.8</v>
      </c>
      <c r="U123" s="65">
        <f>'Land  preparation'!Q123</f>
        <v>51.8</v>
      </c>
      <c r="V123" s="65" t="str">
        <f>'Land  preparation'!R123</f>
        <v> </v>
      </c>
      <c r="W123" s="65" t="str">
        <f>'Land  preparation'!S123</f>
        <v> </v>
      </c>
      <c r="X123" s="65" t="str">
        <f>'Land  preparation'!T123</f>
        <v> </v>
      </c>
      <c r="Y123" s="65" t="str">
        <f>'Land  preparation'!U123</f>
        <v> </v>
      </c>
      <c r="Z123" s="65" t="str">
        <f>'Land  preparation'!V123</f>
        <v> </v>
      </c>
      <c r="AA123" s="126" t="str">
        <f>'Land  preparation'!W123</f>
        <v> </v>
      </c>
      <c r="AB123" s="85">
        <f>Fertiizer!Q123</f>
        <v>54.02</v>
      </c>
      <c r="AC123" s="56">
        <f>'Land  preparation'!X123</f>
        <v>51.8</v>
      </c>
      <c r="AD123" s="56">
        <f>+IFERROR(_xlfn.XLOOKUP(A123,Spraying!A:A,Spraying!P:P,,0),)</f>
        <v>0</v>
      </c>
      <c r="AE123" s="56">
        <f>+IFERROR(_xlfn.XLOOKUP(A123,Spraying!A:A,Spraying!T:T,,0),)</f>
        <v>0</v>
      </c>
      <c r="AF123" s="86">
        <f>+IFERROR(_xlfn.XLOOKUP(A123,Spraying!A:A,Spraying!Y:Y,,0),)</f>
        <v>54.9</v>
      </c>
      <c r="AG123" s="86">
        <f>+IFERROR(_xlfn.XLOOKUP(A123,Spraying!A:A,Spraying!AD:AD,,0),)</f>
        <v>31</v>
      </c>
      <c r="AH123" s="86">
        <f>+IFERROR(_xlfn.XLOOKUP(A123,Spraying!A:A,Spraying!AI:AI,,0),)</f>
        <v>0</v>
      </c>
      <c r="AI123" s="86">
        <f>+IFERROR(_xlfn.XLOOKUP(A123,Spraying!A:A,Spraying!AN:AN,,0),)</f>
        <v>51.59</v>
      </c>
      <c r="AJ123" s="86">
        <f>+IFERROR(_xlfn.XLOOKUP(A123,Spraying!A:A,Spraying!AS:AS,,0),)</f>
        <v>0</v>
      </c>
      <c r="AK123" s="86">
        <f>+IFERROR(_xlfn.XLOOKUP(A123,Spraying!A:A,Spraying!AX:AX,,0),)</f>
        <v>0</v>
      </c>
      <c r="AL123" s="86">
        <f>Spraying!AD123</f>
        <v>31</v>
      </c>
      <c r="AM123" s="69">
        <v>51.8</v>
      </c>
      <c r="AN123" s="56">
        <f>_xlfn.XLOOKUP(A123,'Land  preparation'!A:A,'Land  preparation'!Y:Y,,0)</f>
        <v>51</v>
      </c>
      <c r="AO123" s="5">
        <f>_xlfn.XLOOKUP(A123,'Land  preparation'!A:A,'Land  preparation'!Z:Z,,0)</f>
        <v>0</v>
      </c>
    </row>
    <row r="124" spans="1:41" ht="15" customHeight="1">
      <c r="A124" s="68" t="s">
        <v>260</v>
      </c>
      <c r="B124" s="64" t="s">
        <v>7</v>
      </c>
      <c r="C124" s="64" t="s">
        <v>129</v>
      </c>
      <c r="D124" s="64" t="s">
        <v>261</v>
      </c>
      <c r="E124" s="64">
        <v>45.53</v>
      </c>
      <c r="F124" s="69">
        <v>42.6</v>
      </c>
      <c r="G124" s="67">
        <v>45.53</v>
      </c>
      <c r="H124" s="63">
        <v>2.92</v>
      </c>
      <c r="I124" s="68" t="s">
        <v>1</v>
      </c>
      <c r="J124" s="64" t="s">
        <v>1</v>
      </c>
      <c r="K124" s="59" t="s">
        <v>135</v>
      </c>
      <c r="L124" s="51" t="s">
        <v>20</v>
      </c>
      <c r="M124" s="64" t="s">
        <v>15</v>
      </c>
      <c r="N124" s="65" t="s">
        <v>102</v>
      </c>
      <c r="O124" s="65" t="s">
        <v>98</v>
      </c>
      <c r="P124" s="65" t="str">
        <f>'Land  preparation'!L124</f>
        <v> </v>
      </c>
      <c r="Q124" s="65">
        <f>'Land  preparation'!M124</f>
        <v>42.6</v>
      </c>
      <c r="R124" s="65" t="str">
        <f>'Land  preparation'!N124</f>
        <v> </v>
      </c>
      <c r="S124" s="65" t="str">
        <f>'Land  preparation'!O124</f>
        <v> </v>
      </c>
      <c r="T124" s="65">
        <f>'Land  preparation'!P124</f>
        <v>42.6</v>
      </c>
      <c r="U124" s="65">
        <f>'Land  preparation'!Q124</f>
        <v>42.6</v>
      </c>
      <c r="V124" s="65" t="str">
        <f>'Land  preparation'!R124</f>
        <v> </v>
      </c>
      <c r="W124" s="65" t="str">
        <f>'Land  preparation'!S124</f>
        <v> </v>
      </c>
      <c r="X124" s="65" t="str">
        <f>'Land  preparation'!T124</f>
        <v> </v>
      </c>
      <c r="Y124" s="65" t="str">
        <f>'Land  preparation'!U124</f>
        <v> </v>
      </c>
      <c r="Z124" s="65" t="str">
        <f>'Land  preparation'!V124</f>
        <v> </v>
      </c>
      <c r="AA124" s="126" t="str">
        <f>'Land  preparation'!W124</f>
        <v> </v>
      </c>
      <c r="AB124" s="85">
        <f>Fertiizer!Q124</f>
        <v>44.57</v>
      </c>
      <c r="AC124" s="56">
        <f>'Land  preparation'!X124</f>
        <v>42.6</v>
      </c>
      <c r="AD124" s="56">
        <f>+IFERROR(_xlfn.XLOOKUP(A124,Spraying!A:A,Spraying!P:P,,0),)</f>
        <v>0</v>
      </c>
      <c r="AE124" s="56">
        <f>+IFERROR(_xlfn.XLOOKUP(A124,Spraying!A:A,Spraying!T:T,,0),)</f>
        <v>0</v>
      </c>
      <c r="AF124" s="86">
        <f>+IFERROR(_xlfn.XLOOKUP(A124,Spraying!A:A,Spraying!Y:Y,,0),)</f>
        <v>45.8</v>
      </c>
      <c r="AG124" s="86">
        <f>+IFERROR(_xlfn.XLOOKUP(A124,Spraying!A:A,Spraying!AD:AD,,0),)</f>
        <v>2.5</v>
      </c>
      <c r="AH124" s="86">
        <f>+IFERROR(_xlfn.XLOOKUP(A124,Spraying!A:A,Spraying!AI:AI,,0),)</f>
        <v>0</v>
      </c>
      <c r="AI124" s="86">
        <f>+IFERROR(_xlfn.XLOOKUP(A124,Spraying!A:A,Spraying!AN:AN,,0),)</f>
        <v>43.63</v>
      </c>
      <c r="AJ124" s="86">
        <f>+IFERROR(_xlfn.XLOOKUP(A124,Spraying!A:A,Spraying!AS:AS,,0),)</f>
        <v>0</v>
      </c>
      <c r="AK124" s="86">
        <f>+IFERROR(_xlfn.XLOOKUP(A124,Spraying!A:A,Spraying!AX:AX,,0),)</f>
        <v>0</v>
      </c>
      <c r="AL124" s="86">
        <f>Spraying!AD124</f>
        <v>2.5</v>
      </c>
      <c r="AM124" s="69">
        <v>42.6</v>
      </c>
      <c r="AN124" s="56">
        <f>_xlfn.XLOOKUP(A124,'Land  preparation'!A:A,'Land  preparation'!Y:Y,,0)</f>
        <v>42.7</v>
      </c>
      <c r="AO124" s="5">
        <f>_xlfn.XLOOKUP(A124,'Land  preparation'!A:A,'Land  preparation'!Z:Z,,0)</f>
        <v>0</v>
      </c>
    </row>
    <row r="125" spans="1:41" ht="15" customHeight="1">
      <c r="A125" s="68" t="s">
        <v>262</v>
      </c>
      <c r="B125" s="64" t="s">
        <v>7</v>
      </c>
      <c r="C125" s="64" t="s">
        <v>129</v>
      </c>
      <c r="D125" s="64" t="s">
        <v>263</v>
      </c>
      <c r="E125" s="64">
        <v>42.92</v>
      </c>
      <c r="F125" s="69">
        <v>39.299999999999997</v>
      </c>
      <c r="G125" s="67">
        <v>42.92</v>
      </c>
      <c r="H125" s="63">
        <v>3.64</v>
      </c>
      <c r="I125" s="68" t="s">
        <v>1</v>
      </c>
      <c r="J125" s="64" t="s">
        <v>1</v>
      </c>
      <c r="K125" s="59" t="s">
        <v>135</v>
      </c>
      <c r="L125" s="51" t="s">
        <v>20</v>
      </c>
      <c r="M125" s="64" t="s">
        <v>15</v>
      </c>
      <c r="N125" s="65" t="s">
        <v>102</v>
      </c>
      <c r="O125" s="65" t="s">
        <v>98</v>
      </c>
      <c r="P125" s="65" t="str">
        <f>'Land  preparation'!L125</f>
        <v> </v>
      </c>
      <c r="Q125" s="65">
        <f>'Land  preparation'!M125</f>
        <v>39.299999999999997</v>
      </c>
      <c r="R125" s="65" t="str">
        <f>'Land  preparation'!N125</f>
        <v> </v>
      </c>
      <c r="S125" s="65" t="str">
        <f>'Land  preparation'!O125</f>
        <v> </v>
      </c>
      <c r="T125" s="65">
        <f>'Land  preparation'!P125</f>
        <v>39.299999999999997</v>
      </c>
      <c r="U125" s="65">
        <f>'Land  preparation'!Q125</f>
        <v>39.299999999999997</v>
      </c>
      <c r="V125" s="65" t="str">
        <f>'Land  preparation'!R125</f>
        <v> </v>
      </c>
      <c r="W125" s="65" t="str">
        <f>'Land  preparation'!S125</f>
        <v> </v>
      </c>
      <c r="X125" s="65" t="str">
        <f>'Land  preparation'!T125</f>
        <v> </v>
      </c>
      <c r="Y125" s="65" t="str">
        <f>'Land  preparation'!U125</f>
        <v> </v>
      </c>
      <c r="Z125" s="65" t="str">
        <f>'Land  preparation'!V125</f>
        <v> </v>
      </c>
      <c r="AA125" s="126" t="str">
        <f>'Land  preparation'!W125</f>
        <v> </v>
      </c>
      <c r="AB125" s="85">
        <f>Fertiizer!Q125</f>
        <v>38.03</v>
      </c>
      <c r="AC125" s="56">
        <f>'Land  preparation'!X125</f>
        <v>39.299999999999997</v>
      </c>
      <c r="AD125" s="56">
        <f>+IFERROR(_xlfn.XLOOKUP(A125,Spraying!A:A,Spraying!P:P,,0),)</f>
        <v>0</v>
      </c>
      <c r="AE125" s="56">
        <f>+IFERROR(_xlfn.XLOOKUP(A125,Spraying!A:A,Spraying!T:T,,0),)</f>
        <v>0</v>
      </c>
      <c r="AF125" s="86">
        <f>+IFERROR(_xlfn.XLOOKUP(A125,Spraying!A:A,Spraying!Y:Y,,0),)</f>
        <v>40.340000000000003</v>
      </c>
      <c r="AG125" s="86">
        <f>+IFERROR(_xlfn.XLOOKUP(A125,Spraying!A:A,Spraying!AD:AD,,0),)</f>
        <v>2.5</v>
      </c>
      <c r="AH125" s="86">
        <f>+IFERROR(_xlfn.XLOOKUP(A125,Spraying!A:A,Spraying!AI:AI,,0),)</f>
        <v>0</v>
      </c>
      <c r="AI125" s="86">
        <f>+IFERROR(_xlfn.XLOOKUP(A125,Spraying!A:A,Spraying!AN:AN,,0),)</f>
        <v>40.65</v>
      </c>
      <c r="AJ125" s="86">
        <f>+IFERROR(_xlfn.XLOOKUP(A125,Spraying!A:A,Spraying!AS:AS,,0),)</f>
        <v>0</v>
      </c>
      <c r="AK125" s="86">
        <f>+IFERROR(_xlfn.XLOOKUP(A125,Spraying!A:A,Spraying!AX:AX,,0),)</f>
        <v>0</v>
      </c>
      <c r="AL125" s="86">
        <f>Spraying!AD125</f>
        <v>2.5</v>
      </c>
      <c r="AM125" s="69">
        <v>39.299999999999997</v>
      </c>
      <c r="AN125" s="56">
        <f>_xlfn.XLOOKUP(A125,'Land  preparation'!A:A,'Land  preparation'!Y:Y,,0)</f>
        <v>38.369999999999997</v>
      </c>
      <c r="AO125" s="5">
        <f>_xlfn.XLOOKUP(A125,'Land  preparation'!A:A,'Land  preparation'!Z:Z,,0)</f>
        <v>0</v>
      </c>
    </row>
    <row r="126" spans="1:41" ht="15" customHeight="1">
      <c r="A126" s="68" t="s">
        <v>264</v>
      </c>
      <c r="B126" s="64" t="s">
        <v>7</v>
      </c>
      <c r="C126" s="64" t="s">
        <v>129</v>
      </c>
      <c r="D126" s="64" t="s">
        <v>265</v>
      </c>
      <c r="E126" s="64">
        <v>42.32</v>
      </c>
      <c r="F126" s="69">
        <v>39.700000000000003</v>
      </c>
      <c r="G126" s="67">
        <v>42.32</v>
      </c>
      <c r="H126" s="63">
        <v>2.62</v>
      </c>
      <c r="I126" s="68" t="s">
        <v>1</v>
      </c>
      <c r="J126" s="64" t="s">
        <v>1</v>
      </c>
      <c r="K126" s="59" t="s">
        <v>135</v>
      </c>
      <c r="L126" s="51" t="s">
        <v>20</v>
      </c>
      <c r="M126" s="64" t="s">
        <v>15</v>
      </c>
      <c r="N126" s="65" t="s">
        <v>102</v>
      </c>
      <c r="O126" s="65" t="s">
        <v>98</v>
      </c>
      <c r="P126" s="65" t="str">
        <f>'Land  preparation'!L126</f>
        <v> </v>
      </c>
      <c r="Q126" s="65">
        <f>'Land  preparation'!M126</f>
        <v>39.700000000000003</v>
      </c>
      <c r="R126" s="65" t="str">
        <f>'Land  preparation'!N126</f>
        <v> </v>
      </c>
      <c r="S126" s="65" t="str">
        <f>'Land  preparation'!O126</f>
        <v> </v>
      </c>
      <c r="T126" s="65">
        <f>'Land  preparation'!P126</f>
        <v>39.700000000000003</v>
      </c>
      <c r="U126" s="65">
        <f>'Land  preparation'!Q126</f>
        <v>39.700000000000003</v>
      </c>
      <c r="V126" s="65" t="str">
        <f>'Land  preparation'!R126</f>
        <v> </v>
      </c>
      <c r="W126" s="65" t="str">
        <f>'Land  preparation'!S126</f>
        <v> </v>
      </c>
      <c r="X126" s="65" t="str">
        <f>'Land  preparation'!T126</f>
        <v> </v>
      </c>
      <c r="Y126" s="65" t="str">
        <f>'Land  preparation'!U126</f>
        <v> </v>
      </c>
      <c r="Z126" s="65" t="str">
        <f>'Land  preparation'!V126</f>
        <v> </v>
      </c>
      <c r="AA126" s="126" t="str">
        <f>'Land  preparation'!W126</f>
        <v> </v>
      </c>
      <c r="AB126" s="85">
        <f>Fertiizer!Q126</f>
        <v>39.28</v>
      </c>
      <c r="AC126" s="56">
        <f>'Land  preparation'!X126</f>
        <v>39.700000000000003</v>
      </c>
      <c r="AD126" s="56">
        <f>+IFERROR(_xlfn.XLOOKUP(A126,Spraying!A:A,Spraying!P:P,,0),)</f>
        <v>0</v>
      </c>
      <c r="AE126" s="56">
        <f>+IFERROR(_xlfn.XLOOKUP(A126,Spraying!A:A,Spraying!T:T,,0),)</f>
        <v>0</v>
      </c>
      <c r="AF126" s="86">
        <f>+IFERROR(_xlfn.XLOOKUP(A126,Spraying!A:A,Spraying!Y:Y,,0),)</f>
        <v>43.1</v>
      </c>
      <c r="AG126" s="86">
        <f>+IFERROR(_xlfn.XLOOKUP(A126,Spraying!A:A,Spraying!AD:AD,,0),)</f>
        <v>26</v>
      </c>
      <c r="AH126" s="86">
        <f>+IFERROR(_xlfn.XLOOKUP(A126,Spraying!A:A,Spraying!AI:AI,,0),)</f>
        <v>0</v>
      </c>
      <c r="AI126" s="86">
        <f>+IFERROR(_xlfn.XLOOKUP(A126,Spraying!A:A,Spraying!AN:AN,,0),)</f>
        <v>40.5</v>
      </c>
      <c r="AJ126" s="86">
        <f>+IFERROR(_xlfn.XLOOKUP(A126,Spraying!A:A,Spraying!AS:AS,,0),)</f>
        <v>0</v>
      </c>
      <c r="AK126" s="86">
        <f>+IFERROR(_xlfn.XLOOKUP(A126,Spraying!A:A,Spraying!AX:AX,,0),)</f>
        <v>0</v>
      </c>
      <c r="AL126" s="86">
        <f>Spraying!AD126</f>
        <v>26</v>
      </c>
      <c r="AM126" s="69">
        <v>39.700000000000003</v>
      </c>
      <c r="AN126" s="56">
        <f>_xlfn.XLOOKUP(A126,'Land  preparation'!A:A,'Land  preparation'!Y:Y,,0)</f>
        <v>41.14</v>
      </c>
      <c r="AO126" s="5">
        <f>_xlfn.XLOOKUP(A126,'Land  preparation'!A:A,'Land  preparation'!Z:Z,,0)</f>
        <v>0</v>
      </c>
    </row>
    <row r="127" spans="1:41" ht="15" customHeight="1">
      <c r="A127" s="68" t="s">
        <v>266</v>
      </c>
      <c r="B127" s="64" t="s">
        <v>7</v>
      </c>
      <c r="C127" s="64" t="s">
        <v>129</v>
      </c>
      <c r="D127" s="64" t="s">
        <v>267</v>
      </c>
      <c r="E127" s="64">
        <v>40.6</v>
      </c>
      <c r="F127" s="69">
        <v>38</v>
      </c>
      <c r="G127" s="67">
        <v>40.6</v>
      </c>
      <c r="H127" s="63">
        <v>2.57</v>
      </c>
      <c r="I127" s="68" t="s">
        <v>1</v>
      </c>
      <c r="J127" s="64" t="s">
        <v>1</v>
      </c>
      <c r="K127" s="59" t="s">
        <v>135</v>
      </c>
      <c r="L127" s="51" t="s">
        <v>20</v>
      </c>
      <c r="M127" s="64" t="s">
        <v>15</v>
      </c>
      <c r="N127" s="65" t="s">
        <v>102</v>
      </c>
      <c r="O127" s="65" t="s">
        <v>98</v>
      </c>
      <c r="P127" s="65" t="str">
        <f>'Land  preparation'!L127</f>
        <v> </v>
      </c>
      <c r="Q127" s="65">
        <f>'Land  preparation'!M127</f>
        <v>38</v>
      </c>
      <c r="R127" s="65" t="str">
        <f>'Land  preparation'!N127</f>
        <v> </v>
      </c>
      <c r="S127" s="65" t="str">
        <f>'Land  preparation'!O127</f>
        <v> </v>
      </c>
      <c r="T127" s="65">
        <f>'Land  preparation'!P127</f>
        <v>38</v>
      </c>
      <c r="U127" s="65">
        <f>'Land  preparation'!Q127</f>
        <v>38</v>
      </c>
      <c r="V127" s="65" t="str">
        <f>'Land  preparation'!R127</f>
        <v> </v>
      </c>
      <c r="W127" s="65" t="str">
        <f>'Land  preparation'!S127</f>
        <v> </v>
      </c>
      <c r="X127" s="65" t="str">
        <f>'Land  preparation'!T127</f>
        <v> </v>
      </c>
      <c r="Y127" s="65" t="str">
        <f>'Land  preparation'!U127</f>
        <v> </v>
      </c>
      <c r="Z127" s="65" t="str">
        <f>'Land  preparation'!V127</f>
        <v> </v>
      </c>
      <c r="AA127" s="126" t="str">
        <f>'Land  preparation'!W127</f>
        <v> </v>
      </c>
      <c r="AB127" s="85">
        <f>Fertiizer!Q127</f>
        <v>38.549999999999997</v>
      </c>
      <c r="AC127" s="56">
        <f>'Land  preparation'!X127</f>
        <v>38</v>
      </c>
      <c r="AD127" s="56">
        <f>+IFERROR(_xlfn.XLOOKUP(A127,Spraying!A:A,Spraying!P:P,,0),)</f>
        <v>0</v>
      </c>
      <c r="AE127" s="56">
        <f>+IFERROR(_xlfn.XLOOKUP(A127,Spraying!A:A,Spraying!T:T,,0),)</f>
        <v>0</v>
      </c>
      <c r="AF127" s="86">
        <f>+IFERROR(_xlfn.XLOOKUP(A127,Spraying!A:A,Spraying!Y:Y,,0),)</f>
        <v>42.36</v>
      </c>
      <c r="AG127" s="86">
        <f>+IFERROR(_xlfn.XLOOKUP(A127,Spraying!A:A,Spraying!AD:AD,,0),)</f>
        <v>2.5</v>
      </c>
      <c r="AH127" s="86">
        <f>+IFERROR(_xlfn.XLOOKUP(A127,Spraying!A:A,Spraying!AI:AI,,0),)</f>
        <v>0</v>
      </c>
      <c r="AI127" s="86">
        <f>+IFERROR(_xlfn.XLOOKUP(A127,Spraying!A:A,Spraying!AN:AN,,0),)</f>
        <v>38.200000000000003</v>
      </c>
      <c r="AJ127" s="86">
        <f>+IFERROR(_xlfn.XLOOKUP(A127,Spraying!A:A,Spraying!AS:AS,,0),)</f>
        <v>0</v>
      </c>
      <c r="AK127" s="86">
        <f>+IFERROR(_xlfn.XLOOKUP(A127,Spraying!A:A,Spraying!AX:AX,,0),)</f>
        <v>0</v>
      </c>
      <c r="AL127" s="86">
        <f>Spraying!AD127</f>
        <v>2.5</v>
      </c>
      <c r="AM127" s="69">
        <v>38</v>
      </c>
      <c r="AN127" s="56">
        <f>_xlfn.XLOOKUP(A127,'Land  preparation'!A:A,'Land  preparation'!Y:Y,,0)</f>
        <v>38.200000000000003</v>
      </c>
      <c r="AO127" s="5">
        <f>_xlfn.XLOOKUP(A127,'Land  preparation'!A:A,'Land  preparation'!Z:Z,,0)</f>
        <v>0</v>
      </c>
    </row>
    <row r="128" spans="1:41" ht="15" customHeight="1">
      <c r="A128" s="68" t="s">
        <v>268</v>
      </c>
      <c r="B128" s="64" t="s">
        <v>7</v>
      </c>
      <c r="C128" s="64" t="s">
        <v>129</v>
      </c>
      <c r="D128" s="64" t="s">
        <v>269</v>
      </c>
      <c r="E128" s="64">
        <v>41.25</v>
      </c>
      <c r="F128" s="69">
        <v>37.5</v>
      </c>
      <c r="G128" s="67">
        <v>41.25</v>
      </c>
      <c r="H128" s="63">
        <v>3.75</v>
      </c>
      <c r="I128" s="68" t="s">
        <v>1</v>
      </c>
      <c r="J128" s="64" t="s">
        <v>1</v>
      </c>
      <c r="K128" s="59" t="s">
        <v>135</v>
      </c>
      <c r="L128" s="51" t="s">
        <v>20</v>
      </c>
      <c r="M128" s="64" t="s">
        <v>15</v>
      </c>
      <c r="N128" s="65" t="s">
        <v>102</v>
      </c>
      <c r="O128" s="65" t="s">
        <v>98</v>
      </c>
      <c r="P128" s="65" t="str">
        <f>'Land  preparation'!L128</f>
        <v> </v>
      </c>
      <c r="Q128" s="65">
        <f>'Land  preparation'!M128</f>
        <v>37.5</v>
      </c>
      <c r="R128" s="65" t="str">
        <f>'Land  preparation'!N128</f>
        <v> </v>
      </c>
      <c r="S128" s="65" t="str">
        <f>'Land  preparation'!O128</f>
        <v> </v>
      </c>
      <c r="T128" s="65">
        <f>'Land  preparation'!P128</f>
        <v>37.5</v>
      </c>
      <c r="U128" s="65">
        <f>'Land  preparation'!Q128</f>
        <v>37.5</v>
      </c>
      <c r="V128" s="65" t="str">
        <f>'Land  preparation'!R128</f>
        <v> </v>
      </c>
      <c r="W128" s="65" t="str">
        <f>'Land  preparation'!S128</f>
        <v> </v>
      </c>
      <c r="X128" s="65" t="str">
        <f>'Land  preparation'!T128</f>
        <v> </v>
      </c>
      <c r="Y128" s="65" t="str">
        <f>'Land  preparation'!U128</f>
        <v> </v>
      </c>
      <c r="Z128" s="65" t="str">
        <f>'Land  preparation'!V128</f>
        <v> </v>
      </c>
      <c r="AA128" s="126" t="str">
        <f>'Land  preparation'!W128</f>
        <v> </v>
      </c>
      <c r="AB128" s="85">
        <f>Fertiizer!Q128</f>
        <v>39.18</v>
      </c>
      <c r="AC128" s="56">
        <f>'Land  preparation'!X128</f>
        <v>37.5</v>
      </c>
      <c r="AD128" s="56">
        <f>+IFERROR(_xlfn.XLOOKUP(A128,Spraying!A:A,Spraying!P:P,,0),)</f>
        <v>0</v>
      </c>
      <c r="AE128" s="56">
        <f>+IFERROR(_xlfn.XLOOKUP(A128,Spraying!A:A,Spraying!T:T,,0),)</f>
        <v>0</v>
      </c>
      <c r="AF128" s="86">
        <f>+IFERROR(_xlfn.XLOOKUP(A128,Spraying!A:A,Spraying!Y:Y,,0),)</f>
        <v>37.01</v>
      </c>
      <c r="AG128" s="86">
        <f>+IFERROR(_xlfn.XLOOKUP(A128,Spraying!A:A,Spraying!AD:AD,,0),)</f>
        <v>2.5</v>
      </c>
      <c r="AH128" s="86">
        <f>+IFERROR(_xlfn.XLOOKUP(A128,Spraying!A:A,Spraying!AI:AI,,0),)</f>
        <v>0</v>
      </c>
      <c r="AI128" s="86">
        <f>+IFERROR(_xlfn.XLOOKUP(A128,Spraying!A:A,Spraying!AN:AN,,0),)</f>
        <v>37.9</v>
      </c>
      <c r="AJ128" s="86">
        <f>+IFERROR(_xlfn.XLOOKUP(A128,Spraying!A:A,Spraying!AS:AS,,0),)</f>
        <v>0</v>
      </c>
      <c r="AK128" s="86">
        <f>+IFERROR(_xlfn.XLOOKUP(A128,Spraying!A:A,Spraying!AX:AX,,0),)</f>
        <v>0</v>
      </c>
      <c r="AL128" s="86">
        <f>Spraying!AD128</f>
        <v>2.5</v>
      </c>
      <c r="AM128" s="69">
        <v>37.5</v>
      </c>
      <c r="AN128" s="56">
        <f>_xlfn.XLOOKUP(A128,'Land  preparation'!A:A,'Land  preparation'!Y:Y,,0)</f>
        <v>40.85</v>
      </c>
      <c r="AO128" s="5">
        <f>_xlfn.XLOOKUP(A128,'Land  preparation'!A:A,'Land  preparation'!Z:Z,,0)</f>
        <v>0</v>
      </c>
    </row>
    <row r="129" spans="1:41" ht="15" customHeight="1">
      <c r="A129" s="68" t="s">
        <v>270</v>
      </c>
      <c r="B129" s="64" t="s">
        <v>7</v>
      </c>
      <c r="C129" s="64" t="s">
        <v>129</v>
      </c>
      <c r="D129" s="64" t="s">
        <v>197</v>
      </c>
      <c r="E129" s="64">
        <v>62.41</v>
      </c>
      <c r="F129" s="69">
        <v>60.4</v>
      </c>
      <c r="G129" s="67">
        <v>62.41</v>
      </c>
      <c r="H129" s="63">
        <v>2</v>
      </c>
      <c r="I129" s="68" t="s">
        <v>1</v>
      </c>
      <c r="J129" s="64" t="s">
        <v>1</v>
      </c>
      <c r="K129" s="59" t="s">
        <v>135</v>
      </c>
      <c r="L129" s="51" t="s">
        <v>20</v>
      </c>
      <c r="M129" s="64" t="s">
        <v>15</v>
      </c>
      <c r="N129" s="65" t="s">
        <v>102</v>
      </c>
      <c r="O129" s="65" t="s">
        <v>98</v>
      </c>
      <c r="P129" s="65" t="str">
        <f>'Land  preparation'!L129</f>
        <v> </v>
      </c>
      <c r="Q129" s="65" t="str">
        <f>'Land  preparation'!M129</f>
        <v> </v>
      </c>
      <c r="R129" s="65" t="str">
        <f>'Land  preparation'!N129</f>
        <v> </v>
      </c>
      <c r="S129" s="65" t="str">
        <f>'Land  preparation'!O129</f>
        <v> </v>
      </c>
      <c r="T129" s="65">
        <f>'Land  preparation'!P129</f>
        <v>60.4</v>
      </c>
      <c r="U129" s="65">
        <f>'Land  preparation'!Q129</f>
        <v>60.4</v>
      </c>
      <c r="V129" s="65" t="str">
        <f>'Land  preparation'!R129</f>
        <v> </v>
      </c>
      <c r="W129" s="65" t="str">
        <f>'Land  preparation'!S129</f>
        <v> </v>
      </c>
      <c r="X129" s="65" t="str">
        <f>'Land  preparation'!T129</f>
        <v> </v>
      </c>
      <c r="Y129" s="65" t="str">
        <f>'Land  preparation'!U129</f>
        <v> </v>
      </c>
      <c r="Z129" s="65" t="str">
        <f>'Land  preparation'!V129</f>
        <v> </v>
      </c>
      <c r="AA129" s="126" t="str">
        <f>'Land  preparation'!W129</f>
        <v> </v>
      </c>
      <c r="AB129" s="85">
        <f>Fertiizer!Q129</f>
        <v>60.1</v>
      </c>
      <c r="AC129" s="56">
        <f>'Land  preparation'!X129</f>
        <v>60.4</v>
      </c>
      <c r="AD129" s="56">
        <f>+IFERROR(_xlfn.XLOOKUP(A129,Spraying!A:A,Spraying!P:P,,0),)</f>
        <v>0</v>
      </c>
      <c r="AE129" s="56">
        <f>+IFERROR(_xlfn.XLOOKUP(A129,Spraying!A:A,Spraying!T:T,,0),)</f>
        <v>0</v>
      </c>
      <c r="AF129" s="86">
        <f>+IFERROR(_xlfn.XLOOKUP(A129,Spraying!A:A,Spraying!Y:Y,,0),)</f>
        <v>43.5</v>
      </c>
      <c r="AG129" s="86">
        <f>+IFERROR(_xlfn.XLOOKUP(A129,Spraying!A:A,Spraying!AD:AD,,0),)</f>
        <v>0</v>
      </c>
      <c r="AH129" s="86">
        <f>+IFERROR(_xlfn.XLOOKUP(A129,Spraying!A:A,Spraying!AI:AI,,0),)</f>
        <v>0</v>
      </c>
      <c r="AI129" s="86">
        <f>+IFERROR(_xlfn.XLOOKUP(A129,Spraying!A:A,Spraying!AN:AN,,0),)</f>
        <v>0</v>
      </c>
      <c r="AJ129" s="86">
        <f>+IFERROR(_xlfn.XLOOKUP(A129,Spraying!A:A,Spraying!AS:AS,,0),)</f>
        <v>60.22</v>
      </c>
      <c r="AK129" s="86">
        <f>+IFERROR(_xlfn.XLOOKUP(A129,Spraying!A:A,Spraying!AX:AX,,0),)</f>
        <v>0</v>
      </c>
      <c r="AL129" s="86">
        <f>Spraying!AD129</f>
        <v>0</v>
      </c>
      <c r="AM129" s="69">
        <v>60.4</v>
      </c>
      <c r="AN129" s="56">
        <f>_xlfn.XLOOKUP(A129,'Land  preparation'!A:A,'Land  preparation'!Y:Y,,0)</f>
        <v>0</v>
      </c>
      <c r="AO129" s="5">
        <f>_xlfn.XLOOKUP(A129,'Land  preparation'!A:A,'Land  preparation'!Z:Z,,0)</f>
        <v>0</v>
      </c>
    </row>
    <row r="130" spans="1:41" ht="18" customHeight="1">
      <c r="A130" s="68" t="s">
        <v>271</v>
      </c>
      <c r="B130" s="64" t="s">
        <v>7</v>
      </c>
      <c r="C130" s="64" t="s">
        <v>129</v>
      </c>
      <c r="D130" s="64">
        <v>153</v>
      </c>
      <c r="E130" s="64">
        <v>32</v>
      </c>
      <c r="F130" s="70">
        <v>31.8</v>
      </c>
      <c r="G130" s="68" t="s">
        <v>58</v>
      </c>
      <c r="H130" s="63">
        <v>0.2</v>
      </c>
      <c r="I130" s="68" t="s">
        <v>104</v>
      </c>
      <c r="J130" s="64" t="s">
        <v>1</v>
      </c>
      <c r="K130" s="59" t="s">
        <v>96</v>
      </c>
      <c r="L130" s="51" t="s">
        <v>21</v>
      </c>
      <c r="M130" s="64" t="s">
        <v>14</v>
      </c>
      <c r="N130" s="65" t="s">
        <v>102</v>
      </c>
      <c r="O130" s="65" t="s">
        <v>98</v>
      </c>
      <c r="P130" s="65">
        <f>'Land  preparation'!L130</f>
        <v>31.8</v>
      </c>
      <c r="Q130" s="65" t="str">
        <f>'Land  preparation'!M130</f>
        <v> </v>
      </c>
      <c r="R130" s="65">
        <f>'Land  preparation'!N130</f>
        <v>31.8</v>
      </c>
      <c r="S130" s="65" t="str">
        <f>'Land  preparation'!O130</f>
        <v> </v>
      </c>
      <c r="T130" s="65" t="str">
        <f>'Land  preparation'!P130</f>
        <v> </v>
      </c>
      <c r="U130" s="65" t="str">
        <f>'Land  preparation'!Q130</f>
        <v> </v>
      </c>
      <c r="V130" s="65">
        <f>'Land  preparation'!R130</f>
        <v>31.8</v>
      </c>
      <c r="W130" s="65">
        <f>'Land  preparation'!S130</f>
        <v>31.8</v>
      </c>
      <c r="X130" s="65">
        <f>'Land  preparation'!T130</f>
        <v>31.8</v>
      </c>
      <c r="Y130" s="65">
        <f>'Land  preparation'!U130</f>
        <v>30</v>
      </c>
      <c r="Z130" s="65">
        <f>'Land  preparation'!V130</f>
        <v>33</v>
      </c>
      <c r="AA130" s="126">
        <f>'Land  preparation'!W130</f>
        <v>33</v>
      </c>
      <c r="AB130" s="85">
        <f>Fertiizer!Q130</f>
        <v>32</v>
      </c>
      <c r="AC130" s="56" t="str">
        <f>'Land  preparation'!X130</f>
        <v> </v>
      </c>
      <c r="AD130" s="56">
        <f>+IFERROR(_xlfn.XLOOKUP(A130,Spraying!A:A,Spraying!P:P,,0),)</f>
        <v>0</v>
      </c>
      <c r="AE130" s="56">
        <f>+IFERROR(_xlfn.XLOOKUP(A130,Spraying!A:A,Spraying!T:T,,0),)</f>
        <v>0</v>
      </c>
      <c r="AF130" s="86">
        <f>+IFERROR(_xlfn.XLOOKUP(A130,Spraying!A:A,Spraying!Y:Y,,0),)</f>
        <v>40.630000000000003</v>
      </c>
      <c r="AG130" s="86">
        <f>+IFERROR(_xlfn.XLOOKUP(A130,Spraying!A:A,Spraying!AD:AD,,0),)</f>
        <v>0</v>
      </c>
      <c r="AH130" s="86">
        <f>+IFERROR(_xlfn.XLOOKUP(A130,Spraying!A:A,Spraying!AI:AI,,0),)</f>
        <v>0</v>
      </c>
      <c r="AI130" s="86">
        <f>+IFERROR(_xlfn.XLOOKUP(A130,Spraying!A:A,Spraying!AN:AN,,0),)</f>
        <v>0</v>
      </c>
      <c r="AJ130" s="86">
        <f>+IFERROR(_xlfn.XLOOKUP(A130,Spraying!A:A,Spraying!AS:AS,,0),)</f>
        <v>31.01</v>
      </c>
      <c r="AK130" s="86">
        <f>+IFERROR(_xlfn.XLOOKUP(A130,Spraying!A:A,Spraying!AX:AX,,0),)</f>
        <v>0</v>
      </c>
      <c r="AL130" s="86">
        <f>Spraying!AD130</f>
        <v>0</v>
      </c>
      <c r="AM130" s="70">
        <v>31.8</v>
      </c>
      <c r="AN130" s="56" t="str">
        <f>_xlfn.XLOOKUP(A130,'Land  preparation'!A:A,'Land  preparation'!Y:Y,,0)</f>
        <v> </v>
      </c>
      <c r="AO130" s="5">
        <f>_xlfn.XLOOKUP(A130,'Land  preparation'!A:A,'Land  preparation'!Z:Z,,0)</f>
        <v>0</v>
      </c>
    </row>
    <row r="131" spans="1:41" ht="15" customHeight="1">
      <c r="A131" s="68" t="s">
        <v>272</v>
      </c>
      <c r="B131" s="64" t="s">
        <v>7</v>
      </c>
      <c r="C131" s="64" t="s">
        <v>129</v>
      </c>
      <c r="D131" s="64">
        <v>190</v>
      </c>
      <c r="E131" s="64">
        <v>34</v>
      </c>
      <c r="F131" s="59">
        <v>34</v>
      </c>
      <c r="G131" s="68" t="s">
        <v>58</v>
      </c>
      <c r="H131" s="63" t="s">
        <v>210</v>
      </c>
      <c r="I131" s="68" t="s">
        <v>104</v>
      </c>
      <c r="J131" s="64" t="s">
        <v>1</v>
      </c>
      <c r="K131" s="59" t="s">
        <v>96</v>
      </c>
      <c r="L131" s="51" t="s">
        <v>21</v>
      </c>
      <c r="M131" s="64" t="s">
        <v>14</v>
      </c>
      <c r="N131" s="65" t="s">
        <v>102</v>
      </c>
      <c r="O131" s="65" t="s">
        <v>98</v>
      </c>
      <c r="P131" s="65">
        <f>'Land  preparation'!L131</f>
        <v>34</v>
      </c>
      <c r="Q131" s="65" t="str">
        <f>'Land  preparation'!M131</f>
        <v> </v>
      </c>
      <c r="R131" s="65" t="str">
        <f>'Land  preparation'!N131</f>
        <v> </v>
      </c>
      <c r="S131" s="65" t="str">
        <f>'Land  preparation'!O131</f>
        <v> </v>
      </c>
      <c r="T131" s="65" t="str">
        <f>'Land  preparation'!P131</f>
        <v> </v>
      </c>
      <c r="U131" s="65" t="str">
        <f>'Land  preparation'!Q131</f>
        <v> </v>
      </c>
      <c r="V131" s="65">
        <f>'Land  preparation'!R131</f>
        <v>34</v>
      </c>
      <c r="W131" s="65">
        <f>'Land  preparation'!S131</f>
        <v>34</v>
      </c>
      <c r="X131" s="65">
        <f>'Land  preparation'!T131</f>
        <v>34</v>
      </c>
      <c r="Y131" s="65">
        <f>'Land  preparation'!U131</f>
        <v>34</v>
      </c>
      <c r="Z131" s="65">
        <f>'Land  preparation'!V131</f>
        <v>36.200000000000003</v>
      </c>
      <c r="AA131" s="126">
        <f>'Land  preparation'!W131</f>
        <v>36.200000000000003</v>
      </c>
      <c r="AB131" s="85">
        <f>Fertiizer!Q131</f>
        <v>34</v>
      </c>
      <c r="AC131" s="56" t="str">
        <f>'Land  preparation'!X131</f>
        <v> </v>
      </c>
      <c r="AD131" s="56">
        <f>+IFERROR(_xlfn.XLOOKUP(A131,Spraying!A:A,Spraying!P:P,,0),)</f>
        <v>0</v>
      </c>
      <c r="AE131" s="56">
        <f>+IFERROR(_xlfn.XLOOKUP(A131,Spraying!A:A,Spraying!T:T,,0),)</f>
        <v>0</v>
      </c>
      <c r="AF131" s="86">
        <f>+IFERROR(_xlfn.XLOOKUP(A131,Spraying!A:A,Spraying!Y:Y,,0),)</f>
        <v>30</v>
      </c>
      <c r="AG131" s="86">
        <f>+IFERROR(_xlfn.XLOOKUP(A131,Spraying!A:A,Spraying!AD:AD,,0),)</f>
        <v>0</v>
      </c>
      <c r="AH131" s="86">
        <f>+IFERROR(_xlfn.XLOOKUP(A131,Spraying!A:A,Spraying!AI:AI,,0),)</f>
        <v>0</v>
      </c>
      <c r="AI131" s="86">
        <f>+IFERROR(_xlfn.XLOOKUP(A131,Spraying!A:A,Spraying!AN:AN,,0),)</f>
        <v>0</v>
      </c>
      <c r="AJ131" s="86">
        <f>+IFERROR(_xlfn.XLOOKUP(A131,Spraying!A:A,Spraying!AS:AS,,0),)</f>
        <v>33.5</v>
      </c>
      <c r="AK131" s="86">
        <f>+IFERROR(_xlfn.XLOOKUP(A131,Spraying!A:A,Spraying!AX:AX,,0),)</f>
        <v>0</v>
      </c>
      <c r="AL131" s="86">
        <f>Spraying!AD131</f>
        <v>0</v>
      </c>
      <c r="AM131" s="59">
        <v>34</v>
      </c>
      <c r="AN131" s="56" t="str">
        <f>_xlfn.XLOOKUP(A131,'Land  preparation'!A:A,'Land  preparation'!Y:Y,,0)</f>
        <v> </v>
      </c>
      <c r="AO131" s="5">
        <f>_xlfn.XLOOKUP(A131,'Land  preparation'!A:A,'Land  preparation'!Z:Z,,0)</f>
        <v>0</v>
      </c>
    </row>
    <row r="132" spans="1:41" ht="18" customHeight="1">
      <c r="A132" s="68" t="s">
        <v>273</v>
      </c>
      <c r="B132" s="64" t="s">
        <v>7</v>
      </c>
      <c r="C132" s="64" t="s">
        <v>129</v>
      </c>
      <c r="D132" s="64">
        <v>192</v>
      </c>
      <c r="E132" s="64">
        <v>10.3</v>
      </c>
      <c r="F132" s="59">
        <v>10</v>
      </c>
      <c r="G132" s="68" t="s">
        <v>58</v>
      </c>
      <c r="H132" s="63">
        <v>0.3</v>
      </c>
      <c r="I132" s="68" t="s">
        <v>104</v>
      </c>
      <c r="J132" s="64" t="s">
        <v>1</v>
      </c>
      <c r="K132" s="59" t="s">
        <v>96</v>
      </c>
      <c r="L132" s="51" t="s">
        <v>21</v>
      </c>
      <c r="M132" s="64" t="s">
        <v>14</v>
      </c>
      <c r="N132" s="65" t="s">
        <v>102</v>
      </c>
      <c r="O132" s="65" t="s">
        <v>98</v>
      </c>
      <c r="P132" s="65">
        <f>'Land  preparation'!L132</f>
        <v>10.3</v>
      </c>
      <c r="Q132" s="65" t="str">
        <f>'Land  preparation'!M132</f>
        <v> </v>
      </c>
      <c r="R132" s="65" t="str">
        <f>'Land  preparation'!N132</f>
        <v> </v>
      </c>
      <c r="S132" s="65" t="str">
        <f>'Land  preparation'!O132</f>
        <v> </v>
      </c>
      <c r="T132" s="65" t="str">
        <f>'Land  preparation'!P132</f>
        <v> </v>
      </c>
      <c r="U132" s="65" t="str">
        <f>'Land  preparation'!Q132</f>
        <v> </v>
      </c>
      <c r="V132" s="65">
        <f>'Land  preparation'!R132</f>
        <v>10</v>
      </c>
      <c r="W132" s="65">
        <f>'Land  preparation'!S132</f>
        <v>10.3</v>
      </c>
      <c r="X132" s="65">
        <f>'Land  preparation'!T132</f>
        <v>10.3</v>
      </c>
      <c r="Y132" s="65">
        <f>'Land  preparation'!U132</f>
        <v>10.3</v>
      </c>
      <c r="Z132" s="65">
        <f>'Land  preparation'!V132</f>
        <v>13.6</v>
      </c>
      <c r="AA132" s="126">
        <f>'Land  preparation'!W132</f>
        <v>13</v>
      </c>
      <c r="AB132" s="85">
        <f>Fertiizer!Q132</f>
        <v>9</v>
      </c>
      <c r="AC132" s="56" t="str">
        <f>'Land  preparation'!X132</f>
        <v> </v>
      </c>
      <c r="AD132" s="56">
        <f>+IFERROR(_xlfn.XLOOKUP(A132,Spraying!A:A,Spraying!P:P,,0),)</f>
        <v>0</v>
      </c>
      <c r="AE132" s="56">
        <f>+IFERROR(_xlfn.XLOOKUP(A132,Spraying!A:A,Spraying!T:T,,0),)</f>
        <v>0</v>
      </c>
      <c r="AF132" s="86">
        <f>+IFERROR(_xlfn.XLOOKUP(A132,Spraying!A:A,Spraying!Y:Y,,0),)</f>
        <v>10.1</v>
      </c>
      <c r="AG132" s="86">
        <f>+IFERROR(_xlfn.XLOOKUP(A132,Spraying!A:A,Spraying!AD:AD,,0),)</f>
        <v>0</v>
      </c>
      <c r="AH132" s="86">
        <f>+IFERROR(_xlfn.XLOOKUP(A132,Spraying!A:A,Spraying!AI:AI,,0),)</f>
        <v>0</v>
      </c>
      <c r="AI132" s="86">
        <f>+IFERROR(_xlfn.XLOOKUP(A132,Spraying!A:A,Spraying!AN:AN,,0),)</f>
        <v>0</v>
      </c>
      <c r="AJ132" s="86">
        <f>+IFERROR(_xlfn.XLOOKUP(A132,Spraying!A:A,Spraying!AS:AS,,0),)</f>
        <v>9.98</v>
      </c>
      <c r="AK132" s="86">
        <f>+IFERROR(_xlfn.XLOOKUP(A132,Spraying!A:A,Spraying!AX:AX,,0),)</f>
        <v>0</v>
      </c>
      <c r="AL132" s="86">
        <f>Spraying!AD132</f>
        <v>0</v>
      </c>
      <c r="AM132" s="59">
        <v>10</v>
      </c>
      <c r="AN132" s="56" t="str">
        <f>_xlfn.XLOOKUP(A132,'Land  preparation'!A:A,'Land  preparation'!Y:Y,,0)</f>
        <v> </v>
      </c>
      <c r="AO132" s="5">
        <f>_xlfn.XLOOKUP(A132,'Land  preparation'!A:A,'Land  preparation'!Z:Z,,0)</f>
        <v>0</v>
      </c>
    </row>
    <row r="133" spans="1:41" ht="18" customHeight="1">
      <c r="A133" s="68" t="s">
        <v>274</v>
      </c>
      <c r="B133" s="64" t="s">
        <v>7</v>
      </c>
      <c r="C133" s="64" t="s">
        <v>129</v>
      </c>
      <c r="D133" s="64">
        <v>193</v>
      </c>
      <c r="E133" s="64">
        <v>29.5</v>
      </c>
      <c r="F133" s="59">
        <v>28.9</v>
      </c>
      <c r="G133" s="68" t="s">
        <v>58</v>
      </c>
      <c r="H133" s="63">
        <v>0.6</v>
      </c>
      <c r="I133" s="68" t="s">
        <v>104</v>
      </c>
      <c r="J133" s="64" t="s">
        <v>1</v>
      </c>
      <c r="K133" s="59" t="s">
        <v>96</v>
      </c>
      <c r="L133" s="51" t="s">
        <v>21</v>
      </c>
      <c r="M133" s="64" t="s">
        <v>14</v>
      </c>
      <c r="N133" s="65" t="s">
        <v>102</v>
      </c>
      <c r="O133" s="65" t="s">
        <v>98</v>
      </c>
      <c r="P133" s="65">
        <f>'Land  preparation'!L133</f>
        <v>28.9</v>
      </c>
      <c r="Q133" s="65" t="str">
        <f>'Land  preparation'!M133</f>
        <v> </v>
      </c>
      <c r="R133" s="65" t="str">
        <f>'Land  preparation'!N133</f>
        <v> </v>
      </c>
      <c r="S133" s="65" t="str">
        <f>'Land  preparation'!O133</f>
        <v> </v>
      </c>
      <c r="T133" s="65" t="str">
        <f>'Land  preparation'!P133</f>
        <v>`</v>
      </c>
      <c r="U133" s="65" t="str">
        <f>'Land  preparation'!Q133</f>
        <v> </v>
      </c>
      <c r="V133" s="65">
        <f>'Land  preparation'!R133</f>
        <v>28.9</v>
      </c>
      <c r="W133" s="65">
        <f>'Land  preparation'!S133</f>
        <v>28.9</v>
      </c>
      <c r="X133" s="65">
        <f>'Land  preparation'!T133</f>
        <v>28.9</v>
      </c>
      <c r="Y133" s="65">
        <f>'Land  preparation'!U133</f>
        <v>27</v>
      </c>
      <c r="Z133" s="65">
        <f>'Land  preparation'!V133</f>
        <v>28</v>
      </c>
      <c r="AA133" s="126">
        <f>'Land  preparation'!W133</f>
        <v>29</v>
      </c>
      <c r="AB133" s="85">
        <f>Fertiizer!Q133</f>
        <v>28.1</v>
      </c>
      <c r="AC133" s="56" t="str">
        <f>'Land  preparation'!X133</f>
        <v> </v>
      </c>
      <c r="AD133" s="56">
        <f>+IFERROR(_xlfn.XLOOKUP(A133,Spraying!A:A,Spraying!P:P,,0),)</f>
        <v>0</v>
      </c>
      <c r="AE133" s="56">
        <f>+IFERROR(_xlfn.XLOOKUP(A133,Spraying!A:A,Spraying!T:T,,0),)</f>
        <v>0</v>
      </c>
      <c r="AF133" s="86">
        <f>+IFERROR(_xlfn.XLOOKUP(A133,Spraying!A:A,Spraying!Y:Y,,0),)</f>
        <v>43</v>
      </c>
      <c r="AG133" s="86">
        <f>+IFERROR(_xlfn.XLOOKUP(A133,Spraying!A:A,Spraying!AD:AD,,0),)</f>
        <v>0</v>
      </c>
      <c r="AH133" s="86">
        <f>+IFERROR(_xlfn.XLOOKUP(A133,Spraying!A:A,Spraying!AI:AI,,0),)</f>
        <v>0</v>
      </c>
      <c r="AI133" s="86">
        <f>+IFERROR(_xlfn.XLOOKUP(A133,Spraying!A:A,Spraying!AN:AN,,0),)</f>
        <v>0</v>
      </c>
      <c r="AJ133" s="86">
        <f>+IFERROR(_xlfn.XLOOKUP(A133,Spraying!A:A,Spraying!AS:AS,,0),)</f>
        <v>27.68</v>
      </c>
      <c r="AK133" s="86">
        <f>+IFERROR(_xlfn.XLOOKUP(A133,Spraying!A:A,Spraying!AX:AX,,0),)</f>
        <v>0</v>
      </c>
      <c r="AL133" s="86">
        <f>Spraying!AD133</f>
        <v>0</v>
      </c>
      <c r="AM133" s="59">
        <v>28.9</v>
      </c>
      <c r="AN133" s="56" t="str">
        <f>_xlfn.XLOOKUP(A133,'Land  preparation'!A:A,'Land  preparation'!Y:Y,,0)</f>
        <v> </v>
      </c>
      <c r="AO133" s="5">
        <f>_xlfn.XLOOKUP(A133,'Land  preparation'!A:A,'Land  preparation'!Z:Z,,0)</f>
        <v>0</v>
      </c>
    </row>
    <row r="134" spans="1:41">
      <c r="A134" s="68" t="s">
        <v>275</v>
      </c>
      <c r="B134" s="64" t="s">
        <v>8</v>
      </c>
      <c r="C134" s="64" t="s">
        <v>182</v>
      </c>
      <c r="D134" s="64" t="s">
        <v>276</v>
      </c>
      <c r="E134" s="65">
        <v>29.45</v>
      </c>
      <c r="F134" s="172">
        <v>27.3</v>
      </c>
      <c r="G134" s="65">
        <v>29.45</v>
      </c>
      <c r="H134" s="63">
        <v>2.15</v>
      </c>
      <c r="I134" s="68" t="s">
        <v>120</v>
      </c>
      <c r="J134" s="64" t="s">
        <v>1</v>
      </c>
      <c r="K134" s="59" t="s">
        <v>135</v>
      </c>
      <c r="L134" s="51" t="s">
        <v>20</v>
      </c>
      <c r="M134" s="64" t="s">
        <v>14</v>
      </c>
      <c r="N134" s="65" t="s">
        <v>102</v>
      </c>
      <c r="O134" s="65" t="s">
        <v>98</v>
      </c>
      <c r="P134" s="65" t="str">
        <f>'Land  preparation'!L134</f>
        <v> </v>
      </c>
      <c r="Q134" s="65" t="str">
        <f>'Land  preparation'!M134</f>
        <v> </v>
      </c>
      <c r="R134" s="65" t="str">
        <f>'Land  preparation'!N134</f>
        <v> </v>
      </c>
      <c r="S134" s="65" t="str">
        <f>'Land  preparation'!O134</f>
        <v> </v>
      </c>
      <c r="T134" s="65">
        <f>'Land  preparation'!P134</f>
        <v>27.31</v>
      </c>
      <c r="U134" s="65">
        <f>'Land  preparation'!Q134</f>
        <v>27.31</v>
      </c>
      <c r="V134" s="65" t="str">
        <f>'Land  preparation'!R134</f>
        <v> </v>
      </c>
      <c r="W134" s="65" t="str">
        <f>'Land  preparation'!S134</f>
        <v> </v>
      </c>
      <c r="X134" s="65" t="str">
        <f>'Land  preparation'!T134</f>
        <v> </v>
      </c>
      <c r="Y134" s="65" t="str">
        <f>'Land  preparation'!U134</f>
        <v> </v>
      </c>
      <c r="Z134" s="65" t="str">
        <f>'Land  preparation'!V134</f>
        <v> </v>
      </c>
      <c r="AA134" s="126" t="str">
        <f>'Land  preparation'!W134</f>
        <v> </v>
      </c>
      <c r="AB134" s="85">
        <f>Fertiizer!Q134</f>
        <v>25.73</v>
      </c>
      <c r="AC134" s="56">
        <f>'Land  preparation'!X134</f>
        <v>27.31</v>
      </c>
      <c r="AD134" s="56">
        <f>+IFERROR(_xlfn.XLOOKUP(A134,Spraying!A:A,Spraying!P:P,,0),)</f>
        <v>0</v>
      </c>
      <c r="AE134" s="56">
        <f>+IFERROR(_xlfn.XLOOKUP(A134,Spraying!A:A,Spraying!T:T,,0),)</f>
        <v>0</v>
      </c>
      <c r="AF134" s="86">
        <f>+IFERROR(_xlfn.XLOOKUP(A134,Spraying!A:A,Spraying!Y:Y,,0),)</f>
        <v>26.6</v>
      </c>
      <c r="AG134" s="86">
        <f>+IFERROR(_xlfn.XLOOKUP(A134,Spraying!A:A,Spraying!AD:AD,,0),)</f>
        <v>1</v>
      </c>
      <c r="AH134" s="86">
        <f>+IFERROR(_xlfn.XLOOKUP(A134,Spraying!A:A,Spraying!AI:AI,,0),)</f>
        <v>0</v>
      </c>
      <c r="AI134" s="86">
        <f>+IFERROR(_xlfn.XLOOKUP(A134,Spraying!A:A,Spraying!AN:AN,,0),)</f>
        <v>0</v>
      </c>
      <c r="AJ134" s="86">
        <f>+IFERROR(_xlfn.XLOOKUP(A134,Spraying!A:A,Spraying!AS:AS,,0),)</f>
        <v>27.07</v>
      </c>
      <c r="AK134" s="86">
        <f>+IFERROR(_xlfn.XLOOKUP(A134,Spraying!A:A,Spraying!AX:AX,,0),)</f>
        <v>0</v>
      </c>
      <c r="AL134" s="86">
        <f>Spraying!AD134</f>
        <v>1</v>
      </c>
      <c r="AM134" s="172">
        <v>27.3</v>
      </c>
      <c r="AN134" s="56" t="str">
        <f>_xlfn.XLOOKUP(A134,'Land  preparation'!A:A,'Land  preparation'!Y:Y,,0)</f>
        <v> </v>
      </c>
      <c r="AO134" s="5">
        <f>_xlfn.XLOOKUP(A134,'Land  preparation'!A:A,'Land  preparation'!Z:Z,,0)</f>
        <v>0</v>
      </c>
    </row>
    <row r="135" spans="1:41">
      <c r="A135" s="68" t="s">
        <v>277</v>
      </c>
      <c r="B135" s="64" t="s">
        <v>8</v>
      </c>
      <c r="C135" s="64" t="s">
        <v>182</v>
      </c>
      <c r="D135" s="64" t="s">
        <v>278</v>
      </c>
      <c r="E135" s="65">
        <v>18.75</v>
      </c>
      <c r="F135" s="65">
        <v>17</v>
      </c>
      <c r="G135" s="65">
        <v>18.75</v>
      </c>
      <c r="H135" s="63">
        <v>1.75</v>
      </c>
      <c r="I135" s="68" t="s">
        <v>104</v>
      </c>
      <c r="J135" s="64" t="s">
        <v>1</v>
      </c>
      <c r="K135" s="59" t="s">
        <v>135</v>
      </c>
      <c r="L135" s="51" t="s">
        <v>20</v>
      </c>
      <c r="M135" s="64" t="s">
        <v>14</v>
      </c>
      <c r="N135" s="65" t="s">
        <v>102</v>
      </c>
      <c r="O135" s="65">
        <v>18.399999999999999</v>
      </c>
      <c r="P135" s="65" t="str">
        <f>'Land  preparation'!L135</f>
        <v> </v>
      </c>
      <c r="Q135" s="65">
        <f>'Land  preparation'!M135</f>
        <v>17</v>
      </c>
      <c r="R135" s="65" t="str">
        <f>'Land  preparation'!N135</f>
        <v> </v>
      </c>
      <c r="S135" s="65" t="str">
        <f>'Land  preparation'!O135</f>
        <v> </v>
      </c>
      <c r="T135" s="65">
        <f>'Land  preparation'!P135</f>
        <v>16.95</v>
      </c>
      <c r="U135" s="65">
        <f>'Land  preparation'!Q135</f>
        <v>16.95</v>
      </c>
      <c r="V135" s="65" t="str">
        <f>'Land  preparation'!R135</f>
        <v> </v>
      </c>
      <c r="W135" s="65" t="str">
        <f>'Land  preparation'!S135</f>
        <v> </v>
      </c>
      <c r="X135" s="65" t="str">
        <f>'Land  preparation'!T135</f>
        <v> </v>
      </c>
      <c r="Y135" s="65" t="str">
        <f>'Land  preparation'!U135</f>
        <v> </v>
      </c>
      <c r="Z135" s="65" t="str">
        <f>'Land  preparation'!V135</f>
        <v> </v>
      </c>
      <c r="AA135" s="126" t="str">
        <f>'Land  preparation'!W135</f>
        <v> </v>
      </c>
      <c r="AB135" s="85">
        <f>Fertiizer!Q135</f>
        <v>17.03</v>
      </c>
      <c r="AC135" s="56">
        <f>'Land  preparation'!X135</f>
        <v>16.95</v>
      </c>
      <c r="AD135" s="56">
        <f>+IFERROR(_xlfn.XLOOKUP(A135,Spraying!A:A,Spraying!P:P,,0),)</f>
        <v>18.399999999999999</v>
      </c>
      <c r="AE135" s="56">
        <f>+IFERROR(_xlfn.XLOOKUP(A135,Spraying!A:A,Spraying!T:T,,0),)</f>
        <v>0</v>
      </c>
      <c r="AF135" s="86">
        <f>+IFERROR(_xlfn.XLOOKUP(A135,Spraying!A:A,Spraying!Y:Y,,0),)</f>
        <v>17</v>
      </c>
      <c r="AG135" s="86">
        <f>+IFERROR(_xlfn.XLOOKUP(A135,Spraying!A:A,Spraying!AD:AD,,0),)</f>
        <v>1</v>
      </c>
      <c r="AH135" s="86">
        <f>+IFERROR(_xlfn.XLOOKUP(A135,Spraying!A:A,Spraying!AI:AI,,0),)</f>
        <v>0</v>
      </c>
      <c r="AI135" s="86">
        <f>+IFERROR(_xlfn.XLOOKUP(A135,Spraying!A:A,Spraying!AN:AN,,0),)</f>
        <v>0</v>
      </c>
      <c r="AJ135" s="86">
        <f>+IFERROR(_xlfn.XLOOKUP(A135,Spraying!A:A,Spraying!AS:AS,,0),)</f>
        <v>18.43</v>
      </c>
      <c r="AK135" s="86">
        <f>+IFERROR(_xlfn.XLOOKUP(A135,Spraying!A:A,Spraying!AX:AX,,0),)</f>
        <v>0</v>
      </c>
      <c r="AL135" s="86">
        <f>Spraying!AD135</f>
        <v>1</v>
      </c>
      <c r="AM135" s="65">
        <v>17</v>
      </c>
      <c r="AN135" s="56" t="str">
        <f>_xlfn.XLOOKUP(A135,'Land  preparation'!A:A,'Land  preparation'!Y:Y,,0)</f>
        <v> </v>
      </c>
      <c r="AO135" s="5">
        <f>_xlfn.XLOOKUP(A135,'Land  preparation'!A:A,'Land  preparation'!Z:Z,,0)</f>
        <v>0</v>
      </c>
    </row>
    <row r="136" spans="1:41">
      <c r="A136" s="68" t="s">
        <v>279</v>
      </c>
      <c r="B136" s="64" t="s">
        <v>8</v>
      </c>
      <c r="C136" s="64" t="s">
        <v>182</v>
      </c>
      <c r="D136" s="64" t="s">
        <v>280</v>
      </c>
      <c r="E136" s="65">
        <v>17.53</v>
      </c>
      <c r="F136" s="65">
        <v>16.600000000000001</v>
      </c>
      <c r="G136" s="65">
        <v>17.53</v>
      </c>
      <c r="H136" s="63">
        <v>0.93</v>
      </c>
      <c r="I136" s="68" t="s">
        <v>104</v>
      </c>
      <c r="J136" s="64" t="s">
        <v>1</v>
      </c>
      <c r="K136" s="59" t="s">
        <v>135</v>
      </c>
      <c r="L136" s="51" t="s">
        <v>20</v>
      </c>
      <c r="M136" s="64" t="s">
        <v>14</v>
      </c>
      <c r="N136" s="65" t="s">
        <v>102</v>
      </c>
      <c r="O136" s="65">
        <v>15</v>
      </c>
      <c r="P136" s="65" t="str">
        <f>'Land  preparation'!L136</f>
        <v> </v>
      </c>
      <c r="Q136" s="65">
        <f>'Land  preparation'!M136</f>
        <v>16.600000000000001</v>
      </c>
      <c r="R136" s="65" t="str">
        <f>'Land  preparation'!N136</f>
        <v> </v>
      </c>
      <c r="S136" s="65" t="str">
        <f>'Land  preparation'!O136</f>
        <v> </v>
      </c>
      <c r="T136" s="65">
        <f>'Land  preparation'!P136</f>
        <v>16.62</v>
      </c>
      <c r="U136" s="65">
        <f>'Land  preparation'!Q136</f>
        <v>16.62</v>
      </c>
      <c r="V136" s="65" t="str">
        <f>'Land  preparation'!R136</f>
        <v> </v>
      </c>
      <c r="W136" s="65" t="str">
        <f>'Land  preparation'!S136</f>
        <v> </v>
      </c>
      <c r="X136" s="65" t="str">
        <f>'Land  preparation'!T136</f>
        <v> </v>
      </c>
      <c r="Y136" s="65" t="str">
        <f>'Land  preparation'!U136</f>
        <v> </v>
      </c>
      <c r="Z136" s="65" t="str">
        <f>'Land  preparation'!V136</f>
        <v> </v>
      </c>
      <c r="AA136" s="126" t="str">
        <f>'Land  preparation'!W136</f>
        <v> </v>
      </c>
      <c r="AB136" s="85">
        <f>Fertiizer!Q136</f>
        <v>15.8</v>
      </c>
      <c r="AC136" s="56">
        <f>'Land  preparation'!X136</f>
        <v>16.62</v>
      </c>
      <c r="AD136" s="56">
        <f>+IFERROR(_xlfn.XLOOKUP(A136,Spraying!A:A,Spraying!P:P,,0),)</f>
        <v>15</v>
      </c>
      <c r="AE136" s="56">
        <f>+IFERROR(_xlfn.XLOOKUP(A136,Spraying!A:A,Spraying!T:T,,0),)</f>
        <v>0</v>
      </c>
      <c r="AF136" s="86">
        <f>+IFERROR(_xlfn.XLOOKUP(A136,Spraying!A:A,Spraying!Y:Y,,0),)</f>
        <v>17.100000000000001</v>
      </c>
      <c r="AG136" s="86">
        <f>+IFERROR(_xlfn.XLOOKUP(A136,Spraying!A:A,Spraying!AD:AD,,0),)</f>
        <v>1</v>
      </c>
      <c r="AH136" s="86">
        <f>+IFERROR(_xlfn.XLOOKUP(A136,Spraying!A:A,Spraying!AI:AI,,0),)</f>
        <v>0</v>
      </c>
      <c r="AI136" s="86">
        <f>+IFERROR(_xlfn.XLOOKUP(A136,Spraying!A:A,Spraying!AN:AN,,0),)</f>
        <v>0</v>
      </c>
      <c r="AJ136" s="86">
        <f>+IFERROR(_xlfn.XLOOKUP(A136,Spraying!A:A,Spraying!AS:AS,,0),)</f>
        <v>16.260000000000002</v>
      </c>
      <c r="AK136" s="86">
        <f>+IFERROR(_xlfn.XLOOKUP(A136,Spraying!A:A,Spraying!AX:AX,,0),)</f>
        <v>0</v>
      </c>
      <c r="AL136" s="86">
        <f>Spraying!AD136</f>
        <v>1</v>
      </c>
      <c r="AM136" s="65">
        <v>16.600000000000001</v>
      </c>
      <c r="AN136" s="56">
        <f>_xlfn.XLOOKUP(A136,'Land  preparation'!A:A,'Land  preparation'!Y:Y,,0)</f>
        <v>0</v>
      </c>
      <c r="AO136" s="5">
        <f>_xlfn.XLOOKUP(A136,'Land  preparation'!A:A,'Land  preparation'!Z:Z,,0)</f>
        <v>0</v>
      </c>
    </row>
    <row r="137" spans="1:41">
      <c r="A137" s="68" t="s">
        <v>281</v>
      </c>
      <c r="B137" s="64" t="s">
        <v>8</v>
      </c>
      <c r="C137" s="64" t="s">
        <v>182</v>
      </c>
      <c r="D137" s="64" t="s">
        <v>282</v>
      </c>
      <c r="E137" s="65">
        <v>19.78</v>
      </c>
      <c r="F137" s="65">
        <v>17.100000000000001</v>
      </c>
      <c r="G137" s="65">
        <v>19.78</v>
      </c>
      <c r="H137" s="63">
        <v>2.68</v>
      </c>
      <c r="I137" s="68" t="s">
        <v>1</v>
      </c>
      <c r="J137" s="64" t="s">
        <v>1</v>
      </c>
      <c r="K137" s="59" t="s">
        <v>135</v>
      </c>
      <c r="L137" s="51" t="s">
        <v>20</v>
      </c>
      <c r="M137" s="64" t="s">
        <v>15</v>
      </c>
      <c r="N137" s="65" t="s">
        <v>102</v>
      </c>
      <c r="O137" s="65" t="s">
        <v>98</v>
      </c>
      <c r="P137" s="65" t="str">
        <f>'Land  preparation'!L137</f>
        <v> </v>
      </c>
      <c r="Q137" s="65">
        <f>'Land  preparation'!M137</f>
        <v>17.12</v>
      </c>
      <c r="R137" s="65" t="str">
        <f>'Land  preparation'!N137</f>
        <v> </v>
      </c>
      <c r="S137" s="65" t="str">
        <f>'Land  preparation'!O137</f>
        <v> </v>
      </c>
      <c r="T137" s="65">
        <f>'Land  preparation'!P137</f>
        <v>17.12</v>
      </c>
      <c r="U137" s="65">
        <f>'Land  preparation'!Q137</f>
        <v>17.12</v>
      </c>
      <c r="V137" s="65" t="str">
        <f>'Land  preparation'!R137</f>
        <v> </v>
      </c>
      <c r="W137" s="65" t="str">
        <f>'Land  preparation'!S137</f>
        <v> </v>
      </c>
      <c r="X137" s="65" t="str">
        <f>'Land  preparation'!T137</f>
        <v> </v>
      </c>
      <c r="Y137" s="65" t="str">
        <f>'Land  preparation'!U137</f>
        <v> </v>
      </c>
      <c r="Z137" s="65" t="str">
        <f>'Land  preparation'!V137</f>
        <v> </v>
      </c>
      <c r="AA137" s="126" t="str">
        <f>'Land  preparation'!W137</f>
        <v> </v>
      </c>
      <c r="AB137" s="85">
        <f>Fertiizer!Q137</f>
        <v>17.5</v>
      </c>
      <c r="AC137" s="56">
        <f>'Land  preparation'!X137</f>
        <v>17.12</v>
      </c>
      <c r="AD137" s="56">
        <f>+IFERROR(_xlfn.XLOOKUP(A137,Spraying!A:A,Spraying!P:P,,0),)</f>
        <v>0</v>
      </c>
      <c r="AE137" s="56">
        <f>+IFERROR(_xlfn.XLOOKUP(A137,Spraying!A:A,Spraying!T:T,,0),)</f>
        <v>0</v>
      </c>
      <c r="AF137" s="86">
        <f>+IFERROR(_xlfn.XLOOKUP(A137,Spraying!A:A,Spraying!Y:Y,,0),)</f>
        <v>19</v>
      </c>
      <c r="AG137" s="86">
        <f>+IFERROR(_xlfn.XLOOKUP(A137,Spraying!A:A,Spraying!AD:AD,,0),)</f>
        <v>1</v>
      </c>
      <c r="AH137" s="86">
        <f>+IFERROR(_xlfn.XLOOKUP(A137,Spraying!A:A,Spraying!AI:AI,,0),)</f>
        <v>0</v>
      </c>
      <c r="AI137" s="86">
        <f>+IFERROR(_xlfn.XLOOKUP(A137,Spraying!A:A,Spraying!AN:AN,,0),)</f>
        <v>0</v>
      </c>
      <c r="AJ137" s="86">
        <f>+IFERROR(_xlfn.XLOOKUP(A137,Spraying!A:A,Spraying!AS:AS,,0),)</f>
        <v>18.02</v>
      </c>
      <c r="AK137" s="86">
        <f>+IFERROR(_xlfn.XLOOKUP(A137,Spraying!A:A,Spraying!AX:AX,,0),)</f>
        <v>0</v>
      </c>
      <c r="AL137" s="86">
        <f>Spraying!AD137</f>
        <v>1</v>
      </c>
      <c r="AM137" s="65">
        <v>17.100000000000001</v>
      </c>
      <c r="AN137" s="56">
        <f>_xlfn.XLOOKUP(A137,'Land  preparation'!A:A,'Land  preparation'!Y:Y,,0)</f>
        <v>0</v>
      </c>
      <c r="AO137" s="5">
        <f>_xlfn.XLOOKUP(A137,'Land  preparation'!A:A,'Land  preparation'!Z:Z,,0)</f>
        <v>0</v>
      </c>
    </row>
    <row r="138" spans="1:41">
      <c r="A138" s="68" t="s">
        <v>283</v>
      </c>
      <c r="B138" s="64" t="s">
        <v>8</v>
      </c>
      <c r="C138" s="64" t="s">
        <v>182</v>
      </c>
      <c r="D138" s="64" t="s">
        <v>284</v>
      </c>
      <c r="E138" s="65">
        <v>31.76</v>
      </c>
      <c r="F138" s="65">
        <v>28.6</v>
      </c>
      <c r="G138" s="65">
        <v>31.76</v>
      </c>
      <c r="H138" s="63">
        <v>3.16</v>
      </c>
      <c r="I138" s="68" t="s">
        <v>1</v>
      </c>
      <c r="J138" s="64" t="s">
        <v>1</v>
      </c>
      <c r="K138" s="59" t="s">
        <v>135</v>
      </c>
      <c r="L138" s="51" t="s">
        <v>20</v>
      </c>
      <c r="M138" s="64" t="s">
        <v>15</v>
      </c>
      <c r="N138" s="65" t="s">
        <v>102</v>
      </c>
      <c r="O138" s="65" t="s">
        <v>98</v>
      </c>
      <c r="P138" s="65" t="str">
        <f>'Land  preparation'!L138</f>
        <v> </v>
      </c>
      <c r="Q138" s="65">
        <f>'Land  preparation'!M138</f>
        <v>28.56</v>
      </c>
      <c r="R138" s="65">
        <f>'Land  preparation'!N138</f>
        <v>28.56</v>
      </c>
      <c r="S138" s="65" t="str">
        <f>'Land  preparation'!O138</f>
        <v> </v>
      </c>
      <c r="T138" s="65">
        <f>'Land  preparation'!P138</f>
        <v>28.56</v>
      </c>
      <c r="U138" s="65">
        <f>'Land  preparation'!Q138</f>
        <v>28.56</v>
      </c>
      <c r="V138" s="65" t="str">
        <f>'Land  preparation'!R138</f>
        <v> </v>
      </c>
      <c r="W138" s="65" t="str">
        <f>'Land  preparation'!S138</f>
        <v> </v>
      </c>
      <c r="X138" s="65" t="str">
        <f>'Land  preparation'!T138</f>
        <v> </v>
      </c>
      <c r="Y138" s="65" t="str">
        <f>'Land  preparation'!U138</f>
        <v> </v>
      </c>
      <c r="Z138" s="65" t="str">
        <f>'Land  preparation'!V138</f>
        <v> </v>
      </c>
      <c r="AA138" s="126" t="str">
        <f>'Land  preparation'!W138</f>
        <v> </v>
      </c>
      <c r="AB138" s="85">
        <f>Fertiizer!Q138</f>
        <v>29.11</v>
      </c>
      <c r="AC138" s="56">
        <f>'Land  preparation'!X138</f>
        <v>28.56</v>
      </c>
      <c r="AD138" s="56">
        <f>+IFERROR(_xlfn.XLOOKUP(A138,Spraying!A:A,Spraying!P:P,,0),)</f>
        <v>0</v>
      </c>
      <c r="AE138" s="56">
        <f>+IFERROR(_xlfn.XLOOKUP(A138,Spraying!A:A,Spraying!T:T,,0),)</f>
        <v>0</v>
      </c>
      <c r="AF138" s="86">
        <f>+IFERROR(_xlfn.XLOOKUP(A138,Spraying!A:A,Spraying!Y:Y,,0),)</f>
        <v>29.7</v>
      </c>
      <c r="AG138" s="86">
        <f>+IFERROR(_xlfn.XLOOKUP(A138,Spraying!A:A,Spraying!AD:AD,,0),)</f>
        <v>1</v>
      </c>
      <c r="AH138" s="86">
        <f>+IFERROR(_xlfn.XLOOKUP(A138,Spraying!A:A,Spraying!AI:AI,,0),)</f>
        <v>0</v>
      </c>
      <c r="AI138" s="86">
        <f>+IFERROR(_xlfn.XLOOKUP(A138,Spraying!A:A,Spraying!AN:AN,,0),)</f>
        <v>0</v>
      </c>
      <c r="AJ138" s="86">
        <f>+IFERROR(_xlfn.XLOOKUP(A138,Spraying!A:A,Spraying!AS:AS,,0),)</f>
        <v>29.25</v>
      </c>
      <c r="AK138" s="86">
        <f>+IFERROR(_xlfn.XLOOKUP(A138,Spraying!A:A,Spraying!AX:AX,,0),)</f>
        <v>0</v>
      </c>
      <c r="AL138" s="86">
        <f>Spraying!AD138</f>
        <v>1</v>
      </c>
      <c r="AM138" s="65">
        <v>28.6</v>
      </c>
      <c r="AN138" s="56">
        <f>_xlfn.XLOOKUP(A138,'Land  preparation'!A:A,'Land  preparation'!Y:Y,,0)</f>
        <v>0</v>
      </c>
      <c r="AO138" s="5">
        <f>_xlfn.XLOOKUP(A138,'Land  preparation'!A:A,'Land  preparation'!Z:Z,,0)</f>
        <v>0</v>
      </c>
    </row>
    <row r="139" spans="1:41">
      <c r="A139" s="68" t="s">
        <v>285</v>
      </c>
      <c r="B139" s="64" t="s">
        <v>8</v>
      </c>
      <c r="C139" s="64" t="s">
        <v>182</v>
      </c>
      <c r="D139" s="64" t="s">
        <v>286</v>
      </c>
      <c r="E139" s="65">
        <v>33.29</v>
      </c>
      <c r="F139" s="65">
        <v>31</v>
      </c>
      <c r="G139" s="65">
        <v>33.29</v>
      </c>
      <c r="H139" s="63">
        <v>2.29</v>
      </c>
      <c r="I139" s="68" t="s">
        <v>104</v>
      </c>
      <c r="J139" s="64" t="s">
        <v>1</v>
      </c>
      <c r="K139" s="59" t="s">
        <v>135</v>
      </c>
      <c r="L139" s="51" t="s">
        <v>20</v>
      </c>
      <c r="M139" s="64" t="s">
        <v>14</v>
      </c>
      <c r="N139" s="65" t="s">
        <v>102</v>
      </c>
      <c r="O139" s="65">
        <v>25</v>
      </c>
      <c r="P139" s="65" t="str">
        <f>'Land  preparation'!L139</f>
        <v> </v>
      </c>
      <c r="Q139" s="65">
        <f>'Land  preparation'!M139</f>
        <v>31.1</v>
      </c>
      <c r="R139" s="65" t="str">
        <f>'Land  preparation'!N139</f>
        <v> </v>
      </c>
      <c r="S139" s="65" t="str">
        <f>'Land  preparation'!O139</f>
        <v> </v>
      </c>
      <c r="T139" s="65">
        <f>'Land  preparation'!P139</f>
        <v>31.05</v>
      </c>
      <c r="U139" s="65">
        <f>'Land  preparation'!Q139</f>
        <v>31.05</v>
      </c>
      <c r="V139" s="65" t="str">
        <f>'Land  preparation'!R139</f>
        <v> </v>
      </c>
      <c r="W139" s="65" t="str">
        <f>'Land  preparation'!S139</f>
        <v> </v>
      </c>
      <c r="X139" s="65" t="str">
        <f>'Land  preparation'!T139</f>
        <v> </v>
      </c>
      <c r="Y139" s="65" t="str">
        <f>'Land  preparation'!U139</f>
        <v> </v>
      </c>
      <c r="Z139" s="65" t="str">
        <f>'Land  preparation'!V139</f>
        <v> </v>
      </c>
      <c r="AA139" s="126" t="str">
        <f>'Land  preparation'!W139</f>
        <v> </v>
      </c>
      <c r="AB139" s="85">
        <f>Fertiizer!Q139</f>
        <v>29.09</v>
      </c>
      <c r="AC139" s="56">
        <f>'Land  preparation'!X139</f>
        <v>31.05</v>
      </c>
      <c r="AD139" s="56">
        <f>+IFERROR(_xlfn.XLOOKUP(A139,Spraying!A:A,Spraying!P:P,,0),)</f>
        <v>25</v>
      </c>
      <c r="AE139" s="56">
        <f>+IFERROR(_xlfn.XLOOKUP(A139,Spraying!A:A,Spraying!T:T,,0),)</f>
        <v>0</v>
      </c>
      <c r="AF139" s="86">
        <f>+IFERROR(_xlfn.XLOOKUP(A139,Spraying!A:A,Spraying!Y:Y,,0),)</f>
        <v>33.03</v>
      </c>
      <c r="AG139" s="86">
        <f>+IFERROR(_xlfn.XLOOKUP(A139,Spraying!A:A,Spraying!AD:AD,,0),)</f>
        <v>1</v>
      </c>
      <c r="AH139" s="86">
        <f>+IFERROR(_xlfn.XLOOKUP(A139,Spraying!A:A,Spraying!AI:AI,,0),)</f>
        <v>0</v>
      </c>
      <c r="AI139" s="86">
        <f>+IFERROR(_xlfn.XLOOKUP(A139,Spraying!A:A,Spraying!AN:AN,,0),)</f>
        <v>0</v>
      </c>
      <c r="AJ139" s="86">
        <f>+IFERROR(_xlfn.XLOOKUP(A139,Spraying!A:A,Spraying!AS:AS,,0),)</f>
        <v>28.7</v>
      </c>
      <c r="AK139" s="86">
        <f>+IFERROR(_xlfn.XLOOKUP(A139,Spraying!A:A,Spraying!AX:AX,,0),)</f>
        <v>0</v>
      </c>
      <c r="AL139" s="86">
        <f>Spraying!AD139</f>
        <v>1</v>
      </c>
      <c r="AM139" s="65">
        <v>31</v>
      </c>
      <c r="AN139" s="56">
        <f>_xlfn.XLOOKUP(A139,'Land  preparation'!A:A,'Land  preparation'!Y:Y,,0)</f>
        <v>0</v>
      </c>
      <c r="AO139" s="5">
        <f>_xlfn.XLOOKUP(A139,'Land  preparation'!A:A,'Land  preparation'!Z:Z,,0)</f>
        <v>0</v>
      </c>
    </row>
    <row r="140" spans="1:41">
      <c r="A140" s="68" t="s">
        <v>287</v>
      </c>
      <c r="B140" s="64" t="s">
        <v>8</v>
      </c>
      <c r="C140" s="64" t="s">
        <v>182</v>
      </c>
      <c r="D140" s="64" t="s">
        <v>288</v>
      </c>
      <c r="E140" s="65">
        <v>31</v>
      </c>
      <c r="F140" s="65">
        <v>29</v>
      </c>
      <c r="G140" s="65">
        <v>31</v>
      </c>
      <c r="H140" s="63">
        <v>2</v>
      </c>
      <c r="I140" s="68" t="s">
        <v>104</v>
      </c>
      <c r="J140" s="64" t="s">
        <v>1</v>
      </c>
      <c r="K140" s="59" t="s">
        <v>135</v>
      </c>
      <c r="L140" s="51" t="s">
        <v>20</v>
      </c>
      <c r="M140" s="64" t="s">
        <v>14</v>
      </c>
      <c r="N140" s="65" t="s">
        <v>102</v>
      </c>
      <c r="O140" s="65">
        <v>28.7</v>
      </c>
      <c r="P140" s="65" t="str">
        <f>'Land  preparation'!L140</f>
        <v> </v>
      </c>
      <c r="Q140" s="65">
        <f>'Land  preparation'!M140</f>
        <v>29</v>
      </c>
      <c r="R140" s="65" t="str">
        <f>'Land  preparation'!N140</f>
        <v> </v>
      </c>
      <c r="S140" s="65" t="str">
        <f>'Land  preparation'!O140</f>
        <v> </v>
      </c>
      <c r="T140" s="65">
        <f>'Land  preparation'!P140</f>
        <v>29.01</v>
      </c>
      <c r="U140" s="65">
        <f>'Land  preparation'!Q140</f>
        <v>29.01</v>
      </c>
      <c r="V140" s="65" t="str">
        <f>'Land  preparation'!R140</f>
        <v> </v>
      </c>
      <c r="W140" s="65" t="str">
        <f>'Land  preparation'!S140</f>
        <v> </v>
      </c>
      <c r="X140" s="65" t="str">
        <f>'Land  preparation'!T140</f>
        <v> </v>
      </c>
      <c r="Y140" s="65" t="str">
        <f>'Land  preparation'!U140</f>
        <v> </v>
      </c>
      <c r="Z140" s="65" t="str">
        <f>'Land  preparation'!V140</f>
        <v> </v>
      </c>
      <c r="AA140" s="126" t="str">
        <f>'Land  preparation'!W140</f>
        <v> </v>
      </c>
      <c r="AB140" s="85">
        <f>Fertiizer!Q140</f>
        <v>29.7</v>
      </c>
      <c r="AC140" s="56">
        <f>'Land  preparation'!X140</f>
        <v>29.01</v>
      </c>
      <c r="AD140" s="56">
        <f>+IFERROR(_xlfn.XLOOKUP(A140,Spraying!A:A,Spraying!P:P,,0),)</f>
        <v>28.7</v>
      </c>
      <c r="AE140" s="56">
        <f>+IFERROR(_xlfn.XLOOKUP(A140,Spraying!A:A,Spraying!T:T,,0),)</f>
        <v>0</v>
      </c>
      <c r="AF140" s="86">
        <f>+IFERROR(_xlfn.XLOOKUP(A140,Spraying!A:A,Spraying!Y:Y,,0),)</f>
        <v>30.7</v>
      </c>
      <c r="AG140" s="86">
        <f>+IFERROR(_xlfn.XLOOKUP(A140,Spraying!A:A,Spraying!AD:AD,,0),)</f>
        <v>1</v>
      </c>
      <c r="AH140" s="86">
        <f>+IFERROR(_xlfn.XLOOKUP(A140,Spraying!A:A,Spraying!AI:AI,,0),)</f>
        <v>0</v>
      </c>
      <c r="AI140" s="86">
        <f>+IFERROR(_xlfn.XLOOKUP(A140,Spraying!A:A,Spraying!AN:AN,,0),)</f>
        <v>0</v>
      </c>
      <c r="AJ140" s="86">
        <f>+IFERROR(_xlfn.XLOOKUP(A140,Spraying!A:A,Spraying!AS:AS,,0),)</f>
        <v>25.22</v>
      </c>
      <c r="AK140" s="86">
        <f>+IFERROR(_xlfn.XLOOKUP(A140,Spraying!A:A,Spraying!AX:AX,,0),)</f>
        <v>0</v>
      </c>
      <c r="AL140" s="86">
        <f>Spraying!AD140</f>
        <v>1</v>
      </c>
      <c r="AM140" s="65">
        <v>29</v>
      </c>
      <c r="AN140" s="56">
        <f>_xlfn.XLOOKUP(A140,'Land  preparation'!A:A,'Land  preparation'!Y:Y,,0)</f>
        <v>0</v>
      </c>
      <c r="AO140" s="5">
        <f>_xlfn.XLOOKUP(A140,'Land  preparation'!A:A,'Land  preparation'!Z:Z,,0)</f>
        <v>0</v>
      </c>
    </row>
    <row r="141" spans="1:41">
      <c r="A141" s="68" t="s">
        <v>289</v>
      </c>
      <c r="B141" s="64" t="s">
        <v>8</v>
      </c>
      <c r="C141" s="64" t="s">
        <v>182</v>
      </c>
      <c r="D141" s="64" t="s">
        <v>290</v>
      </c>
      <c r="E141" s="65">
        <v>36.46</v>
      </c>
      <c r="F141" s="65">
        <v>34.909999999999997</v>
      </c>
      <c r="G141" s="65">
        <v>36.46</v>
      </c>
      <c r="H141" s="63">
        <v>1.55</v>
      </c>
      <c r="I141" s="68" t="s">
        <v>1</v>
      </c>
      <c r="J141" s="64" t="s">
        <v>1</v>
      </c>
      <c r="K141" s="59" t="s">
        <v>135</v>
      </c>
      <c r="L141" s="51" t="s">
        <v>20</v>
      </c>
      <c r="M141" s="64" t="s">
        <v>15</v>
      </c>
      <c r="N141" s="65" t="s">
        <v>102</v>
      </c>
      <c r="O141" s="65" t="s">
        <v>98</v>
      </c>
      <c r="P141" s="65" t="str">
        <f>'Land  preparation'!L141</f>
        <v> </v>
      </c>
      <c r="Q141" s="65">
        <f>'Land  preparation'!M141</f>
        <v>34.909999999999997</v>
      </c>
      <c r="R141" s="65" t="str">
        <f>'Land  preparation'!N141</f>
        <v> </v>
      </c>
      <c r="S141" s="65" t="str">
        <f>'Land  preparation'!O141</f>
        <v> </v>
      </c>
      <c r="T141" s="65">
        <f>'Land  preparation'!P141</f>
        <v>34.909999999999997</v>
      </c>
      <c r="U141" s="65">
        <f>'Land  preparation'!Q141</f>
        <v>34.909999999999997</v>
      </c>
      <c r="V141" s="65" t="str">
        <f>'Land  preparation'!R141</f>
        <v> </v>
      </c>
      <c r="W141" s="65" t="str">
        <f>'Land  preparation'!S141</f>
        <v> </v>
      </c>
      <c r="X141" s="65" t="str">
        <f>'Land  preparation'!T141</f>
        <v> </v>
      </c>
      <c r="Y141" s="65" t="str">
        <f>'Land  preparation'!U141</f>
        <v> </v>
      </c>
      <c r="Z141" s="65" t="str">
        <f>'Land  preparation'!V141</f>
        <v> </v>
      </c>
      <c r="AA141" s="126" t="str">
        <f>'Land  preparation'!W141</f>
        <v> </v>
      </c>
      <c r="AB141" s="85">
        <f>Fertiizer!Q141</f>
        <v>33.340000000000003</v>
      </c>
      <c r="AC141" s="56">
        <f>'Land  preparation'!X141</f>
        <v>34.909999999999997</v>
      </c>
      <c r="AD141" s="56">
        <f>+IFERROR(_xlfn.XLOOKUP(A141,Spraying!A:A,Spraying!P:P,,0),)</f>
        <v>0</v>
      </c>
      <c r="AE141" s="56">
        <f>+IFERROR(_xlfn.XLOOKUP(A141,Spraying!A:A,Spraying!T:T,,0),)</f>
        <v>0</v>
      </c>
      <c r="AF141" s="86">
        <f>+IFERROR(_xlfn.XLOOKUP(A141,Spraying!A:A,Spraying!Y:Y,,0),)</f>
        <v>36.049999999999997</v>
      </c>
      <c r="AG141" s="86">
        <f>+IFERROR(_xlfn.XLOOKUP(A141,Spraying!A:A,Spraying!AD:AD,,0),)</f>
        <v>1</v>
      </c>
      <c r="AH141" s="86">
        <f>+IFERROR(_xlfn.XLOOKUP(A141,Spraying!A:A,Spraying!AI:AI,,0),)</f>
        <v>0</v>
      </c>
      <c r="AI141" s="86">
        <f>+IFERROR(_xlfn.XLOOKUP(A141,Spraying!A:A,Spraying!AN:AN,,0),)</f>
        <v>0</v>
      </c>
      <c r="AJ141" s="86">
        <f>+IFERROR(_xlfn.XLOOKUP(A141,Spraying!A:A,Spraying!AS:AS,,0),)</f>
        <v>35.08</v>
      </c>
      <c r="AK141" s="86">
        <f>+IFERROR(_xlfn.XLOOKUP(A141,Spraying!A:A,Spraying!AX:AX,,0),)</f>
        <v>0</v>
      </c>
      <c r="AL141" s="86">
        <f>Spraying!AD141</f>
        <v>1</v>
      </c>
      <c r="AM141" s="65">
        <v>34.909999999999997</v>
      </c>
      <c r="AN141" s="56">
        <f>_xlfn.XLOOKUP(A141,'Land  preparation'!A:A,'Land  preparation'!Y:Y,,0)</f>
        <v>0</v>
      </c>
      <c r="AO141" s="5">
        <f>_xlfn.XLOOKUP(A141,'Land  preparation'!A:A,'Land  preparation'!Z:Z,,0)</f>
        <v>0</v>
      </c>
    </row>
    <row r="142" spans="1:41">
      <c r="A142" s="68" t="s">
        <v>291</v>
      </c>
      <c r="B142" s="64" t="s">
        <v>8</v>
      </c>
      <c r="C142" s="64" t="s">
        <v>182</v>
      </c>
      <c r="D142" s="64" t="s">
        <v>292</v>
      </c>
      <c r="E142" s="65">
        <v>49.78</v>
      </c>
      <c r="F142" s="65">
        <v>46.3</v>
      </c>
      <c r="G142" s="65">
        <v>49.78</v>
      </c>
      <c r="H142" s="63">
        <v>3.48</v>
      </c>
      <c r="I142" s="68" t="s">
        <v>104</v>
      </c>
      <c r="J142" s="64" t="s">
        <v>1</v>
      </c>
      <c r="K142" s="59" t="s">
        <v>135</v>
      </c>
      <c r="L142" s="51" t="s">
        <v>20</v>
      </c>
      <c r="M142" s="64" t="s">
        <v>14</v>
      </c>
      <c r="N142" s="65" t="s">
        <v>102</v>
      </c>
      <c r="O142" s="65">
        <v>48.2</v>
      </c>
      <c r="P142" s="65" t="str">
        <f>'Land  preparation'!L142</f>
        <v> </v>
      </c>
      <c r="Q142" s="65">
        <f>'Land  preparation'!M142</f>
        <v>46.3</v>
      </c>
      <c r="R142" s="65" t="str">
        <f>'Land  preparation'!N142</f>
        <v> </v>
      </c>
      <c r="S142" s="65" t="str">
        <f>'Land  preparation'!O142</f>
        <v> </v>
      </c>
      <c r="T142" s="65">
        <f>'Land  preparation'!P142</f>
        <v>46.28</v>
      </c>
      <c r="U142" s="65">
        <f>'Land  preparation'!Q142</f>
        <v>46.28</v>
      </c>
      <c r="V142" s="65" t="str">
        <f>'Land  preparation'!R142</f>
        <v> </v>
      </c>
      <c r="W142" s="65" t="str">
        <f>'Land  preparation'!S142</f>
        <v> </v>
      </c>
      <c r="X142" s="65" t="str">
        <f>'Land  preparation'!T142</f>
        <v> </v>
      </c>
      <c r="Y142" s="65" t="str">
        <f>'Land  preparation'!U142</f>
        <v> </v>
      </c>
      <c r="Z142" s="65" t="str">
        <f>'Land  preparation'!V142</f>
        <v> </v>
      </c>
      <c r="AA142" s="126" t="str">
        <f>'Land  preparation'!W142</f>
        <v> </v>
      </c>
      <c r="AB142" s="85">
        <f>Fertiizer!Q142</f>
        <v>47</v>
      </c>
      <c r="AC142" s="56">
        <f>'Land  preparation'!X142</f>
        <v>46.28</v>
      </c>
      <c r="AD142" s="56">
        <f>+IFERROR(_xlfn.XLOOKUP(A142,Spraying!A:A,Spraying!P:P,,0),)</f>
        <v>48.2</v>
      </c>
      <c r="AE142" s="56">
        <f>+IFERROR(_xlfn.XLOOKUP(A142,Spraying!A:A,Spraying!T:T,,0),)</f>
        <v>0</v>
      </c>
      <c r="AF142" s="86">
        <f>+IFERROR(_xlfn.XLOOKUP(A142,Spraying!A:A,Spraying!Y:Y,,0),)</f>
        <v>49</v>
      </c>
      <c r="AG142" s="86">
        <f>+IFERROR(_xlfn.XLOOKUP(A142,Spraying!A:A,Spraying!AD:AD,,0),)</f>
        <v>1</v>
      </c>
      <c r="AH142" s="86">
        <f>+IFERROR(_xlfn.XLOOKUP(A142,Spraying!A:A,Spraying!AI:AI,,0),)</f>
        <v>0</v>
      </c>
      <c r="AI142" s="86">
        <f>+IFERROR(_xlfn.XLOOKUP(A142,Spraying!A:A,Spraying!AN:AN,,0),)</f>
        <v>0</v>
      </c>
      <c r="AJ142" s="86">
        <f>+IFERROR(_xlfn.XLOOKUP(A142,Spraying!A:A,Spraying!AS:AS,,0),)</f>
        <v>47.51</v>
      </c>
      <c r="AK142" s="86">
        <f>+IFERROR(_xlfn.XLOOKUP(A142,Spraying!A:A,Spraying!AX:AX,,0),)</f>
        <v>0</v>
      </c>
      <c r="AL142" s="86">
        <f>Spraying!AD142</f>
        <v>1</v>
      </c>
      <c r="AM142" s="65">
        <v>46.3</v>
      </c>
      <c r="AN142" s="56">
        <f>_xlfn.XLOOKUP(A142,'Land  preparation'!A:A,'Land  preparation'!Y:Y,,0)</f>
        <v>0</v>
      </c>
      <c r="AO142" s="5">
        <f>_xlfn.XLOOKUP(A142,'Land  preparation'!A:A,'Land  preparation'!Z:Z,,0)</f>
        <v>0</v>
      </c>
    </row>
    <row r="143" spans="1:41">
      <c r="A143" s="68" t="s">
        <v>293</v>
      </c>
      <c r="B143" s="64" t="s">
        <v>8</v>
      </c>
      <c r="C143" s="64" t="s">
        <v>182</v>
      </c>
      <c r="D143" s="64" t="s">
        <v>294</v>
      </c>
      <c r="E143" s="65">
        <v>31.42</v>
      </c>
      <c r="F143" s="65">
        <v>28.8</v>
      </c>
      <c r="G143" s="65">
        <v>31.42</v>
      </c>
      <c r="H143" s="63">
        <v>2.62</v>
      </c>
      <c r="I143" s="68" t="s">
        <v>104</v>
      </c>
      <c r="J143" s="64" t="s">
        <v>1</v>
      </c>
      <c r="K143" s="59" t="s">
        <v>135</v>
      </c>
      <c r="L143" s="51" t="s">
        <v>20</v>
      </c>
      <c r="M143" s="64" t="s">
        <v>14</v>
      </c>
      <c r="N143" s="65" t="s">
        <v>126</v>
      </c>
      <c r="O143" s="65">
        <v>26.2</v>
      </c>
      <c r="P143" s="65" t="str">
        <f>'Land  preparation'!L143</f>
        <v> </v>
      </c>
      <c r="Q143" s="65">
        <f>'Land  preparation'!M143</f>
        <v>28.8</v>
      </c>
      <c r="R143" s="65" t="str">
        <f>'Land  preparation'!N143</f>
        <v> </v>
      </c>
      <c r="S143" s="65" t="str">
        <f>'Land  preparation'!O143</f>
        <v> </v>
      </c>
      <c r="T143" s="65">
        <f>'Land  preparation'!P143</f>
        <v>28.76</v>
      </c>
      <c r="U143" s="65">
        <f>'Land  preparation'!Q143</f>
        <v>28.76</v>
      </c>
      <c r="V143" s="65" t="str">
        <f>'Land  preparation'!R143</f>
        <v> </v>
      </c>
      <c r="W143" s="65" t="str">
        <f>'Land  preparation'!S143</f>
        <v> </v>
      </c>
      <c r="X143" s="65" t="str">
        <f>'Land  preparation'!T143</f>
        <v> </v>
      </c>
      <c r="Y143" s="65" t="str">
        <f>'Land  preparation'!U143</f>
        <v> </v>
      </c>
      <c r="Z143" s="65" t="str">
        <f>'Land  preparation'!V143</f>
        <v> </v>
      </c>
      <c r="AA143" s="126" t="str">
        <f>'Land  preparation'!W143</f>
        <v> </v>
      </c>
      <c r="AB143" s="85">
        <f>Fertiizer!Q143</f>
        <v>27.91</v>
      </c>
      <c r="AC143" s="56">
        <f>'Land  preparation'!X143</f>
        <v>28.76</v>
      </c>
      <c r="AD143" s="56">
        <f>+IFERROR(_xlfn.XLOOKUP(A143,Spraying!A:A,Spraying!P:P,,0),)</f>
        <v>26.2</v>
      </c>
      <c r="AE143" s="56">
        <f>+IFERROR(_xlfn.XLOOKUP(A143,Spraying!A:A,Spraying!T:T,,0),)</f>
        <v>0</v>
      </c>
      <c r="AF143" s="86">
        <f>+IFERROR(_xlfn.XLOOKUP(A143,Spraying!A:A,Spraying!Y:Y,,0),)</f>
        <v>30.7</v>
      </c>
      <c r="AG143" s="86">
        <f>+IFERROR(_xlfn.XLOOKUP(A143,Spraying!A:A,Spraying!AD:AD,,0),)</f>
        <v>1</v>
      </c>
      <c r="AH143" s="86">
        <f>+IFERROR(_xlfn.XLOOKUP(A143,Spraying!A:A,Spraying!AI:AI,,0),)</f>
        <v>0</v>
      </c>
      <c r="AI143" s="86">
        <f>+IFERROR(_xlfn.XLOOKUP(A143,Spraying!A:A,Spraying!AN:AN,,0),)</f>
        <v>0</v>
      </c>
      <c r="AJ143" s="86">
        <f>+IFERROR(_xlfn.XLOOKUP(A143,Spraying!A:A,Spraying!AS:AS,,0),)</f>
        <v>29.23</v>
      </c>
      <c r="AK143" s="86">
        <f>+IFERROR(_xlfn.XLOOKUP(A143,Spraying!A:A,Spraying!AX:AX,,0),)</f>
        <v>0</v>
      </c>
      <c r="AL143" s="86">
        <f>Spraying!AD143</f>
        <v>1</v>
      </c>
      <c r="AM143" s="65">
        <v>28.8</v>
      </c>
      <c r="AN143" s="56">
        <f>_xlfn.XLOOKUP(A143,'Land  preparation'!A:A,'Land  preparation'!Y:Y,,0)</f>
        <v>0</v>
      </c>
      <c r="AO143" s="5">
        <f>_xlfn.XLOOKUP(A143,'Land  preparation'!A:A,'Land  preparation'!Z:Z,,0)</f>
        <v>0</v>
      </c>
    </row>
    <row r="144" spans="1:41">
      <c r="A144" s="68" t="s">
        <v>295</v>
      </c>
      <c r="B144" s="64" t="s">
        <v>8</v>
      </c>
      <c r="C144" s="64" t="s">
        <v>182</v>
      </c>
      <c r="D144" s="64" t="s">
        <v>296</v>
      </c>
      <c r="E144" s="65">
        <v>32.020000000000003</v>
      </c>
      <c r="F144" s="65">
        <v>29.1</v>
      </c>
      <c r="G144" s="65">
        <v>32.020000000000003</v>
      </c>
      <c r="H144" s="63">
        <v>2.92</v>
      </c>
      <c r="I144" s="68" t="s">
        <v>104</v>
      </c>
      <c r="J144" s="64" t="s">
        <v>1</v>
      </c>
      <c r="K144" s="59" t="s">
        <v>135</v>
      </c>
      <c r="L144" s="51" t="s">
        <v>20</v>
      </c>
      <c r="M144" s="64" t="s">
        <v>14</v>
      </c>
      <c r="N144" s="65" t="s">
        <v>126</v>
      </c>
      <c r="O144" s="65">
        <v>26.2</v>
      </c>
      <c r="P144" s="65" t="str">
        <f>'Land  preparation'!L144</f>
        <v> </v>
      </c>
      <c r="Q144" s="65">
        <f>'Land  preparation'!M144</f>
        <v>29.1</v>
      </c>
      <c r="R144" s="65" t="str">
        <f>'Land  preparation'!N144</f>
        <v> </v>
      </c>
      <c r="S144" s="65" t="str">
        <f>'Land  preparation'!O144</f>
        <v> </v>
      </c>
      <c r="T144" s="65">
        <f>'Land  preparation'!P144</f>
        <v>29.1</v>
      </c>
      <c r="U144" s="65">
        <f>'Land  preparation'!Q144</f>
        <v>29.1</v>
      </c>
      <c r="V144" s="65" t="str">
        <f>'Land  preparation'!R144</f>
        <v> </v>
      </c>
      <c r="W144" s="65" t="str">
        <f>'Land  preparation'!S144</f>
        <v> </v>
      </c>
      <c r="X144" s="65" t="str">
        <f>'Land  preparation'!T144</f>
        <v> </v>
      </c>
      <c r="Y144" s="65" t="str">
        <f>'Land  preparation'!U144</f>
        <v> </v>
      </c>
      <c r="Z144" s="65" t="str">
        <f>'Land  preparation'!V144</f>
        <v> </v>
      </c>
      <c r="AA144" s="126" t="str">
        <f>'Land  preparation'!W144</f>
        <v> </v>
      </c>
      <c r="AB144" s="85">
        <f>Fertiizer!Q144</f>
        <v>31.04</v>
      </c>
      <c r="AC144" s="56">
        <f>'Land  preparation'!X144</f>
        <v>29.1</v>
      </c>
      <c r="AD144" s="56">
        <f>+IFERROR(_xlfn.XLOOKUP(A144,Spraying!A:A,Spraying!P:P,,0),)</f>
        <v>26.2</v>
      </c>
      <c r="AE144" s="56">
        <f>+IFERROR(_xlfn.XLOOKUP(A144,Spraying!A:A,Spraying!T:T,,0),)</f>
        <v>0</v>
      </c>
      <c r="AF144" s="86">
        <f>+IFERROR(_xlfn.XLOOKUP(A144,Spraying!A:A,Spraying!Y:Y,,0),)</f>
        <v>32</v>
      </c>
      <c r="AG144" s="86">
        <f>+IFERROR(_xlfn.XLOOKUP(A144,Spraying!A:A,Spraying!AD:AD,,0),)</f>
        <v>1</v>
      </c>
      <c r="AH144" s="86">
        <f>+IFERROR(_xlfn.XLOOKUP(A144,Spraying!A:A,Spraying!AI:AI,,0),)</f>
        <v>0</v>
      </c>
      <c r="AI144" s="86">
        <f>+IFERROR(_xlfn.XLOOKUP(A144,Spraying!A:A,Spraying!AN:AN,,0),)</f>
        <v>0</v>
      </c>
      <c r="AJ144" s="86">
        <f>+IFERROR(_xlfn.XLOOKUP(A144,Spraying!A:A,Spraying!AS:AS,,0),)</f>
        <v>28.2</v>
      </c>
      <c r="AK144" s="86">
        <f>+IFERROR(_xlfn.XLOOKUP(A144,Spraying!A:A,Spraying!AX:AX,,0),)</f>
        <v>0</v>
      </c>
      <c r="AL144" s="86">
        <f>Spraying!AD144</f>
        <v>1</v>
      </c>
      <c r="AM144" s="65">
        <v>29.1</v>
      </c>
      <c r="AN144" s="56" t="str">
        <f>_xlfn.XLOOKUP(A144,'Land  preparation'!A:A,'Land  preparation'!Y:Y,,0)</f>
        <v> </v>
      </c>
      <c r="AO144" s="5">
        <f>_xlfn.XLOOKUP(A144,'Land  preparation'!A:A,'Land  preparation'!Z:Z,,0)</f>
        <v>0</v>
      </c>
    </row>
    <row r="145" spans="1:41">
      <c r="A145" s="68" t="s">
        <v>297</v>
      </c>
      <c r="B145" s="64" t="s">
        <v>8</v>
      </c>
      <c r="C145" s="64" t="s">
        <v>182</v>
      </c>
      <c r="D145" s="64" t="s">
        <v>298</v>
      </c>
      <c r="E145" s="65">
        <v>57.54</v>
      </c>
      <c r="F145" s="65">
        <v>52.22</v>
      </c>
      <c r="G145" s="65">
        <v>57.54</v>
      </c>
      <c r="H145" s="63">
        <v>5.32</v>
      </c>
      <c r="I145" s="68" t="s">
        <v>1</v>
      </c>
      <c r="J145" s="64" t="s">
        <v>1</v>
      </c>
      <c r="K145" s="59" t="s">
        <v>135</v>
      </c>
      <c r="L145" s="51" t="s">
        <v>20</v>
      </c>
      <c r="M145" s="64" t="s">
        <v>15</v>
      </c>
      <c r="N145" s="65" t="s">
        <v>102</v>
      </c>
      <c r="O145" s="65" t="s">
        <v>98</v>
      </c>
      <c r="P145" s="65" t="str">
        <f>'Land  preparation'!L145</f>
        <v> </v>
      </c>
      <c r="Q145" s="65">
        <f>'Land  preparation'!M145</f>
        <v>52.22</v>
      </c>
      <c r="R145" s="65" t="str">
        <f>'Land  preparation'!N145</f>
        <v> </v>
      </c>
      <c r="S145" s="65" t="str">
        <f>'Land  preparation'!O145</f>
        <v> </v>
      </c>
      <c r="T145" s="65">
        <f>'Land  preparation'!P145</f>
        <v>52.22</v>
      </c>
      <c r="U145" s="65">
        <f>'Land  preparation'!Q145</f>
        <v>52.22</v>
      </c>
      <c r="V145" s="65" t="str">
        <f>'Land  preparation'!R145</f>
        <v> </v>
      </c>
      <c r="W145" s="65" t="str">
        <f>'Land  preparation'!S145</f>
        <v> </v>
      </c>
      <c r="X145" s="65" t="str">
        <f>'Land  preparation'!T145</f>
        <v> </v>
      </c>
      <c r="Y145" s="65" t="str">
        <f>'Land  preparation'!U145</f>
        <v> </v>
      </c>
      <c r="Z145" s="65" t="str">
        <f>'Land  preparation'!V145</f>
        <v> </v>
      </c>
      <c r="AA145" s="126" t="str">
        <f>'Land  preparation'!W145</f>
        <v> </v>
      </c>
      <c r="AB145" s="85">
        <f>Fertiizer!Q145</f>
        <v>52.5</v>
      </c>
      <c r="AC145" s="56">
        <f>'Land  preparation'!X145</f>
        <v>52.22</v>
      </c>
      <c r="AD145" s="56">
        <f>+IFERROR(_xlfn.XLOOKUP(A145,Spraying!A:A,Spraying!P:P,,0),)</f>
        <v>0</v>
      </c>
      <c r="AE145" s="56">
        <f>+IFERROR(_xlfn.XLOOKUP(A145,Spraying!A:A,Spraying!T:T,,0),)</f>
        <v>0</v>
      </c>
      <c r="AF145" s="86">
        <f>+IFERROR(_xlfn.XLOOKUP(A145,Spraying!A:A,Spraying!Y:Y,,0),)</f>
        <v>54.5</v>
      </c>
      <c r="AG145" s="86">
        <f>+IFERROR(_xlfn.XLOOKUP(A145,Spraying!A:A,Spraying!AD:AD,,0),)</f>
        <v>1</v>
      </c>
      <c r="AH145" s="86">
        <f>+IFERROR(_xlfn.XLOOKUP(A145,Spraying!A:A,Spraying!AI:AI,,0),)</f>
        <v>39</v>
      </c>
      <c r="AI145" s="86">
        <f>+IFERROR(_xlfn.XLOOKUP(A145,Spraying!A:A,Spraying!AN:AN,,0),)</f>
        <v>0</v>
      </c>
      <c r="AJ145" s="86">
        <f>+IFERROR(_xlfn.XLOOKUP(A145,Spraying!A:A,Spraying!AS:AS,,0),)</f>
        <v>0</v>
      </c>
      <c r="AK145" s="86">
        <f>+IFERROR(_xlfn.XLOOKUP(A145,Spraying!A:A,Spraying!AX:AX,,0),)</f>
        <v>0</v>
      </c>
      <c r="AL145" s="86">
        <f>Spraying!AD145</f>
        <v>1</v>
      </c>
      <c r="AM145" s="65">
        <v>52.22</v>
      </c>
      <c r="AN145" s="56" t="str">
        <f>_xlfn.XLOOKUP(A145,'Land  preparation'!A:A,'Land  preparation'!Y:Y,,0)</f>
        <v> </v>
      </c>
      <c r="AO145" s="5">
        <f>_xlfn.XLOOKUP(A145,'Land  preparation'!A:A,'Land  preparation'!Z:Z,,0)</f>
        <v>0</v>
      </c>
    </row>
    <row r="146" spans="1:41">
      <c r="A146" s="68" t="s">
        <v>299</v>
      </c>
      <c r="B146" s="64" t="s">
        <v>8</v>
      </c>
      <c r="C146" s="64" t="s">
        <v>182</v>
      </c>
      <c r="D146" s="64" t="s">
        <v>300</v>
      </c>
      <c r="E146" s="65">
        <v>7.54</v>
      </c>
      <c r="F146" s="65">
        <v>6.2</v>
      </c>
      <c r="G146" s="65">
        <v>7.54</v>
      </c>
      <c r="H146" s="63">
        <v>1.34</v>
      </c>
      <c r="I146" s="68" t="s">
        <v>1</v>
      </c>
      <c r="J146" s="64" t="s">
        <v>1</v>
      </c>
      <c r="K146" s="59" t="s">
        <v>135</v>
      </c>
      <c r="L146" s="51" t="s">
        <v>20</v>
      </c>
      <c r="M146" s="64" t="s">
        <v>15</v>
      </c>
      <c r="N146" s="65" t="s">
        <v>102</v>
      </c>
      <c r="O146" s="65" t="s">
        <v>98</v>
      </c>
      <c r="P146" s="65" t="str">
        <f>'Land  preparation'!L146</f>
        <v> </v>
      </c>
      <c r="Q146" s="65">
        <f>'Land  preparation'!M146</f>
        <v>6.21</v>
      </c>
      <c r="R146" s="65" t="str">
        <f>'Land  preparation'!N146</f>
        <v> </v>
      </c>
      <c r="S146" s="65" t="str">
        <f>'Land  preparation'!O146</f>
        <v> </v>
      </c>
      <c r="T146" s="65">
        <f>'Land  preparation'!P146</f>
        <v>6.21</v>
      </c>
      <c r="U146" s="65">
        <f>'Land  preparation'!Q146</f>
        <v>6.21</v>
      </c>
      <c r="V146" s="65" t="str">
        <f>'Land  preparation'!R146</f>
        <v> </v>
      </c>
      <c r="W146" s="65" t="str">
        <f>'Land  preparation'!S146</f>
        <v> </v>
      </c>
      <c r="X146" s="65" t="str">
        <f>'Land  preparation'!T146</f>
        <v> </v>
      </c>
      <c r="Y146" s="65" t="str">
        <f>'Land  preparation'!U146</f>
        <v> </v>
      </c>
      <c r="Z146" s="65" t="str">
        <f>'Land  preparation'!V146</f>
        <v> </v>
      </c>
      <c r="AA146" s="126" t="str">
        <f>'Land  preparation'!W146</f>
        <v> </v>
      </c>
      <c r="AB146" s="85">
        <f>Fertiizer!Q146</f>
        <v>6.1</v>
      </c>
      <c r="AC146" s="56">
        <f>'Land  preparation'!X146</f>
        <v>6.21</v>
      </c>
      <c r="AD146" s="56">
        <f>+IFERROR(_xlfn.XLOOKUP(A146,Spraying!A:A,Spraying!P:P,,0),)</f>
        <v>0</v>
      </c>
      <c r="AE146" s="56">
        <f>+IFERROR(_xlfn.XLOOKUP(A146,Spraying!A:A,Spraying!T:T,,0),)</f>
        <v>0</v>
      </c>
      <c r="AF146" s="86">
        <f>+IFERROR(_xlfn.XLOOKUP(A146,Spraying!A:A,Spraying!Y:Y,,0),)</f>
        <v>7.1</v>
      </c>
      <c r="AG146" s="86">
        <f>+IFERROR(_xlfn.XLOOKUP(A146,Spraying!A:A,Spraying!AD:AD,,0),)</f>
        <v>1</v>
      </c>
      <c r="AH146" s="86">
        <f>+IFERROR(_xlfn.XLOOKUP(A146,Spraying!A:A,Spraying!AI:AI,,0),)</f>
        <v>0</v>
      </c>
      <c r="AI146" s="86">
        <f>+IFERROR(_xlfn.XLOOKUP(A146,Spraying!A:A,Spraying!AN:AN,,0),)</f>
        <v>6.41</v>
      </c>
      <c r="AJ146" s="86">
        <f>+IFERROR(_xlfn.XLOOKUP(A146,Spraying!A:A,Spraying!AS:AS,,0),)</f>
        <v>0</v>
      </c>
      <c r="AK146" s="86">
        <f>+IFERROR(_xlfn.XLOOKUP(A146,Spraying!A:A,Spraying!AX:AX,,0),)</f>
        <v>0</v>
      </c>
      <c r="AL146" s="86">
        <f>Spraying!AD146</f>
        <v>1</v>
      </c>
      <c r="AM146" s="65">
        <v>6.2</v>
      </c>
      <c r="AN146" s="56">
        <f>_xlfn.XLOOKUP(A146,'Land  preparation'!A:A,'Land  preparation'!Y:Y,,0)</f>
        <v>6.12</v>
      </c>
      <c r="AO146" s="5">
        <f>_xlfn.XLOOKUP(A146,'Land  preparation'!A:A,'Land  preparation'!Z:Z,,0)</f>
        <v>0</v>
      </c>
    </row>
    <row r="147" spans="1:41">
      <c r="A147" s="68" t="s">
        <v>301</v>
      </c>
      <c r="B147" s="64" t="s">
        <v>8</v>
      </c>
      <c r="C147" s="64" t="s">
        <v>182</v>
      </c>
      <c r="D147" s="64" t="s">
        <v>302</v>
      </c>
      <c r="E147" s="65">
        <v>21.05</v>
      </c>
      <c r="F147" s="65">
        <v>19.600000000000001</v>
      </c>
      <c r="G147" s="65">
        <v>21.05</v>
      </c>
      <c r="H147" s="63">
        <v>1.45</v>
      </c>
      <c r="I147" s="68" t="s">
        <v>1</v>
      </c>
      <c r="J147" s="64" t="s">
        <v>1</v>
      </c>
      <c r="K147" s="59" t="s">
        <v>135</v>
      </c>
      <c r="L147" s="51" t="s">
        <v>20</v>
      </c>
      <c r="M147" s="64" t="s">
        <v>15</v>
      </c>
      <c r="N147" s="65" t="s">
        <v>102</v>
      </c>
      <c r="O147" s="65" t="s">
        <v>98</v>
      </c>
      <c r="P147" s="65" t="str">
        <f>'Land  preparation'!L147</f>
        <v> </v>
      </c>
      <c r="Q147" s="65">
        <f>'Land  preparation'!M147</f>
        <v>19.55</v>
      </c>
      <c r="R147" s="65" t="str">
        <f>'Land  preparation'!N147</f>
        <v> </v>
      </c>
      <c r="S147" s="65" t="str">
        <f>'Land  preparation'!O147</f>
        <v> </v>
      </c>
      <c r="T147" s="65">
        <f>'Land  preparation'!P147</f>
        <v>19.55</v>
      </c>
      <c r="U147" s="65">
        <f>'Land  preparation'!Q147</f>
        <v>19.55</v>
      </c>
      <c r="V147" s="65" t="str">
        <f>'Land  preparation'!R147</f>
        <v> </v>
      </c>
      <c r="W147" s="65" t="str">
        <f>'Land  preparation'!S147</f>
        <v> </v>
      </c>
      <c r="X147" s="65" t="str">
        <f>'Land  preparation'!T147</f>
        <v> </v>
      </c>
      <c r="Y147" s="65" t="str">
        <f>'Land  preparation'!U147</f>
        <v> </v>
      </c>
      <c r="Z147" s="65" t="str">
        <f>'Land  preparation'!V147</f>
        <v> </v>
      </c>
      <c r="AA147" s="126" t="str">
        <f>'Land  preparation'!W147</f>
        <v> </v>
      </c>
      <c r="AB147" s="85">
        <f>Fertiizer!Q147</f>
        <v>18.2</v>
      </c>
      <c r="AC147" s="56">
        <f>'Land  preparation'!X147</f>
        <v>19.55</v>
      </c>
      <c r="AD147" s="56">
        <f>+IFERROR(_xlfn.XLOOKUP(A147,Spraying!A:A,Spraying!P:P,,0),)</f>
        <v>0</v>
      </c>
      <c r="AE147" s="56">
        <f>+IFERROR(_xlfn.XLOOKUP(A147,Spraying!A:A,Spraying!T:T,,0),)</f>
        <v>0</v>
      </c>
      <c r="AF147" s="86">
        <f>+IFERROR(_xlfn.XLOOKUP(A147,Spraying!A:A,Spraying!Y:Y,,0),)</f>
        <v>20.63</v>
      </c>
      <c r="AG147" s="86">
        <f>+IFERROR(_xlfn.XLOOKUP(A147,Spraying!A:A,Spraying!AD:AD,,0),)</f>
        <v>1</v>
      </c>
      <c r="AH147" s="86">
        <f>+IFERROR(_xlfn.XLOOKUP(A147,Spraying!A:A,Spraying!AI:AI,,0),)</f>
        <v>0</v>
      </c>
      <c r="AI147" s="86">
        <f>+IFERROR(_xlfn.XLOOKUP(A147,Spraying!A:A,Spraying!AN:AN,,0),)</f>
        <v>18.760000000000002</v>
      </c>
      <c r="AJ147" s="86">
        <f>+IFERROR(_xlfn.XLOOKUP(A147,Spraying!A:A,Spraying!AS:AS,,0),)</f>
        <v>0</v>
      </c>
      <c r="AK147" s="86">
        <f>+IFERROR(_xlfn.XLOOKUP(A147,Spraying!A:A,Spraying!AX:AX,,0),)</f>
        <v>0</v>
      </c>
      <c r="AL147" s="86">
        <f>Spraying!AD147</f>
        <v>1</v>
      </c>
      <c r="AM147" s="65">
        <v>19.600000000000001</v>
      </c>
      <c r="AN147" s="56">
        <f>_xlfn.XLOOKUP(A147,'Land  preparation'!A:A,'Land  preparation'!Y:Y,,0)</f>
        <v>18.3</v>
      </c>
      <c r="AO147" s="5">
        <f>_xlfn.XLOOKUP(A147,'Land  preparation'!A:A,'Land  preparation'!Z:Z,,0)</f>
        <v>0</v>
      </c>
    </row>
    <row r="148" spans="1:41">
      <c r="A148" s="68" t="s">
        <v>303</v>
      </c>
      <c r="B148" s="64" t="s">
        <v>8</v>
      </c>
      <c r="C148" s="64" t="s">
        <v>182</v>
      </c>
      <c r="D148" s="64" t="s">
        <v>134</v>
      </c>
      <c r="E148" s="65">
        <v>11.24</v>
      </c>
      <c r="F148" s="65">
        <v>10.3</v>
      </c>
      <c r="G148" s="65">
        <v>11.24</v>
      </c>
      <c r="H148" s="63">
        <v>0.94</v>
      </c>
      <c r="I148" s="68" t="s">
        <v>1</v>
      </c>
      <c r="J148" s="64" t="s">
        <v>1</v>
      </c>
      <c r="K148" s="59" t="s">
        <v>135</v>
      </c>
      <c r="L148" s="51" t="s">
        <v>20</v>
      </c>
      <c r="M148" s="64" t="s">
        <v>15</v>
      </c>
      <c r="N148" s="65" t="s">
        <v>102</v>
      </c>
      <c r="O148" s="65" t="s">
        <v>98</v>
      </c>
      <c r="P148" s="65" t="str">
        <f>'Land  preparation'!L148</f>
        <v> </v>
      </c>
      <c r="Q148" s="65">
        <f>'Land  preparation'!M148</f>
        <v>10.31</v>
      </c>
      <c r="R148" s="65" t="str">
        <f>'Land  preparation'!N148</f>
        <v> </v>
      </c>
      <c r="S148" s="65" t="str">
        <f>'Land  preparation'!O148</f>
        <v> </v>
      </c>
      <c r="T148" s="65">
        <f>'Land  preparation'!P148</f>
        <v>10.31</v>
      </c>
      <c r="U148" s="65">
        <f>'Land  preparation'!Q148</f>
        <v>10.31</v>
      </c>
      <c r="V148" s="65" t="str">
        <f>'Land  preparation'!R148</f>
        <v> </v>
      </c>
      <c r="W148" s="65" t="str">
        <f>'Land  preparation'!S148</f>
        <v> </v>
      </c>
      <c r="X148" s="65" t="str">
        <f>'Land  preparation'!T148</f>
        <v> </v>
      </c>
      <c r="Y148" s="65" t="str">
        <f>'Land  preparation'!U148</f>
        <v> </v>
      </c>
      <c r="Z148" s="65" t="str">
        <f>'Land  preparation'!V148</f>
        <v> </v>
      </c>
      <c r="AA148" s="126" t="str">
        <f>'Land  preparation'!W148</f>
        <v> </v>
      </c>
      <c r="AB148" s="85">
        <f>Fertiizer!Q148</f>
        <v>10.1</v>
      </c>
      <c r="AC148" s="56">
        <f>'Land  preparation'!X148</f>
        <v>10.31</v>
      </c>
      <c r="AD148" s="56">
        <f>+IFERROR(_xlfn.XLOOKUP(A148,Spraying!A:A,Spraying!P:P,,0),)</f>
        <v>0</v>
      </c>
      <c r="AE148" s="56">
        <f>+IFERROR(_xlfn.XLOOKUP(A148,Spraying!A:A,Spraying!T:T,,0),)</f>
        <v>0</v>
      </c>
      <c r="AF148" s="86">
        <f>+IFERROR(_xlfn.XLOOKUP(A148,Spraying!A:A,Spraying!Y:Y,,0),)</f>
        <v>11.81</v>
      </c>
      <c r="AG148" s="86">
        <f>+IFERROR(_xlfn.XLOOKUP(A148,Spraying!A:A,Spraying!AD:AD,,0),)</f>
        <v>1</v>
      </c>
      <c r="AH148" s="86">
        <f>+IFERROR(_xlfn.XLOOKUP(A148,Spraying!A:A,Spraying!AI:AI,,0),)</f>
        <v>0</v>
      </c>
      <c r="AI148" s="86">
        <f>+IFERROR(_xlfn.XLOOKUP(A148,Spraying!A:A,Spraying!AN:AN,,0),)</f>
        <v>10.130000000000001</v>
      </c>
      <c r="AJ148" s="86">
        <f>+IFERROR(_xlfn.XLOOKUP(A148,Spraying!A:A,Spraying!AS:AS,,0),)</f>
        <v>0</v>
      </c>
      <c r="AK148" s="86">
        <f>+IFERROR(_xlfn.XLOOKUP(A148,Spraying!A:A,Spraying!AX:AX,,0),)</f>
        <v>0</v>
      </c>
      <c r="AL148" s="86">
        <f>Spraying!AD148</f>
        <v>1</v>
      </c>
      <c r="AM148" s="65">
        <v>10.3</v>
      </c>
      <c r="AN148" s="56">
        <f>_xlfn.XLOOKUP(A148,'Land  preparation'!A:A,'Land  preparation'!Y:Y,,0)</f>
        <v>10.01</v>
      </c>
      <c r="AO148" s="5">
        <f>_xlfn.XLOOKUP(A148,'Land  preparation'!A:A,'Land  preparation'!Z:Z,,0)</f>
        <v>0</v>
      </c>
    </row>
    <row r="149" spans="1:41">
      <c r="A149" s="68" t="s">
        <v>304</v>
      </c>
      <c r="B149" s="64" t="s">
        <v>8</v>
      </c>
      <c r="C149" s="64" t="s">
        <v>182</v>
      </c>
      <c r="D149" s="64" t="s">
        <v>137</v>
      </c>
      <c r="E149" s="65">
        <v>32.61</v>
      </c>
      <c r="F149" s="65">
        <v>30.2</v>
      </c>
      <c r="G149" s="65">
        <v>32.61</v>
      </c>
      <c r="H149" s="63">
        <v>2.4</v>
      </c>
      <c r="I149" s="68" t="s">
        <v>1</v>
      </c>
      <c r="J149" s="64" t="s">
        <v>1</v>
      </c>
      <c r="K149" s="59" t="s">
        <v>135</v>
      </c>
      <c r="L149" s="51" t="s">
        <v>20</v>
      </c>
      <c r="M149" s="64" t="s">
        <v>15</v>
      </c>
      <c r="N149" s="65" t="s">
        <v>102</v>
      </c>
      <c r="O149" s="65" t="s">
        <v>98</v>
      </c>
      <c r="P149" s="65" t="str">
        <f>'Land  preparation'!L149</f>
        <v> </v>
      </c>
      <c r="Q149" s="65">
        <f>'Land  preparation'!M149</f>
        <v>30.2</v>
      </c>
      <c r="R149" s="65" t="str">
        <f>'Land  preparation'!N149</f>
        <v> </v>
      </c>
      <c r="S149" s="65" t="str">
        <f>'Land  preparation'!O149</f>
        <v> </v>
      </c>
      <c r="T149" s="65">
        <f>'Land  preparation'!P149</f>
        <v>30.2</v>
      </c>
      <c r="U149" s="65">
        <f>'Land  preparation'!Q149</f>
        <v>30.2</v>
      </c>
      <c r="V149" s="65" t="str">
        <f>'Land  preparation'!R149</f>
        <v> </v>
      </c>
      <c r="W149" s="65" t="str">
        <f>'Land  preparation'!S149</f>
        <v> </v>
      </c>
      <c r="X149" s="65" t="str">
        <f>'Land  preparation'!T149</f>
        <v> </v>
      </c>
      <c r="Y149" s="65" t="str">
        <f>'Land  preparation'!U149</f>
        <v> </v>
      </c>
      <c r="Z149" s="65" t="str">
        <f>'Land  preparation'!V149</f>
        <v> </v>
      </c>
      <c r="AA149" s="126" t="str">
        <f>'Land  preparation'!W149</f>
        <v> </v>
      </c>
      <c r="AB149" s="85">
        <f>Fertiizer!Q149</f>
        <v>30.3</v>
      </c>
      <c r="AC149" s="56">
        <f>'Land  preparation'!X149</f>
        <v>30.2</v>
      </c>
      <c r="AD149" s="56">
        <f>+IFERROR(_xlfn.XLOOKUP(A149,Spraying!A:A,Spraying!P:P,,0),)</f>
        <v>0</v>
      </c>
      <c r="AE149" s="56">
        <f>+IFERROR(_xlfn.XLOOKUP(A149,Spraying!A:A,Spraying!T:T,,0),)</f>
        <v>0</v>
      </c>
      <c r="AF149" s="86">
        <f>+IFERROR(_xlfn.XLOOKUP(A149,Spraying!A:A,Spraying!Y:Y,,0),)</f>
        <v>31.7</v>
      </c>
      <c r="AG149" s="86">
        <f>+IFERROR(_xlfn.XLOOKUP(A149,Spraying!A:A,Spraying!AD:AD,,0),)</f>
        <v>1</v>
      </c>
      <c r="AH149" s="86">
        <f>+IFERROR(_xlfn.XLOOKUP(A149,Spraying!A:A,Spraying!AI:AI,,0),)</f>
        <v>0</v>
      </c>
      <c r="AI149" s="86">
        <f>+IFERROR(_xlfn.XLOOKUP(A149,Spraying!A:A,Spraying!AN:AN,,0),)</f>
        <v>31.2</v>
      </c>
      <c r="AJ149" s="86">
        <f>+IFERROR(_xlfn.XLOOKUP(A149,Spraying!A:A,Spraying!AS:AS,,0),)</f>
        <v>0</v>
      </c>
      <c r="AK149" s="86">
        <f>+IFERROR(_xlfn.XLOOKUP(A149,Spraying!A:A,Spraying!AX:AX,,0),)</f>
        <v>0</v>
      </c>
      <c r="AL149" s="86">
        <f>Spraying!AD149</f>
        <v>1</v>
      </c>
      <c r="AM149" s="65">
        <v>30.2</v>
      </c>
      <c r="AN149" s="56">
        <f>_xlfn.XLOOKUP(A149,'Land  preparation'!A:A,'Land  preparation'!Y:Y,,0)</f>
        <v>29.4</v>
      </c>
      <c r="AO149" s="5">
        <f>_xlfn.XLOOKUP(A149,'Land  preparation'!A:A,'Land  preparation'!Z:Z,,0)</f>
        <v>0</v>
      </c>
    </row>
    <row r="150" spans="1:41">
      <c r="A150" s="68" t="s">
        <v>305</v>
      </c>
      <c r="B150" s="64" t="s">
        <v>8</v>
      </c>
      <c r="C150" s="64" t="s">
        <v>182</v>
      </c>
      <c r="D150" s="64" t="s">
        <v>139</v>
      </c>
      <c r="E150" s="65">
        <v>20</v>
      </c>
      <c r="F150" s="65">
        <v>18.37</v>
      </c>
      <c r="G150" s="65">
        <v>20</v>
      </c>
      <c r="H150" s="63">
        <v>1.63</v>
      </c>
      <c r="I150" s="68" t="s">
        <v>1</v>
      </c>
      <c r="J150" s="64" t="s">
        <v>1</v>
      </c>
      <c r="K150" s="59" t="s">
        <v>135</v>
      </c>
      <c r="L150" s="51" t="s">
        <v>20</v>
      </c>
      <c r="M150" s="64" t="s">
        <v>15</v>
      </c>
      <c r="N150" s="65" t="s">
        <v>102</v>
      </c>
      <c r="O150" s="65" t="s">
        <v>98</v>
      </c>
      <c r="P150" s="65" t="str">
        <f>'Land  preparation'!L150</f>
        <v> </v>
      </c>
      <c r="Q150" s="65">
        <f>'Land  preparation'!M150</f>
        <v>18.37</v>
      </c>
      <c r="R150" s="65">
        <f>'Land  preparation'!N150</f>
        <v>18.37</v>
      </c>
      <c r="S150" s="65" t="str">
        <f>'Land  preparation'!O150</f>
        <v> </v>
      </c>
      <c r="T150" s="65">
        <f>'Land  preparation'!P150</f>
        <v>18.37</v>
      </c>
      <c r="U150" s="65">
        <f>'Land  preparation'!Q150</f>
        <v>18.37</v>
      </c>
      <c r="V150" s="65" t="str">
        <f>'Land  preparation'!R150</f>
        <v> </v>
      </c>
      <c r="W150" s="65" t="str">
        <f>'Land  preparation'!S150</f>
        <v> </v>
      </c>
      <c r="X150" s="65" t="str">
        <f>'Land  preparation'!T150</f>
        <v> </v>
      </c>
      <c r="Y150" s="65" t="str">
        <f>'Land  preparation'!U150</f>
        <v> </v>
      </c>
      <c r="Z150" s="65" t="str">
        <f>'Land  preparation'!V150</f>
        <v> </v>
      </c>
      <c r="AA150" s="126" t="str">
        <f>'Land  preparation'!W150</f>
        <v> </v>
      </c>
      <c r="AB150" s="85">
        <f>Fertiizer!Q150</f>
        <v>19</v>
      </c>
      <c r="AC150" s="56">
        <f>'Land  preparation'!X150</f>
        <v>18.37</v>
      </c>
      <c r="AD150" s="56">
        <f>+IFERROR(_xlfn.XLOOKUP(A150,Spraying!A:A,Spraying!P:P,,0),)</f>
        <v>0</v>
      </c>
      <c r="AE150" s="56">
        <f>+IFERROR(_xlfn.XLOOKUP(A150,Spraying!A:A,Spraying!T:T,,0),)</f>
        <v>0</v>
      </c>
      <c r="AF150" s="86">
        <f>+IFERROR(_xlfn.XLOOKUP(A150,Spraying!A:A,Spraying!Y:Y,,0),)</f>
        <v>19.5</v>
      </c>
      <c r="AG150" s="86">
        <f>+IFERROR(_xlfn.XLOOKUP(A150,Spraying!A:A,Spraying!AD:AD,,0),)</f>
        <v>1</v>
      </c>
      <c r="AH150" s="86">
        <f>+IFERROR(_xlfn.XLOOKUP(A150,Spraying!A:A,Spraying!AI:AI,,0),)</f>
        <v>0</v>
      </c>
      <c r="AI150" s="86">
        <f>+IFERROR(_xlfn.XLOOKUP(A150,Spraying!A:A,Spraying!AN:AN,,0),)</f>
        <v>0</v>
      </c>
      <c r="AJ150" s="86">
        <f>+IFERROR(_xlfn.XLOOKUP(A150,Spraying!A:A,Spraying!AS:AS,,0),)</f>
        <v>0</v>
      </c>
      <c r="AK150" s="86">
        <f>+IFERROR(_xlfn.XLOOKUP(A150,Spraying!A:A,Spraying!AX:AX,,0),)</f>
        <v>0</v>
      </c>
      <c r="AL150" s="86">
        <f>Spraying!AD150</f>
        <v>1</v>
      </c>
      <c r="AM150" s="65">
        <v>18.37</v>
      </c>
      <c r="AN150" s="56">
        <f>_xlfn.XLOOKUP(A150,'Land  preparation'!A:A,'Land  preparation'!Y:Y,,0)</f>
        <v>0</v>
      </c>
      <c r="AO150" s="5">
        <f>_xlfn.XLOOKUP(A150,'Land  preparation'!A:A,'Land  preparation'!Z:Z,,0)</f>
        <v>0</v>
      </c>
    </row>
    <row r="151" spans="1:41">
      <c r="A151" s="68" t="s">
        <v>306</v>
      </c>
      <c r="B151" s="64" t="s">
        <v>8</v>
      </c>
      <c r="C151" s="64" t="s">
        <v>182</v>
      </c>
      <c r="D151" s="64" t="s">
        <v>141</v>
      </c>
      <c r="E151" s="65">
        <v>19.48</v>
      </c>
      <c r="F151" s="65">
        <v>17.72</v>
      </c>
      <c r="G151" s="65">
        <v>19.48</v>
      </c>
      <c r="H151" s="63">
        <v>1.76</v>
      </c>
      <c r="I151" s="68" t="s">
        <v>1</v>
      </c>
      <c r="J151" s="64" t="s">
        <v>1</v>
      </c>
      <c r="K151" s="59" t="s">
        <v>135</v>
      </c>
      <c r="L151" s="51" t="s">
        <v>20</v>
      </c>
      <c r="M151" s="64" t="s">
        <v>15</v>
      </c>
      <c r="N151" s="65" t="s">
        <v>102</v>
      </c>
      <c r="O151" s="65" t="s">
        <v>98</v>
      </c>
      <c r="P151" s="65" t="str">
        <f>'Land  preparation'!L151</f>
        <v> </v>
      </c>
      <c r="Q151" s="65">
        <f>'Land  preparation'!M151</f>
        <v>17.72</v>
      </c>
      <c r="R151" s="65" t="str">
        <f>'Land  preparation'!N151</f>
        <v> </v>
      </c>
      <c r="S151" s="65" t="str">
        <f>'Land  preparation'!O151</f>
        <v> </v>
      </c>
      <c r="T151" s="65">
        <f>'Land  preparation'!P151</f>
        <v>17.72</v>
      </c>
      <c r="U151" s="65">
        <f>'Land  preparation'!Q151</f>
        <v>17.72</v>
      </c>
      <c r="V151" s="65" t="str">
        <f>'Land  preparation'!R151</f>
        <v> </v>
      </c>
      <c r="W151" s="65" t="str">
        <f>'Land  preparation'!S151</f>
        <v> </v>
      </c>
      <c r="X151" s="65" t="str">
        <f>'Land  preparation'!T151</f>
        <v> </v>
      </c>
      <c r="Y151" s="65" t="str">
        <f>'Land  preparation'!U151</f>
        <v> </v>
      </c>
      <c r="Z151" s="65" t="str">
        <f>'Land  preparation'!V151</f>
        <v> </v>
      </c>
      <c r="AA151" s="126" t="str">
        <f>'Land  preparation'!W151</f>
        <v> </v>
      </c>
      <c r="AB151" s="85">
        <f>Fertiizer!Q151</f>
        <v>15.1</v>
      </c>
      <c r="AC151" s="56">
        <f>'Land  preparation'!X151</f>
        <v>17.72</v>
      </c>
      <c r="AD151" s="56">
        <f>+IFERROR(_xlfn.XLOOKUP(A151,Spraying!A:A,Spraying!P:P,,0),)</f>
        <v>0</v>
      </c>
      <c r="AE151" s="56">
        <f>+IFERROR(_xlfn.XLOOKUP(A151,Spraying!A:A,Spraying!T:T,,0),)</f>
        <v>0</v>
      </c>
      <c r="AF151" s="86">
        <f>+IFERROR(_xlfn.XLOOKUP(A151,Spraying!A:A,Spraying!Y:Y,,0),)</f>
        <v>18.600000000000001</v>
      </c>
      <c r="AG151" s="86">
        <f>+IFERROR(_xlfn.XLOOKUP(A151,Spraying!A:A,Spraying!AD:AD,,0),)</f>
        <v>1</v>
      </c>
      <c r="AH151" s="86">
        <f>+IFERROR(_xlfn.XLOOKUP(A151,Spraying!A:A,Spraying!AI:AI,,0),)</f>
        <v>0</v>
      </c>
      <c r="AI151" s="86">
        <f>+IFERROR(_xlfn.XLOOKUP(A151,Spraying!A:A,Spraying!AN:AN,,0),)</f>
        <v>0</v>
      </c>
      <c r="AJ151" s="86">
        <f>+IFERROR(_xlfn.XLOOKUP(A151,Spraying!A:A,Spraying!AS:AS,,0),)</f>
        <v>0</v>
      </c>
      <c r="AK151" s="86">
        <f>+IFERROR(_xlfn.XLOOKUP(A151,Spraying!A:A,Spraying!AX:AX,,0),)</f>
        <v>0</v>
      </c>
      <c r="AL151" s="86">
        <f>Spraying!AD151</f>
        <v>1</v>
      </c>
      <c r="AM151" s="65">
        <v>17.72</v>
      </c>
      <c r="AN151" s="56">
        <f>_xlfn.XLOOKUP(A151,'Land  preparation'!A:A,'Land  preparation'!Y:Y,,0)</f>
        <v>0</v>
      </c>
      <c r="AO151" s="5">
        <f>_xlfn.XLOOKUP(A151,'Land  preparation'!A:A,'Land  preparation'!Z:Z,,0)</f>
        <v>0</v>
      </c>
    </row>
    <row r="152" spans="1:41">
      <c r="A152" s="68" t="s">
        <v>307</v>
      </c>
      <c r="B152" s="64" t="s">
        <v>8</v>
      </c>
      <c r="C152" s="64" t="s">
        <v>182</v>
      </c>
      <c r="D152" s="64" t="s">
        <v>143</v>
      </c>
      <c r="E152" s="65">
        <v>18.48</v>
      </c>
      <c r="F152" s="65">
        <v>16.309999999999999</v>
      </c>
      <c r="G152" s="65">
        <v>18.48</v>
      </c>
      <c r="H152" s="63">
        <v>2.17</v>
      </c>
      <c r="I152" s="68" t="s">
        <v>1</v>
      </c>
      <c r="J152" s="64" t="s">
        <v>1</v>
      </c>
      <c r="K152" s="59" t="s">
        <v>135</v>
      </c>
      <c r="L152" s="51" t="s">
        <v>20</v>
      </c>
      <c r="M152" s="64" t="s">
        <v>15</v>
      </c>
      <c r="N152" s="65" t="s">
        <v>102</v>
      </c>
      <c r="O152" s="65" t="s">
        <v>98</v>
      </c>
      <c r="P152" s="65" t="str">
        <f>'Land  preparation'!L152</f>
        <v> </v>
      </c>
      <c r="Q152" s="65">
        <f>'Land  preparation'!M152</f>
        <v>16.309999999999999</v>
      </c>
      <c r="R152" s="65" t="str">
        <f>'Land  preparation'!N152</f>
        <v> </v>
      </c>
      <c r="S152" s="65" t="str">
        <f>'Land  preparation'!O152</f>
        <v> </v>
      </c>
      <c r="T152" s="65">
        <f>'Land  preparation'!P152</f>
        <v>16.309999999999999</v>
      </c>
      <c r="U152" s="65">
        <f>'Land  preparation'!Q152</f>
        <v>16.309999999999999</v>
      </c>
      <c r="V152" s="65" t="str">
        <f>'Land  preparation'!R152</f>
        <v> </v>
      </c>
      <c r="W152" s="65" t="str">
        <f>'Land  preparation'!S152</f>
        <v> </v>
      </c>
      <c r="X152" s="65" t="str">
        <f>'Land  preparation'!T152</f>
        <v> </v>
      </c>
      <c r="Y152" s="65" t="str">
        <f>'Land  preparation'!U152</f>
        <v> </v>
      </c>
      <c r="Z152" s="65" t="str">
        <f>'Land  preparation'!V152</f>
        <v> </v>
      </c>
      <c r="AA152" s="126" t="str">
        <f>'Land  preparation'!W152</f>
        <v> </v>
      </c>
      <c r="AB152" s="85">
        <f>Fertiizer!Q152</f>
        <v>18.7</v>
      </c>
      <c r="AC152" s="56">
        <f>'Land  preparation'!X152</f>
        <v>16.309999999999999</v>
      </c>
      <c r="AD152" s="56">
        <f>+IFERROR(_xlfn.XLOOKUP(A152,Spraying!A:A,Spraying!P:P,,0),)</f>
        <v>0</v>
      </c>
      <c r="AE152" s="56">
        <f>+IFERROR(_xlfn.XLOOKUP(A152,Spraying!A:A,Spraying!T:T,,0),)</f>
        <v>0</v>
      </c>
      <c r="AF152" s="86">
        <f>+IFERROR(_xlfn.XLOOKUP(A152,Spraying!A:A,Spraying!Y:Y,,0),)</f>
        <v>17.36</v>
      </c>
      <c r="AG152" s="86">
        <f>+IFERROR(_xlfn.XLOOKUP(A152,Spraying!A:A,Spraying!AD:AD,,0),)</f>
        <v>1</v>
      </c>
      <c r="AH152" s="86">
        <f>+IFERROR(_xlfn.XLOOKUP(A152,Spraying!A:A,Spraying!AI:AI,,0),)</f>
        <v>0</v>
      </c>
      <c r="AI152" s="86">
        <f>+IFERROR(_xlfn.XLOOKUP(A152,Spraying!A:A,Spraying!AN:AN,,0),)</f>
        <v>0</v>
      </c>
      <c r="AJ152" s="86">
        <f>+IFERROR(_xlfn.XLOOKUP(A152,Spraying!A:A,Spraying!AS:AS,,0),)</f>
        <v>0</v>
      </c>
      <c r="AK152" s="86">
        <f>+IFERROR(_xlfn.XLOOKUP(A152,Spraying!A:A,Spraying!AX:AX,,0),)</f>
        <v>0</v>
      </c>
      <c r="AL152" s="86">
        <f>Spraying!AD152</f>
        <v>1</v>
      </c>
      <c r="AM152" s="65">
        <v>16.309999999999999</v>
      </c>
      <c r="AN152" s="56">
        <f>_xlfn.XLOOKUP(A152,'Land  preparation'!A:A,'Land  preparation'!Y:Y,,0)</f>
        <v>16</v>
      </c>
      <c r="AO152" s="5">
        <f>_xlfn.XLOOKUP(A152,'Land  preparation'!A:A,'Land  preparation'!Z:Z,,0)</f>
        <v>0</v>
      </c>
    </row>
    <row r="153" spans="1:41">
      <c r="A153" s="68" t="s">
        <v>308</v>
      </c>
      <c r="B153" s="64" t="s">
        <v>8</v>
      </c>
      <c r="C153" s="64" t="s">
        <v>182</v>
      </c>
      <c r="D153" s="64" t="s">
        <v>145</v>
      </c>
      <c r="E153" s="65">
        <v>19.63</v>
      </c>
      <c r="F153" s="65">
        <v>17.989999999999998</v>
      </c>
      <c r="G153" s="65">
        <v>19.63</v>
      </c>
      <c r="H153" s="63">
        <v>1.64</v>
      </c>
      <c r="I153" s="68" t="s">
        <v>1</v>
      </c>
      <c r="J153" s="64" t="s">
        <v>1</v>
      </c>
      <c r="K153" s="59" t="s">
        <v>135</v>
      </c>
      <c r="L153" s="51" t="s">
        <v>20</v>
      </c>
      <c r="M153" s="64" t="s">
        <v>15</v>
      </c>
      <c r="N153" s="65" t="s">
        <v>102</v>
      </c>
      <c r="O153" s="65" t="s">
        <v>98</v>
      </c>
      <c r="P153" s="65" t="str">
        <f>'Land  preparation'!L153</f>
        <v> </v>
      </c>
      <c r="Q153" s="65">
        <f>'Land  preparation'!M153</f>
        <v>17.91</v>
      </c>
      <c r="R153" s="65">
        <f>'Land  preparation'!N153</f>
        <v>17.91</v>
      </c>
      <c r="S153" s="65" t="str">
        <f>'Land  preparation'!O153</f>
        <v> </v>
      </c>
      <c r="T153" s="65">
        <f>'Land  preparation'!P153</f>
        <v>17.91</v>
      </c>
      <c r="U153" s="65">
        <f>'Land  preparation'!Q153</f>
        <v>17.91</v>
      </c>
      <c r="V153" s="65" t="str">
        <f>'Land  preparation'!R153</f>
        <v> </v>
      </c>
      <c r="W153" s="65" t="str">
        <f>'Land  preparation'!S153</f>
        <v> </v>
      </c>
      <c r="X153" s="65" t="str">
        <f>'Land  preparation'!T153</f>
        <v> </v>
      </c>
      <c r="Y153" s="65" t="str">
        <f>'Land  preparation'!U153</f>
        <v> </v>
      </c>
      <c r="Z153" s="65" t="str">
        <f>'Land  preparation'!V153</f>
        <v> </v>
      </c>
      <c r="AA153" s="126" t="str">
        <f>'Land  preparation'!W153</f>
        <v> </v>
      </c>
      <c r="AB153" s="85">
        <f>Fertiizer!Q153</f>
        <v>17.7</v>
      </c>
      <c r="AC153" s="56">
        <f>'Land  preparation'!X153</f>
        <v>17.91</v>
      </c>
      <c r="AD153" s="56">
        <f>+IFERROR(_xlfn.XLOOKUP(A153,Spraying!A:A,Spraying!P:P,,0),)</f>
        <v>0</v>
      </c>
      <c r="AE153" s="56">
        <f>+IFERROR(_xlfn.XLOOKUP(A153,Spraying!A:A,Spraying!T:T,,0),)</f>
        <v>0</v>
      </c>
      <c r="AF153" s="86">
        <f>+IFERROR(_xlfn.XLOOKUP(A153,Spraying!A:A,Spraying!Y:Y,,0),)</f>
        <v>18</v>
      </c>
      <c r="AG153" s="86">
        <f>+IFERROR(_xlfn.XLOOKUP(A153,Spraying!A:A,Spraying!AD:AD,,0),)</f>
        <v>1</v>
      </c>
      <c r="AH153" s="86">
        <f>+IFERROR(_xlfn.XLOOKUP(A153,Spraying!A:A,Spraying!AI:AI,,0),)</f>
        <v>0</v>
      </c>
      <c r="AI153" s="86">
        <f>+IFERROR(_xlfn.XLOOKUP(A153,Spraying!A:A,Spraying!AN:AN,,0),)</f>
        <v>0</v>
      </c>
      <c r="AJ153" s="86">
        <f>+IFERROR(_xlfn.XLOOKUP(A153,Spraying!A:A,Spraying!AS:AS,,0),)</f>
        <v>0</v>
      </c>
      <c r="AK153" s="86">
        <f>+IFERROR(_xlfn.XLOOKUP(A153,Spraying!A:A,Spraying!AX:AX,,0),)</f>
        <v>0</v>
      </c>
      <c r="AL153" s="86">
        <f>Spraying!AD153</f>
        <v>1</v>
      </c>
      <c r="AM153" s="65">
        <v>17.989999999999998</v>
      </c>
      <c r="AN153" s="56">
        <f>_xlfn.XLOOKUP(A153,'Land  preparation'!A:A,'Land  preparation'!Y:Y,,0)</f>
        <v>17.5</v>
      </c>
      <c r="AO153" s="5">
        <f>_xlfn.XLOOKUP(A153,'Land  preparation'!A:A,'Land  preparation'!Z:Z,,0)</f>
        <v>0</v>
      </c>
    </row>
    <row r="154" spans="1:41">
      <c r="AB154" s="84"/>
    </row>
    <row r="155" spans="1:41">
      <c r="AB155" s="84"/>
    </row>
    <row r="156" spans="1:41">
      <c r="AB156" s="84"/>
    </row>
    <row r="157" spans="1:41">
      <c r="AB157" s="84"/>
    </row>
    <row r="158" spans="1:41">
      <c r="AB158" s="84"/>
    </row>
    <row r="159" spans="1:41">
      <c r="AB159" s="84"/>
    </row>
    <row r="160" spans="1:41">
      <c r="AB160" s="84"/>
    </row>
    <row r="161" spans="28:28">
      <c r="AB161" s="84"/>
    </row>
    <row r="162" spans="28:28">
      <c r="AB162" s="84"/>
    </row>
    <row r="163" spans="28:28">
      <c r="AB163" s="84"/>
    </row>
    <row r="164" spans="28:28">
      <c r="AB164" s="84"/>
    </row>
    <row r="165" spans="28:28">
      <c r="AB165" s="84"/>
    </row>
    <row r="166" spans="28:28">
      <c r="AB166" s="84"/>
    </row>
    <row r="167" spans="28:28">
      <c r="AB167" s="84"/>
    </row>
    <row r="168" spans="28:28">
      <c r="AB168" s="84"/>
    </row>
    <row r="169" spans="28:28">
      <c r="AB169" s="84"/>
    </row>
    <row r="170" spans="28:28">
      <c r="AB170" s="84"/>
    </row>
    <row r="171" spans="28:28">
      <c r="AB171" s="84"/>
    </row>
    <row r="172" spans="28:28">
      <c r="AB172" s="84"/>
    </row>
  </sheetData>
  <autoFilter ref="A3:AN153" xr:uid="{00000000-0001-0000-0100-000000000000}"/>
  <conditionalFormatting sqref="A154:A1048576">
    <cfRule type="duplicateValues" dxfId="80" priority="104"/>
  </conditionalFormatting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53"/>
  <sheetViews>
    <sheetView zoomScale="80" zoomScaleNormal="80" workbookViewId="0">
      <pane xSplit="9" ySplit="3" topLeftCell="T4" activePane="bottomRight" state="frozen"/>
      <selection pane="bottomRight"/>
      <selection pane="bottomLeft"/>
      <selection pane="topRight"/>
    </sheetView>
  </sheetViews>
  <sheetFormatPr defaultColWidth="11.5703125" defaultRowHeight="13.9"/>
  <cols>
    <col min="1" max="1" width="11.5703125" style="5"/>
    <col min="2" max="3" width="11.5703125" style="6"/>
    <col min="4" max="5" width="11.5703125" style="5"/>
    <col min="6" max="6" width="11.5703125" style="17" customWidth="1"/>
    <col min="7" max="7" width="11.5703125" style="8"/>
    <col min="8" max="8" width="11.5703125" style="5"/>
    <col min="9" max="10" width="13.5703125" style="5" customWidth="1"/>
    <col min="11" max="11" width="16.140625" style="5" customWidth="1"/>
    <col min="12" max="12" width="9" style="5" customWidth="1"/>
    <col min="13" max="13" width="12.140625" style="5" customWidth="1"/>
    <col min="14" max="14" width="12.7109375" style="5" customWidth="1"/>
    <col min="15" max="19" width="11.5703125" style="5" customWidth="1"/>
    <col min="20" max="20" width="14.140625" style="5" customWidth="1"/>
    <col min="21" max="21" width="17.28515625" style="5" customWidth="1"/>
    <col min="22" max="23" width="11.5703125" style="5"/>
    <col min="24" max="24" width="14.140625" style="5" customWidth="1"/>
    <col min="25" max="25" width="14.42578125" style="5" customWidth="1"/>
    <col min="26" max="26" width="14.140625" style="5" customWidth="1"/>
    <col min="27" max="16384" width="11.5703125" style="5"/>
  </cols>
  <sheetData>
    <row r="1" spans="1:27">
      <c r="A1" s="43"/>
      <c r="B1" s="43"/>
      <c r="C1" s="43"/>
      <c r="D1" s="43"/>
      <c r="E1" s="62">
        <f t="shared" ref="E1:F1" si="0">SUBTOTAL(9,E4:E153)</f>
        <v>3947.2599999999998</v>
      </c>
      <c r="F1" s="62">
        <f t="shared" si="0"/>
        <v>3703.59</v>
      </c>
      <c r="G1" s="43"/>
      <c r="H1" s="43"/>
      <c r="I1" s="43"/>
      <c r="J1" s="43"/>
      <c r="K1" s="43"/>
      <c r="L1" s="62">
        <f>SUBTOTAL(9,L4:L153)</f>
        <v>1718.0000000000007</v>
      </c>
      <c r="M1" s="62">
        <f>SUBTOTAL(9,M4:M153)</f>
        <v>1283.0399999999997</v>
      </c>
      <c r="N1" s="62">
        <f>SUBTOTAL(9,N4:N133)</f>
        <v>1174.3499999999999</v>
      </c>
      <c r="O1" s="62">
        <f>SUBTOTAL(9,O4:O133)</f>
        <v>16.350000000000001</v>
      </c>
      <c r="P1" s="62">
        <f>SUBTOTAL(9,P4:P153)</f>
        <v>1385.9599999999998</v>
      </c>
      <c r="Q1" s="62">
        <f>SUBTOTAL(9,Q4:Q153)</f>
        <v>1982.2599999999998</v>
      </c>
      <c r="R1" s="62">
        <f t="shared" ref="R1:W1" si="1">SUBTOTAL(9,R4:R153)</f>
        <v>1709.9000000000008</v>
      </c>
      <c r="S1" s="62">
        <f t="shared" si="1"/>
        <v>1719.0000000000007</v>
      </c>
      <c r="T1" s="62">
        <f t="shared" si="1"/>
        <v>1719.0000000000007</v>
      </c>
      <c r="U1" s="62">
        <f t="shared" si="1"/>
        <v>1677.9000000000005</v>
      </c>
      <c r="V1" s="62">
        <f t="shared" si="1"/>
        <v>1748.1299999999997</v>
      </c>
      <c r="W1" s="62">
        <f t="shared" si="1"/>
        <v>1739.0000000000002</v>
      </c>
      <c r="X1" s="62">
        <f>SUBTOTAL(9,X4:X153)</f>
        <v>1391.2999999999997</v>
      </c>
      <c r="Y1" s="62">
        <f>SUBTOTAL(9,Y4:Y153)</f>
        <v>2117.7099999999996</v>
      </c>
      <c r="Z1" s="62">
        <f>SUBTOTAL(9,Z4:Z153)</f>
        <v>124</v>
      </c>
      <c r="AA1" s="43"/>
    </row>
    <row r="2" spans="1:27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4"/>
      <c r="W2" s="44"/>
      <c r="X2" s="44"/>
      <c r="Y2" s="43"/>
      <c r="Z2" s="43"/>
      <c r="AA2" s="43"/>
    </row>
    <row r="3" spans="1:27" s="19" customFormat="1" ht="33" customHeight="1">
      <c r="A3" s="45" t="s">
        <v>63</v>
      </c>
      <c r="B3" s="46" t="s">
        <v>19</v>
      </c>
      <c r="C3" s="46" t="s">
        <v>64</v>
      </c>
      <c r="D3" s="46" t="s">
        <v>65</v>
      </c>
      <c r="E3" s="46" t="s">
        <v>309</v>
      </c>
      <c r="F3" s="46" t="s">
        <v>310</v>
      </c>
      <c r="G3" s="46" t="s">
        <v>71</v>
      </c>
      <c r="H3" s="47" t="s">
        <v>72</v>
      </c>
      <c r="I3" s="47" t="s">
        <v>12</v>
      </c>
      <c r="J3" s="46" t="s">
        <v>73</v>
      </c>
      <c r="K3" s="46" t="s">
        <v>311</v>
      </c>
      <c r="L3" s="46" t="s">
        <v>76</v>
      </c>
      <c r="M3" s="46" t="s">
        <v>312</v>
      </c>
      <c r="N3" s="47" t="s">
        <v>78</v>
      </c>
      <c r="O3" s="47" t="s">
        <v>79</v>
      </c>
      <c r="P3" s="47" t="s">
        <v>80</v>
      </c>
      <c r="Q3" s="48" t="s">
        <v>81</v>
      </c>
      <c r="R3" s="49" t="s">
        <v>82</v>
      </c>
      <c r="S3" s="49" t="s">
        <v>83</v>
      </c>
      <c r="T3" s="49" t="s">
        <v>84</v>
      </c>
      <c r="U3" s="49" t="s">
        <v>85</v>
      </c>
      <c r="V3" s="49" t="s">
        <v>86</v>
      </c>
      <c r="W3" s="49" t="s">
        <v>87</v>
      </c>
      <c r="X3" s="49" t="s">
        <v>89</v>
      </c>
      <c r="Y3" s="49" t="s">
        <v>92</v>
      </c>
      <c r="Z3" s="224" t="s">
        <v>93</v>
      </c>
      <c r="AA3" s="50"/>
    </row>
    <row r="4" spans="1:27" ht="15" customHeight="1">
      <c r="A4" s="51" t="s">
        <v>94</v>
      </c>
      <c r="B4" s="52" t="s">
        <v>4</v>
      </c>
      <c r="C4" s="52" t="s">
        <v>95</v>
      </c>
      <c r="D4" s="52">
        <v>27</v>
      </c>
      <c r="E4" s="52">
        <v>38.9</v>
      </c>
      <c r="F4" s="52">
        <v>36.700000000000003</v>
      </c>
      <c r="G4" s="52" t="s">
        <v>1</v>
      </c>
      <c r="H4" s="52" t="s">
        <v>96</v>
      </c>
      <c r="I4" s="52" t="s">
        <v>21</v>
      </c>
      <c r="J4" s="52" t="s">
        <v>15</v>
      </c>
      <c r="K4" s="52" t="s">
        <v>313</v>
      </c>
      <c r="L4" s="53">
        <v>36.700000000000003</v>
      </c>
      <c r="M4" s="53">
        <v>36.700000000000003</v>
      </c>
      <c r="N4" s="53" t="s">
        <v>58</v>
      </c>
      <c r="O4" s="53" t="s">
        <v>58</v>
      </c>
      <c r="P4" s="53" t="s">
        <v>58</v>
      </c>
      <c r="Q4" s="54" t="s">
        <v>58</v>
      </c>
      <c r="R4" s="55">
        <v>36.700000000000003</v>
      </c>
      <c r="S4" s="55">
        <v>36.700000000000003</v>
      </c>
      <c r="T4" s="55">
        <v>36.700000000000003</v>
      </c>
      <c r="U4" s="55">
        <v>36</v>
      </c>
      <c r="V4" s="147">
        <v>35</v>
      </c>
      <c r="W4" s="148">
        <v>37</v>
      </c>
      <c r="X4" s="155" t="s">
        <v>58</v>
      </c>
      <c r="Y4" s="55" t="s">
        <v>58</v>
      </c>
      <c r="Z4" s="56"/>
      <c r="AA4" s="43"/>
    </row>
    <row r="5" spans="1:27" ht="18" customHeight="1">
      <c r="A5" s="51" t="s">
        <v>99</v>
      </c>
      <c r="B5" s="52" t="s">
        <v>4</v>
      </c>
      <c r="C5" s="52" t="s">
        <v>95</v>
      </c>
      <c r="D5" s="52">
        <v>28</v>
      </c>
      <c r="E5" s="52">
        <v>17.100000000000001</v>
      </c>
      <c r="F5" s="52">
        <v>16.5</v>
      </c>
      <c r="G5" s="52" t="s">
        <v>1</v>
      </c>
      <c r="H5" s="52" t="s">
        <v>96</v>
      </c>
      <c r="I5" s="52" t="s">
        <v>21</v>
      </c>
      <c r="J5" s="52" t="s">
        <v>15</v>
      </c>
      <c r="K5" s="52" t="s">
        <v>58</v>
      </c>
      <c r="L5" s="53">
        <v>16.5</v>
      </c>
      <c r="M5" s="53" t="s">
        <v>58</v>
      </c>
      <c r="N5" s="53">
        <v>16.5</v>
      </c>
      <c r="O5" s="53" t="s">
        <v>58</v>
      </c>
      <c r="P5" s="53" t="s">
        <v>58</v>
      </c>
      <c r="Q5" s="54" t="s">
        <v>58</v>
      </c>
      <c r="R5" s="57">
        <v>16.5</v>
      </c>
      <c r="S5" s="57">
        <v>16.5</v>
      </c>
      <c r="T5" s="57">
        <v>16.5</v>
      </c>
      <c r="U5" s="57">
        <v>10</v>
      </c>
      <c r="V5" s="87">
        <v>18</v>
      </c>
      <c r="W5" s="125">
        <v>16.5</v>
      </c>
      <c r="X5" s="54" t="s">
        <v>58</v>
      </c>
      <c r="Y5" s="55" t="s">
        <v>58</v>
      </c>
      <c r="Z5" s="56"/>
      <c r="AA5" s="43"/>
    </row>
    <row r="6" spans="1:27" ht="18" customHeight="1">
      <c r="A6" s="51" t="s">
        <v>100</v>
      </c>
      <c r="B6" s="52" t="s">
        <v>4</v>
      </c>
      <c r="C6" s="52" t="s">
        <v>95</v>
      </c>
      <c r="D6" s="52">
        <v>29</v>
      </c>
      <c r="E6" s="52">
        <v>21.3</v>
      </c>
      <c r="F6" s="52">
        <v>20.7</v>
      </c>
      <c r="G6" s="52" t="s">
        <v>1</v>
      </c>
      <c r="H6" s="52" t="s">
        <v>96</v>
      </c>
      <c r="I6" s="52" t="s">
        <v>21</v>
      </c>
      <c r="J6" s="52" t="s">
        <v>15</v>
      </c>
      <c r="K6" s="52" t="s">
        <v>313</v>
      </c>
      <c r="L6" s="53">
        <v>20.7</v>
      </c>
      <c r="M6" s="53" t="s">
        <v>58</v>
      </c>
      <c r="N6" s="53">
        <v>20.7</v>
      </c>
      <c r="O6" s="53" t="s">
        <v>58</v>
      </c>
      <c r="P6" s="53" t="s">
        <v>58</v>
      </c>
      <c r="Q6" s="54" t="s">
        <v>58</v>
      </c>
      <c r="R6" s="57">
        <v>20.7</v>
      </c>
      <c r="S6" s="57">
        <v>20.7</v>
      </c>
      <c r="T6" s="57">
        <v>20.7</v>
      </c>
      <c r="U6" s="57">
        <v>20.7</v>
      </c>
      <c r="V6" s="87">
        <v>22.6</v>
      </c>
      <c r="W6" s="125">
        <v>23</v>
      </c>
      <c r="X6" s="54" t="s">
        <v>58</v>
      </c>
      <c r="Y6" s="55" t="s">
        <v>58</v>
      </c>
      <c r="Z6" s="56"/>
      <c r="AA6" s="43"/>
    </row>
    <row r="7" spans="1:27" ht="18" customHeight="1">
      <c r="A7" s="51" t="s">
        <v>101</v>
      </c>
      <c r="B7" s="52" t="s">
        <v>4</v>
      </c>
      <c r="C7" s="52" t="s">
        <v>95</v>
      </c>
      <c r="D7" s="52">
        <v>33</v>
      </c>
      <c r="E7" s="52">
        <v>10.8</v>
      </c>
      <c r="F7" s="52">
        <v>10.6</v>
      </c>
      <c r="G7" s="52" t="s">
        <v>1</v>
      </c>
      <c r="H7" s="52" t="s">
        <v>96</v>
      </c>
      <c r="I7" s="52" t="s">
        <v>21</v>
      </c>
      <c r="J7" s="52" t="s">
        <v>15</v>
      </c>
      <c r="K7" s="52" t="s">
        <v>58</v>
      </c>
      <c r="L7" s="53">
        <v>10.6</v>
      </c>
      <c r="M7" s="53" t="s">
        <v>58</v>
      </c>
      <c r="N7" s="53">
        <v>10.6</v>
      </c>
      <c r="O7" s="53" t="s">
        <v>58</v>
      </c>
      <c r="P7" s="53" t="s">
        <v>58</v>
      </c>
      <c r="Q7" s="54" t="s">
        <v>58</v>
      </c>
      <c r="R7" s="57">
        <v>10.6</v>
      </c>
      <c r="S7" s="57">
        <v>10.6</v>
      </c>
      <c r="T7" s="57">
        <v>10.6</v>
      </c>
      <c r="U7" s="57">
        <v>10.6</v>
      </c>
      <c r="V7" s="87">
        <v>13</v>
      </c>
      <c r="W7" s="125">
        <v>10.6</v>
      </c>
      <c r="X7" s="54" t="s">
        <v>58</v>
      </c>
      <c r="Y7" s="55" t="s">
        <v>58</v>
      </c>
      <c r="Z7" s="56"/>
      <c r="AA7" s="43"/>
    </row>
    <row r="8" spans="1:27" ht="15" customHeight="1">
      <c r="A8" s="51" t="s">
        <v>103</v>
      </c>
      <c r="B8" s="52" t="s">
        <v>4</v>
      </c>
      <c r="C8" s="52" t="s">
        <v>95</v>
      </c>
      <c r="D8" s="52">
        <v>34</v>
      </c>
      <c r="E8" s="52">
        <v>22.8</v>
      </c>
      <c r="F8" s="52">
        <v>22.3</v>
      </c>
      <c r="G8" s="52" t="s">
        <v>1</v>
      </c>
      <c r="H8" s="52" t="s">
        <v>96</v>
      </c>
      <c r="I8" s="52" t="s">
        <v>21</v>
      </c>
      <c r="J8" s="52" t="s">
        <v>14</v>
      </c>
      <c r="K8" s="52" t="s">
        <v>58</v>
      </c>
      <c r="L8" s="53">
        <v>22.3</v>
      </c>
      <c r="M8" s="53" t="s">
        <v>58</v>
      </c>
      <c r="N8" s="53">
        <v>22.3</v>
      </c>
      <c r="O8" s="53" t="s">
        <v>58</v>
      </c>
      <c r="P8" s="53" t="s">
        <v>58</v>
      </c>
      <c r="Q8" s="54" t="s">
        <v>58</v>
      </c>
      <c r="R8" s="57">
        <v>22.3</v>
      </c>
      <c r="S8" s="57">
        <v>22.3</v>
      </c>
      <c r="T8" s="57">
        <v>22.3</v>
      </c>
      <c r="U8" s="57">
        <v>22.3</v>
      </c>
      <c r="V8" s="87">
        <v>25.1</v>
      </c>
      <c r="W8" s="125">
        <v>23</v>
      </c>
      <c r="X8" s="54" t="s">
        <v>58</v>
      </c>
      <c r="Y8" s="55" t="s">
        <v>58</v>
      </c>
      <c r="Z8" s="56"/>
      <c r="AA8" s="43"/>
    </row>
    <row r="9" spans="1:27" ht="18" customHeight="1">
      <c r="A9" s="51" t="s">
        <v>105</v>
      </c>
      <c r="B9" s="52" t="s">
        <v>4</v>
      </c>
      <c r="C9" s="52" t="s">
        <v>95</v>
      </c>
      <c r="D9" s="52">
        <v>35</v>
      </c>
      <c r="E9" s="52">
        <v>26.5</v>
      </c>
      <c r="F9" s="52">
        <v>25.9</v>
      </c>
      <c r="G9" s="52" t="s">
        <v>1</v>
      </c>
      <c r="H9" s="52" t="s">
        <v>96</v>
      </c>
      <c r="I9" s="52" t="s">
        <v>21</v>
      </c>
      <c r="J9" s="52" t="s">
        <v>14</v>
      </c>
      <c r="K9" s="52" t="s">
        <v>58</v>
      </c>
      <c r="L9" s="53">
        <v>25.9</v>
      </c>
      <c r="M9" s="53" t="s">
        <v>58</v>
      </c>
      <c r="N9" s="53">
        <v>25.9</v>
      </c>
      <c r="O9" s="53" t="s">
        <v>58</v>
      </c>
      <c r="P9" s="53" t="s">
        <v>58</v>
      </c>
      <c r="Q9" s="54" t="s">
        <v>58</v>
      </c>
      <c r="R9" s="57">
        <v>25.9</v>
      </c>
      <c r="S9" s="57">
        <v>25.9</v>
      </c>
      <c r="T9" s="57">
        <v>25.9</v>
      </c>
      <c r="U9" s="57">
        <v>28</v>
      </c>
      <c r="V9" s="87">
        <v>29</v>
      </c>
      <c r="W9" s="125">
        <v>28</v>
      </c>
      <c r="X9" s="54" t="s">
        <v>58</v>
      </c>
      <c r="Y9" s="55" t="s">
        <v>58</v>
      </c>
      <c r="Z9" s="56"/>
      <c r="AA9" s="43"/>
    </row>
    <row r="10" spans="1:27" ht="15" customHeight="1">
      <c r="A10" s="51" t="s">
        <v>106</v>
      </c>
      <c r="B10" s="52" t="s">
        <v>4</v>
      </c>
      <c r="C10" s="52" t="s">
        <v>95</v>
      </c>
      <c r="D10" s="52">
        <v>36</v>
      </c>
      <c r="E10" s="52">
        <v>46.7</v>
      </c>
      <c r="F10" s="52">
        <v>46</v>
      </c>
      <c r="G10" s="52" t="s">
        <v>1</v>
      </c>
      <c r="H10" s="52" t="s">
        <v>96</v>
      </c>
      <c r="I10" s="52" t="s">
        <v>21</v>
      </c>
      <c r="J10" s="52" t="s">
        <v>15</v>
      </c>
      <c r="K10" s="52" t="s">
        <v>58</v>
      </c>
      <c r="L10" s="53">
        <v>46</v>
      </c>
      <c r="M10" s="53" t="s">
        <v>58</v>
      </c>
      <c r="N10" s="53">
        <v>46</v>
      </c>
      <c r="O10" s="53" t="s">
        <v>58</v>
      </c>
      <c r="P10" s="53" t="s">
        <v>58</v>
      </c>
      <c r="Q10" s="54" t="s">
        <v>58</v>
      </c>
      <c r="R10" s="57">
        <v>46</v>
      </c>
      <c r="S10" s="57">
        <v>46</v>
      </c>
      <c r="T10" s="57">
        <v>46</v>
      </c>
      <c r="U10" s="57">
        <v>40</v>
      </c>
      <c r="V10" s="87">
        <v>52</v>
      </c>
      <c r="W10" s="125">
        <v>46</v>
      </c>
      <c r="X10" s="54" t="s">
        <v>58</v>
      </c>
      <c r="Y10" s="55"/>
      <c r="Z10" s="56"/>
      <c r="AA10" s="43"/>
    </row>
    <row r="11" spans="1:27" ht="15" customHeight="1">
      <c r="A11" s="51" t="s">
        <v>107</v>
      </c>
      <c r="B11" s="52" t="s">
        <v>4</v>
      </c>
      <c r="C11" s="52" t="s">
        <v>95</v>
      </c>
      <c r="D11" s="52">
        <v>39</v>
      </c>
      <c r="E11" s="52">
        <v>47.4</v>
      </c>
      <c r="F11" s="52">
        <v>45.7</v>
      </c>
      <c r="G11" s="52" t="s">
        <v>1</v>
      </c>
      <c r="H11" s="52" t="s">
        <v>96</v>
      </c>
      <c r="I11" s="52" t="s">
        <v>21</v>
      </c>
      <c r="J11" s="52" t="s">
        <v>108</v>
      </c>
      <c r="K11" s="52" t="s">
        <v>58</v>
      </c>
      <c r="L11" s="53">
        <v>45.7</v>
      </c>
      <c r="M11" s="53">
        <v>45.7</v>
      </c>
      <c r="N11" s="53">
        <v>45.7</v>
      </c>
      <c r="O11" s="53" t="s">
        <v>58</v>
      </c>
      <c r="P11" s="53" t="s">
        <v>58</v>
      </c>
      <c r="Q11" s="54" t="s">
        <v>58</v>
      </c>
      <c r="R11" s="57">
        <v>45.7</v>
      </c>
      <c r="S11" s="57">
        <v>45.7</v>
      </c>
      <c r="T11" s="57">
        <v>45.7</v>
      </c>
      <c r="U11" s="57">
        <v>45</v>
      </c>
      <c r="V11" s="87">
        <v>56</v>
      </c>
      <c r="W11" s="125">
        <v>50</v>
      </c>
      <c r="X11" s="54" t="s">
        <v>58</v>
      </c>
      <c r="Y11" s="55">
        <v>44.7</v>
      </c>
      <c r="Z11" s="56"/>
      <c r="AA11" s="43"/>
    </row>
    <row r="12" spans="1:27" ht="15" customHeight="1">
      <c r="A12" s="51" t="s">
        <v>109</v>
      </c>
      <c r="B12" s="52" t="s">
        <v>4</v>
      </c>
      <c r="C12" s="52" t="s">
        <v>95</v>
      </c>
      <c r="D12" s="52">
        <v>40</v>
      </c>
      <c r="E12" s="52">
        <v>47.3</v>
      </c>
      <c r="F12" s="52">
        <v>46.4</v>
      </c>
      <c r="G12" s="52" t="s">
        <v>1</v>
      </c>
      <c r="H12" s="52" t="s">
        <v>96</v>
      </c>
      <c r="I12" s="52" t="s">
        <v>21</v>
      </c>
      <c r="J12" s="52" t="s">
        <v>108</v>
      </c>
      <c r="K12" s="52" t="s">
        <v>313</v>
      </c>
      <c r="L12" s="53">
        <v>46.4</v>
      </c>
      <c r="M12" s="53" t="s">
        <v>58</v>
      </c>
      <c r="N12" s="53">
        <v>46.4</v>
      </c>
      <c r="O12" s="53" t="s">
        <v>58</v>
      </c>
      <c r="P12" s="53" t="s">
        <v>58</v>
      </c>
      <c r="Q12" s="54" t="s">
        <v>58</v>
      </c>
      <c r="R12" s="57">
        <v>46.4</v>
      </c>
      <c r="S12" s="57">
        <v>46.4</v>
      </c>
      <c r="T12" s="57">
        <v>46.4</v>
      </c>
      <c r="U12" s="57">
        <v>32</v>
      </c>
      <c r="V12" s="87">
        <v>46</v>
      </c>
      <c r="W12" s="125">
        <v>46</v>
      </c>
      <c r="X12" s="54" t="s">
        <v>58</v>
      </c>
      <c r="Y12" s="55">
        <v>38.299999999999997</v>
      </c>
      <c r="Z12" s="56"/>
      <c r="AA12" s="43"/>
    </row>
    <row r="13" spans="1:27" ht="15" customHeight="1">
      <c r="A13" s="51" t="s">
        <v>110</v>
      </c>
      <c r="B13" s="52" t="s">
        <v>4</v>
      </c>
      <c r="C13" s="52" t="s">
        <v>95</v>
      </c>
      <c r="D13" s="52">
        <v>42</v>
      </c>
      <c r="E13" s="52">
        <v>53.7</v>
      </c>
      <c r="F13" s="52">
        <v>51.8</v>
      </c>
      <c r="G13" s="52" t="s">
        <v>1</v>
      </c>
      <c r="H13" s="52" t="s">
        <v>96</v>
      </c>
      <c r="I13" s="52" t="s">
        <v>21</v>
      </c>
      <c r="J13" s="52" t="s">
        <v>108</v>
      </c>
      <c r="K13" s="52" t="s">
        <v>313</v>
      </c>
      <c r="L13" s="53">
        <v>51.8</v>
      </c>
      <c r="M13" s="53" t="s">
        <v>58</v>
      </c>
      <c r="N13" s="53">
        <v>51.8</v>
      </c>
      <c r="O13" s="53" t="s">
        <v>58</v>
      </c>
      <c r="P13" s="53" t="s">
        <v>58</v>
      </c>
      <c r="Q13" s="54" t="s">
        <v>58</v>
      </c>
      <c r="R13" s="57">
        <v>51.8</v>
      </c>
      <c r="S13" s="57">
        <v>51.8</v>
      </c>
      <c r="T13" s="57">
        <v>51.8</v>
      </c>
      <c r="U13" s="57">
        <v>50</v>
      </c>
      <c r="V13" s="87">
        <v>50</v>
      </c>
      <c r="W13" s="125">
        <v>52</v>
      </c>
      <c r="X13" s="54" t="s">
        <v>58</v>
      </c>
      <c r="Y13" s="55">
        <v>53</v>
      </c>
      <c r="Z13" s="56"/>
      <c r="AA13" s="43"/>
    </row>
    <row r="14" spans="1:27" ht="15" customHeight="1">
      <c r="A14" s="51" t="s">
        <v>111</v>
      </c>
      <c r="B14" s="52" t="s">
        <v>4</v>
      </c>
      <c r="C14" s="52" t="s">
        <v>95</v>
      </c>
      <c r="D14" s="52">
        <v>44</v>
      </c>
      <c r="E14" s="52">
        <v>51.8</v>
      </c>
      <c r="F14" s="52">
        <v>50.6</v>
      </c>
      <c r="G14" s="52" t="s">
        <v>1</v>
      </c>
      <c r="H14" s="52" t="s">
        <v>96</v>
      </c>
      <c r="I14" s="52" t="s">
        <v>21</v>
      </c>
      <c r="J14" s="52" t="s">
        <v>108</v>
      </c>
      <c r="K14" s="52" t="s">
        <v>313</v>
      </c>
      <c r="L14" s="53">
        <v>50.6</v>
      </c>
      <c r="M14" s="53" t="s">
        <v>58</v>
      </c>
      <c r="N14" s="53">
        <v>45</v>
      </c>
      <c r="O14" s="53" t="s">
        <v>58</v>
      </c>
      <c r="P14" s="53" t="s">
        <v>58</v>
      </c>
      <c r="Q14" s="54" t="s">
        <v>58</v>
      </c>
      <c r="R14" s="57">
        <v>50.6</v>
      </c>
      <c r="S14" s="57">
        <v>50.6</v>
      </c>
      <c r="T14" s="57">
        <v>50.6</v>
      </c>
      <c r="U14" s="57">
        <v>48</v>
      </c>
      <c r="V14" s="87">
        <v>58</v>
      </c>
      <c r="W14" s="125">
        <v>51</v>
      </c>
      <c r="X14" s="54" t="s">
        <v>58</v>
      </c>
      <c r="Y14" s="55">
        <v>47.17</v>
      </c>
      <c r="Z14" s="56"/>
      <c r="AA14" s="43"/>
    </row>
    <row r="15" spans="1:27" ht="18" customHeight="1">
      <c r="A15" s="51" t="s">
        <v>112</v>
      </c>
      <c r="B15" s="52" t="s">
        <v>4</v>
      </c>
      <c r="C15" s="52" t="s">
        <v>95</v>
      </c>
      <c r="D15" s="52">
        <v>95</v>
      </c>
      <c r="E15" s="52">
        <v>16</v>
      </c>
      <c r="F15" s="52">
        <v>15.4</v>
      </c>
      <c r="G15" s="52" t="s">
        <v>1</v>
      </c>
      <c r="H15" s="52" t="s">
        <v>96</v>
      </c>
      <c r="I15" s="52" t="s">
        <v>21</v>
      </c>
      <c r="J15" s="52" t="s">
        <v>15</v>
      </c>
      <c r="K15" s="52" t="s">
        <v>58</v>
      </c>
      <c r="L15" s="53">
        <v>15.4</v>
      </c>
      <c r="M15" s="53" t="s">
        <v>58</v>
      </c>
      <c r="N15" s="53">
        <v>13</v>
      </c>
      <c r="O15" s="53" t="s">
        <v>58</v>
      </c>
      <c r="P15" s="53" t="s">
        <v>58</v>
      </c>
      <c r="Q15" s="54" t="s">
        <v>58</v>
      </c>
      <c r="R15" s="57">
        <v>15.4</v>
      </c>
      <c r="S15" s="57">
        <v>15.4</v>
      </c>
      <c r="T15" s="57">
        <v>15.4</v>
      </c>
      <c r="U15" s="57">
        <v>15.4</v>
      </c>
      <c r="V15" s="87">
        <v>15.6</v>
      </c>
      <c r="W15" s="125">
        <v>16</v>
      </c>
      <c r="X15" s="54" t="s">
        <v>58</v>
      </c>
      <c r="Y15" s="55">
        <v>17</v>
      </c>
      <c r="Z15" s="56"/>
      <c r="AA15" s="43"/>
    </row>
    <row r="16" spans="1:27" ht="15" customHeight="1">
      <c r="A16" s="51" t="s">
        <v>113</v>
      </c>
      <c r="B16" s="52" t="s">
        <v>4</v>
      </c>
      <c r="C16" s="52" t="s">
        <v>95</v>
      </c>
      <c r="D16" s="52">
        <v>96</v>
      </c>
      <c r="E16" s="52">
        <v>22.5</v>
      </c>
      <c r="F16" s="52">
        <v>22.2</v>
      </c>
      <c r="G16" s="52" t="s">
        <v>1</v>
      </c>
      <c r="H16" s="52" t="s">
        <v>96</v>
      </c>
      <c r="I16" s="52" t="s">
        <v>21</v>
      </c>
      <c r="J16" s="52" t="s">
        <v>15</v>
      </c>
      <c r="K16" s="52" t="s">
        <v>313</v>
      </c>
      <c r="L16" s="53">
        <v>22.2</v>
      </c>
      <c r="M16" s="53" t="s">
        <v>58</v>
      </c>
      <c r="N16" s="53">
        <v>15</v>
      </c>
      <c r="O16" s="53" t="s">
        <v>58</v>
      </c>
      <c r="P16" s="53" t="s">
        <v>58</v>
      </c>
      <c r="Q16" s="54" t="s">
        <v>58</v>
      </c>
      <c r="R16" s="57">
        <v>22.2</v>
      </c>
      <c r="S16" s="57">
        <v>22.2</v>
      </c>
      <c r="T16" s="57">
        <v>22.2</v>
      </c>
      <c r="U16" s="57">
        <v>22.2</v>
      </c>
      <c r="V16" s="87">
        <v>26</v>
      </c>
      <c r="W16" s="125">
        <v>22</v>
      </c>
      <c r="X16" s="54" t="s">
        <v>58</v>
      </c>
      <c r="Y16" s="55">
        <v>17.899999999999999</v>
      </c>
      <c r="Z16" s="56"/>
      <c r="AA16" s="43"/>
    </row>
    <row r="17" spans="1:27" ht="15" customHeight="1">
      <c r="A17" s="51" t="s">
        <v>114</v>
      </c>
      <c r="B17" s="52" t="s">
        <v>4</v>
      </c>
      <c r="C17" s="52" t="s">
        <v>95</v>
      </c>
      <c r="D17" s="52">
        <v>104</v>
      </c>
      <c r="E17" s="52">
        <v>21.5</v>
      </c>
      <c r="F17" s="52">
        <v>20.8</v>
      </c>
      <c r="G17" s="52" t="s">
        <v>1</v>
      </c>
      <c r="H17" s="52" t="s">
        <v>96</v>
      </c>
      <c r="I17" s="52" t="s">
        <v>21</v>
      </c>
      <c r="J17" s="52" t="s">
        <v>15</v>
      </c>
      <c r="K17" s="52" t="s">
        <v>58</v>
      </c>
      <c r="L17" s="53">
        <v>20.8</v>
      </c>
      <c r="M17" s="53">
        <v>20.8</v>
      </c>
      <c r="N17" s="53" t="s">
        <v>58</v>
      </c>
      <c r="O17" s="53" t="s">
        <v>58</v>
      </c>
      <c r="P17" s="53" t="s">
        <v>58</v>
      </c>
      <c r="Q17" s="54" t="s">
        <v>58</v>
      </c>
      <c r="R17" s="57">
        <v>20.8</v>
      </c>
      <c r="S17" s="57">
        <v>20.8</v>
      </c>
      <c r="T17" s="57">
        <v>20.8</v>
      </c>
      <c r="U17" s="57">
        <v>20.8</v>
      </c>
      <c r="V17" s="87">
        <v>21</v>
      </c>
      <c r="W17" s="125">
        <v>21</v>
      </c>
      <c r="X17" s="54" t="s">
        <v>58</v>
      </c>
      <c r="Y17" s="55">
        <v>20.8</v>
      </c>
      <c r="Z17" s="56"/>
      <c r="AA17" s="43"/>
    </row>
    <row r="18" spans="1:27" ht="15" customHeight="1">
      <c r="A18" s="51" t="s">
        <v>115</v>
      </c>
      <c r="B18" s="52" t="s">
        <v>4</v>
      </c>
      <c r="C18" s="52" t="s">
        <v>95</v>
      </c>
      <c r="D18" s="52">
        <v>105</v>
      </c>
      <c r="E18" s="52">
        <v>19.5</v>
      </c>
      <c r="F18" s="52">
        <v>19.100000000000001</v>
      </c>
      <c r="G18" s="52" t="s">
        <v>1</v>
      </c>
      <c r="H18" s="52" t="s">
        <v>96</v>
      </c>
      <c r="I18" s="52" t="s">
        <v>21</v>
      </c>
      <c r="J18" s="52" t="s">
        <v>15</v>
      </c>
      <c r="K18" s="52" t="s">
        <v>58</v>
      </c>
      <c r="L18" s="53">
        <v>19.100000000000001</v>
      </c>
      <c r="M18" s="53">
        <v>19.100000000000001</v>
      </c>
      <c r="N18" s="53" t="s">
        <v>58</v>
      </c>
      <c r="O18" s="53" t="s">
        <v>58</v>
      </c>
      <c r="P18" s="53" t="s">
        <v>58</v>
      </c>
      <c r="Q18" s="54" t="s">
        <v>58</v>
      </c>
      <c r="R18" s="57">
        <v>19.100000000000001</v>
      </c>
      <c r="S18" s="57">
        <v>19.100000000000001</v>
      </c>
      <c r="T18" s="57">
        <v>19.100000000000001</v>
      </c>
      <c r="U18" s="57">
        <v>19.100000000000001</v>
      </c>
      <c r="V18" s="87">
        <v>9.6999999999999993</v>
      </c>
      <c r="W18" s="125">
        <v>20</v>
      </c>
      <c r="X18" s="54" t="s">
        <v>58</v>
      </c>
      <c r="Y18" s="55">
        <v>18</v>
      </c>
      <c r="Z18" s="56"/>
      <c r="AA18" s="43"/>
    </row>
    <row r="19" spans="1:27" ht="15" customHeight="1">
      <c r="A19" s="51" t="s">
        <v>116</v>
      </c>
      <c r="B19" s="52" t="s">
        <v>4</v>
      </c>
      <c r="C19" s="52" t="s">
        <v>95</v>
      </c>
      <c r="D19" s="52">
        <v>107</v>
      </c>
      <c r="E19" s="52">
        <v>39.4</v>
      </c>
      <c r="F19" s="52">
        <v>35.5</v>
      </c>
      <c r="G19" s="52" t="s">
        <v>1</v>
      </c>
      <c r="H19" s="52" t="s">
        <v>96</v>
      </c>
      <c r="I19" s="52" t="s">
        <v>21</v>
      </c>
      <c r="J19" s="52" t="s">
        <v>15</v>
      </c>
      <c r="K19" s="52" t="s">
        <v>313</v>
      </c>
      <c r="L19" s="53">
        <v>35.5</v>
      </c>
      <c r="M19" s="53" t="s">
        <v>58</v>
      </c>
      <c r="N19" s="53">
        <v>20.7</v>
      </c>
      <c r="O19" s="53" t="s">
        <v>58</v>
      </c>
      <c r="P19" s="53" t="s">
        <v>58</v>
      </c>
      <c r="Q19" s="54" t="s">
        <v>58</v>
      </c>
      <c r="R19" s="57">
        <v>35.5</v>
      </c>
      <c r="S19" s="57">
        <v>35.5</v>
      </c>
      <c r="T19" s="57">
        <v>35.5</v>
      </c>
      <c r="U19" s="57">
        <v>35.5</v>
      </c>
      <c r="V19" s="87">
        <v>26.1</v>
      </c>
      <c r="W19" s="125">
        <v>26.1</v>
      </c>
      <c r="X19" s="54" t="s">
        <v>58</v>
      </c>
      <c r="Y19" s="55">
        <v>34.36</v>
      </c>
      <c r="Z19" s="56"/>
      <c r="AA19" s="43"/>
    </row>
    <row r="20" spans="1:27" ht="18" customHeight="1">
      <c r="A20" s="51" t="s">
        <v>117</v>
      </c>
      <c r="B20" s="52" t="s">
        <v>4</v>
      </c>
      <c r="C20" s="52" t="s">
        <v>95</v>
      </c>
      <c r="D20" s="52">
        <v>110</v>
      </c>
      <c r="E20" s="52">
        <v>18.5</v>
      </c>
      <c r="F20" s="52">
        <v>18</v>
      </c>
      <c r="G20" s="52" t="s">
        <v>1</v>
      </c>
      <c r="H20" s="52" t="s">
        <v>96</v>
      </c>
      <c r="I20" s="52" t="s">
        <v>21</v>
      </c>
      <c r="J20" s="52" t="s">
        <v>15</v>
      </c>
      <c r="K20" s="52" t="s">
        <v>313</v>
      </c>
      <c r="L20" s="53">
        <v>18</v>
      </c>
      <c r="M20" s="53">
        <v>18</v>
      </c>
      <c r="N20" s="53">
        <v>18</v>
      </c>
      <c r="O20" s="53" t="s">
        <v>58</v>
      </c>
      <c r="P20" s="53" t="s">
        <v>58</v>
      </c>
      <c r="Q20" s="54" t="s">
        <v>58</v>
      </c>
      <c r="R20" s="57">
        <v>18</v>
      </c>
      <c r="S20" s="57">
        <v>18</v>
      </c>
      <c r="T20" s="57">
        <v>18</v>
      </c>
      <c r="U20" s="57">
        <v>19</v>
      </c>
      <c r="V20" s="87">
        <v>25</v>
      </c>
      <c r="W20" s="125">
        <v>18</v>
      </c>
      <c r="X20" s="54" t="s">
        <v>58</v>
      </c>
      <c r="Y20" s="55">
        <v>17</v>
      </c>
      <c r="Z20" s="56"/>
      <c r="AA20" s="43"/>
    </row>
    <row r="21" spans="1:27" ht="18" customHeight="1">
      <c r="A21" s="51" t="s">
        <v>118</v>
      </c>
      <c r="B21" s="52" t="s">
        <v>4</v>
      </c>
      <c r="C21" s="52" t="s">
        <v>95</v>
      </c>
      <c r="D21" s="52">
        <v>112</v>
      </c>
      <c r="E21" s="52">
        <v>16.5</v>
      </c>
      <c r="F21" s="52">
        <v>15.9</v>
      </c>
      <c r="G21" s="52" t="s">
        <v>1</v>
      </c>
      <c r="H21" s="52" t="s">
        <v>96</v>
      </c>
      <c r="I21" s="52" t="s">
        <v>21</v>
      </c>
      <c r="J21" s="52" t="s">
        <v>15</v>
      </c>
      <c r="K21" s="52" t="s">
        <v>313</v>
      </c>
      <c r="L21" s="53">
        <v>15.9</v>
      </c>
      <c r="M21" s="53">
        <v>15.9</v>
      </c>
      <c r="N21" s="53">
        <v>11</v>
      </c>
      <c r="O21" s="53" t="s">
        <v>58</v>
      </c>
      <c r="P21" s="53" t="s">
        <v>58</v>
      </c>
      <c r="Q21" s="54" t="s">
        <v>58</v>
      </c>
      <c r="R21" s="57">
        <v>15.9</v>
      </c>
      <c r="S21" s="57">
        <v>15.9</v>
      </c>
      <c r="T21" s="57">
        <v>15.9</v>
      </c>
      <c r="U21" s="57">
        <v>16</v>
      </c>
      <c r="V21" s="87">
        <v>18</v>
      </c>
      <c r="W21" s="125">
        <v>16</v>
      </c>
      <c r="X21" s="54" t="s">
        <v>58</v>
      </c>
      <c r="Y21" s="55">
        <v>8.1999999999999993</v>
      </c>
      <c r="Z21" s="56"/>
      <c r="AA21" s="43"/>
    </row>
    <row r="22" spans="1:27" ht="18" customHeight="1">
      <c r="A22" s="51" t="s">
        <v>119</v>
      </c>
      <c r="B22" s="52" t="s">
        <v>4</v>
      </c>
      <c r="C22" s="52" t="s">
        <v>95</v>
      </c>
      <c r="D22" s="52">
        <v>129</v>
      </c>
      <c r="E22" s="52">
        <v>14.1</v>
      </c>
      <c r="F22" s="52">
        <v>13.6</v>
      </c>
      <c r="G22" s="52" t="s">
        <v>1</v>
      </c>
      <c r="H22" s="52" t="s">
        <v>96</v>
      </c>
      <c r="I22" s="52" t="s">
        <v>21</v>
      </c>
      <c r="J22" s="52" t="s">
        <v>14</v>
      </c>
      <c r="K22" s="52" t="s">
        <v>313</v>
      </c>
      <c r="L22" s="53">
        <v>13.6</v>
      </c>
      <c r="M22" s="53" t="s">
        <v>58</v>
      </c>
      <c r="N22" s="53" t="s">
        <v>58</v>
      </c>
      <c r="O22" s="53" t="s">
        <v>58</v>
      </c>
      <c r="P22" s="53" t="s">
        <v>58</v>
      </c>
      <c r="Q22" s="54" t="s">
        <v>58</v>
      </c>
      <c r="R22" s="57">
        <v>13.6</v>
      </c>
      <c r="S22" s="57">
        <v>13.6</v>
      </c>
      <c r="T22" s="57">
        <v>13.6</v>
      </c>
      <c r="U22" s="57">
        <v>11</v>
      </c>
      <c r="V22" s="87">
        <v>7</v>
      </c>
      <c r="W22" s="125">
        <v>14</v>
      </c>
      <c r="X22" s="54" t="s">
        <v>58</v>
      </c>
      <c r="Y22" s="55" t="s">
        <v>58</v>
      </c>
      <c r="Z22" s="56"/>
      <c r="AA22" s="43"/>
    </row>
    <row r="23" spans="1:27" ht="18" customHeight="1">
      <c r="A23" s="51" t="s">
        <v>121</v>
      </c>
      <c r="B23" s="52" t="s">
        <v>4</v>
      </c>
      <c r="C23" s="52" t="s">
        <v>95</v>
      </c>
      <c r="D23" s="52">
        <v>130</v>
      </c>
      <c r="E23" s="52">
        <v>3.9</v>
      </c>
      <c r="F23" s="52">
        <v>3.8</v>
      </c>
      <c r="G23" s="52" t="s">
        <v>1</v>
      </c>
      <c r="H23" s="52" t="s">
        <v>96</v>
      </c>
      <c r="I23" s="52" t="s">
        <v>21</v>
      </c>
      <c r="J23" s="52" t="s">
        <v>14</v>
      </c>
      <c r="K23" s="52" t="s">
        <v>313</v>
      </c>
      <c r="L23" s="53">
        <v>3.8</v>
      </c>
      <c r="M23" s="53" t="s">
        <v>58</v>
      </c>
      <c r="N23" s="53" t="s">
        <v>58</v>
      </c>
      <c r="O23" s="53" t="s">
        <v>58</v>
      </c>
      <c r="P23" s="53" t="s">
        <v>58</v>
      </c>
      <c r="Q23" s="54" t="s">
        <v>58</v>
      </c>
      <c r="R23" s="57">
        <v>3.8</v>
      </c>
      <c r="S23" s="57">
        <v>3.8</v>
      </c>
      <c r="T23" s="57">
        <v>3.8</v>
      </c>
      <c r="U23" s="57">
        <v>3.8</v>
      </c>
      <c r="V23" s="87">
        <v>4</v>
      </c>
      <c r="W23" s="125">
        <v>4</v>
      </c>
      <c r="X23" s="54" t="s">
        <v>58</v>
      </c>
      <c r="Y23" s="55" t="s">
        <v>58</v>
      </c>
      <c r="Z23" s="56"/>
      <c r="AA23" s="43"/>
    </row>
    <row r="24" spans="1:27" ht="18" customHeight="1">
      <c r="A24" s="51" t="s">
        <v>122</v>
      </c>
      <c r="B24" s="52" t="s">
        <v>4</v>
      </c>
      <c r="C24" s="52" t="s">
        <v>95</v>
      </c>
      <c r="D24" s="52">
        <v>132</v>
      </c>
      <c r="E24" s="52">
        <v>13.5</v>
      </c>
      <c r="F24" s="52">
        <v>13.2</v>
      </c>
      <c r="G24" s="52" t="s">
        <v>1</v>
      </c>
      <c r="H24" s="52" t="s">
        <v>96</v>
      </c>
      <c r="I24" s="52" t="s">
        <v>21</v>
      </c>
      <c r="J24" s="52" t="s">
        <v>14</v>
      </c>
      <c r="K24" s="52" t="s">
        <v>58</v>
      </c>
      <c r="L24" s="53">
        <v>13.2</v>
      </c>
      <c r="M24" s="53" t="s">
        <v>58</v>
      </c>
      <c r="N24" s="53" t="s">
        <v>58</v>
      </c>
      <c r="O24" s="53" t="s">
        <v>58</v>
      </c>
      <c r="P24" s="53" t="s">
        <v>58</v>
      </c>
      <c r="Q24" s="54" t="s">
        <v>58</v>
      </c>
      <c r="R24" s="57">
        <v>13.2</v>
      </c>
      <c r="S24" s="57">
        <v>13.2</v>
      </c>
      <c r="T24" s="57">
        <v>13.2</v>
      </c>
      <c r="U24" s="57">
        <v>14</v>
      </c>
      <c r="V24" s="87">
        <v>13.2</v>
      </c>
      <c r="W24" s="125">
        <v>15</v>
      </c>
      <c r="X24" s="54" t="s">
        <v>58</v>
      </c>
      <c r="Y24" s="55"/>
      <c r="Z24" s="56"/>
      <c r="AA24" s="43"/>
    </row>
    <row r="25" spans="1:27" ht="15" customHeight="1">
      <c r="A25" s="51" t="s">
        <v>123</v>
      </c>
      <c r="B25" s="52" t="s">
        <v>4</v>
      </c>
      <c r="C25" s="52" t="s">
        <v>95</v>
      </c>
      <c r="D25" s="52">
        <v>134</v>
      </c>
      <c r="E25" s="52">
        <v>11.8</v>
      </c>
      <c r="F25" s="52">
        <v>11.4</v>
      </c>
      <c r="G25" s="52" t="s">
        <v>1</v>
      </c>
      <c r="H25" s="52" t="s">
        <v>96</v>
      </c>
      <c r="I25" s="52" t="s">
        <v>21</v>
      </c>
      <c r="J25" s="52" t="s">
        <v>14</v>
      </c>
      <c r="K25" s="52" t="s">
        <v>313</v>
      </c>
      <c r="L25" s="53">
        <v>11.4</v>
      </c>
      <c r="M25" s="53" t="s">
        <v>58</v>
      </c>
      <c r="N25" s="53" t="s">
        <v>58</v>
      </c>
      <c r="O25" s="53" t="s">
        <v>58</v>
      </c>
      <c r="P25" s="53" t="s">
        <v>58</v>
      </c>
      <c r="Q25" s="54" t="s">
        <v>58</v>
      </c>
      <c r="R25" s="57">
        <v>11.8</v>
      </c>
      <c r="S25" s="57">
        <v>11.8</v>
      </c>
      <c r="T25" s="57">
        <v>11.8</v>
      </c>
      <c r="U25" s="57">
        <v>11.8</v>
      </c>
      <c r="V25" s="87">
        <v>11</v>
      </c>
      <c r="W25" s="125">
        <v>12</v>
      </c>
      <c r="X25" s="54" t="s">
        <v>58</v>
      </c>
      <c r="Y25" s="55"/>
      <c r="Z25" s="56"/>
      <c r="AA25" s="43"/>
    </row>
    <row r="26" spans="1:27" ht="18" customHeight="1">
      <c r="A26" s="51" t="s">
        <v>124</v>
      </c>
      <c r="B26" s="52" t="s">
        <v>4</v>
      </c>
      <c r="C26" s="52" t="s">
        <v>95</v>
      </c>
      <c r="D26" s="52">
        <v>135</v>
      </c>
      <c r="E26" s="52">
        <v>16.2</v>
      </c>
      <c r="F26" s="52">
        <v>15.7</v>
      </c>
      <c r="G26" s="52" t="s">
        <v>1</v>
      </c>
      <c r="H26" s="52" t="s">
        <v>96</v>
      </c>
      <c r="I26" s="52" t="s">
        <v>21</v>
      </c>
      <c r="J26" s="52" t="s">
        <v>14</v>
      </c>
      <c r="K26" s="52" t="s">
        <v>58</v>
      </c>
      <c r="L26" s="53">
        <v>15.7</v>
      </c>
      <c r="M26" s="53" t="s">
        <v>58</v>
      </c>
      <c r="N26" s="53" t="s">
        <v>58</v>
      </c>
      <c r="O26" s="53" t="s">
        <v>58</v>
      </c>
      <c r="P26" s="53" t="s">
        <v>58</v>
      </c>
      <c r="Q26" s="54" t="s">
        <v>58</v>
      </c>
      <c r="R26" s="57">
        <v>15.7</v>
      </c>
      <c r="S26" s="57">
        <v>15.7</v>
      </c>
      <c r="T26" s="57">
        <v>15.7</v>
      </c>
      <c r="U26" s="57">
        <v>17</v>
      </c>
      <c r="V26" s="87">
        <v>18</v>
      </c>
      <c r="W26" s="125">
        <v>16.5</v>
      </c>
      <c r="X26" s="54" t="s">
        <v>58</v>
      </c>
      <c r="Y26" s="55"/>
      <c r="Z26" s="56"/>
      <c r="AA26" s="43"/>
    </row>
    <row r="27" spans="1:27" ht="14.25" customHeight="1">
      <c r="A27" s="51" t="s">
        <v>125</v>
      </c>
      <c r="B27" s="52" t="s">
        <v>4</v>
      </c>
      <c r="C27" s="52" t="s">
        <v>95</v>
      </c>
      <c r="D27" s="52">
        <v>197</v>
      </c>
      <c r="E27" s="52">
        <v>10.9</v>
      </c>
      <c r="F27" s="52">
        <v>10.8</v>
      </c>
      <c r="G27" s="52" t="s">
        <v>1</v>
      </c>
      <c r="H27" s="52" t="s">
        <v>96</v>
      </c>
      <c r="I27" s="52" t="s">
        <v>21</v>
      </c>
      <c r="J27" s="52" t="s">
        <v>14</v>
      </c>
      <c r="K27" s="52" t="s">
        <v>58</v>
      </c>
      <c r="L27" s="53">
        <v>10.8</v>
      </c>
      <c r="M27" s="53" t="s">
        <v>58</v>
      </c>
      <c r="N27" s="53" t="s">
        <v>58</v>
      </c>
      <c r="O27" s="53" t="s">
        <v>58</v>
      </c>
      <c r="P27" s="53" t="s">
        <v>58</v>
      </c>
      <c r="Q27" s="54" t="s">
        <v>58</v>
      </c>
      <c r="R27" s="57">
        <v>10.8</v>
      </c>
      <c r="S27" s="57">
        <v>10.8</v>
      </c>
      <c r="T27" s="57">
        <v>10.8</v>
      </c>
      <c r="U27" s="57">
        <v>10.8</v>
      </c>
      <c r="V27" s="87">
        <v>12.3</v>
      </c>
      <c r="W27" s="125">
        <v>12</v>
      </c>
      <c r="X27" s="54" t="s">
        <v>58</v>
      </c>
      <c r="Y27" s="55"/>
      <c r="Z27" s="56"/>
      <c r="AA27" s="43"/>
    </row>
    <row r="28" spans="1:27" ht="15" customHeight="1">
      <c r="A28" s="51" t="s">
        <v>127</v>
      </c>
      <c r="B28" s="52" t="s">
        <v>4</v>
      </c>
      <c r="C28" s="52" t="s">
        <v>95</v>
      </c>
      <c r="D28" s="52">
        <v>199</v>
      </c>
      <c r="E28" s="52">
        <v>9.4</v>
      </c>
      <c r="F28" s="52">
        <v>9.1999999999999993</v>
      </c>
      <c r="G28" s="52" t="s">
        <v>1</v>
      </c>
      <c r="H28" s="52" t="s">
        <v>96</v>
      </c>
      <c r="I28" s="52" t="s">
        <v>21</v>
      </c>
      <c r="J28" s="52" t="s">
        <v>15</v>
      </c>
      <c r="K28" s="52" t="s">
        <v>58</v>
      </c>
      <c r="L28" s="53">
        <v>9.1999999999999993</v>
      </c>
      <c r="M28" s="53" t="s">
        <v>58</v>
      </c>
      <c r="N28" s="53" t="s">
        <v>58</v>
      </c>
      <c r="O28" s="53" t="s">
        <v>58</v>
      </c>
      <c r="P28" s="53" t="s">
        <v>58</v>
      </c>
      <c r="Q28" s="54" t="s">
        <v>58</v>
      </c>
      <c r="R28" s="57">
        <v>9.1999999999999993</v>
      </c>
      <c r="S28" s="57">
        <v>9.1999999999999993</v>
      </c>
      <c r="T28" s="57">
        <v>9.1999999999999993</v>
      </c>
      <c r="U28" s="57">
        <v>6</v>
      </c>
      <c r="V28" s="87">
        <v>4.3</v>
      </c>
      <c r="W28" s="125">
        <v>9</v>
      </c>
      <c r="X28" s="54" t="s">
        <v>58</v>
      </c>
      <c r="Y28" s="55"/>
      <c r="Z28" s="56"/>
      <c r="AA28" s="43"/>
    </row>
    <row r="29" spans="1:27" ht="18" customHeight="1">
      <c r="A29" s="51" t="s">
        <v>128</v>
      </c>
      <c r="B29" s="52" t="s">
        <v>4</v>
      </c>
      <c r="C29" s="52" t="s">
        <v>129</v>
      </c>
      <c r="D29" s="52">
        <v>2</v>
      </c>
      <c r="E29" s="52">
        <v>16.5</v>
      </c>
      <c r="F29" s="52">
        <v>16.100000000000001</v>
      </c>
      <c r="G29" s="52" t="s">
        <v>1</v>
      </c>
      <c r="H29" s="52" t="s">
        <v>96</v>
      </c>
      <c r="I29" s="52" t="s">
        <v>21</v>
      </c>
      <c r="J29" s="52" t="s">
        <v>15</v>
      </c>
      <c r="K29" s="52" t="s">
        <v>58</v>
      </c>
      <c r="L29" s="53">
        <v>16.100000000000001</v>
      </c>
      <c r="M29" s="53" t="s">
        <v>58</v>
      </c>
      <c r="N29" s="53">
        <v>16.100000000000001</v>
      </c>
      <c r="O29" s="53" t="s">
        <v>58</v>
      </c>
      <c r="P29" s="53" t="s">
        <v>58</v>
      </c>
      <c r="Q29" s="54" t="s">
        <v>58</v>
      </c>
      <c r="R29" s="57">
        <v>16.100000000000001</v>
      </c>
      <c r="S29" s="57">
        <v>16.100000000000001</v>
      </c>
      <c r="T29" s="57">
        <v>16.100000000000001</v>
      </c>
      <c r="U29" s="57">
        <v>16.100000000000001</v>
      </c>
      <c r="V29" s="87">
        <v>16.100000000000001</v>
      </c>
      <c r="W29" s="125">
        <v>16.100000000000001</v>
      </c>
      <c r="X29" s="54" t="s">
        <v>58</v>
      </c>
      <c r="Y29" s="55">
        <v>16.100000000000001</v>
      </c>
      <c r="Z29" s="56">
        <v>2</v>
      </c>
      <c r="AA29" s="43"/>
    </row>
    <row r="30" spans="1:27" ht="18" customHeight="1">
      <c r="A30" s="51" t="s">
        <v>130</v>
      </c>
      <c r="B30" s="52" t="s">
        <v>4</v>
      </c>
      <c r="C30" s="52" t="s">
        <v>129</v>
      </c>
      <c r="D30" s="52">
        <v>4</v>
      </c>
      <c r="E30" s="52">
        <v>21.3</v>
      </c>
      <c r="F30" s="52">
        <v>21</v>
      </c>
      <c r="G30" s="52" t="s">
        <v>1</v>
      </c>
      <c r="H30" s="52" t="s">
        <v>96</v>
      </c>
      <c r="I30" s="52" t="s">
        <v>21</v>
      </c>
      <c r="J30" s="52" t="s">
        <v>15</v>
      </c>
      <c r="K30" s="52" t="s">
        <v>58</v>
      </c>
      <c r="L30" s="53">
        <v>21</v>
      </c>
      <c r="M30" s="53" t="s">
        <v>58</v>
      </c>
      <c r="N30" s="53">
        <v>21</v>
      </c>
      <c r="O30" s="53" t="s">
        <v>58</v>
      </c>
      <c r="P30" s="53" t="s">
        <v>58</v>
      </c>
      <c r="Q30" s="54" t="s">
        <v>58</v>
      </c>
      <c r="R30" s="57">
        <v>21</v>
      </c>
      <c r="S30" s="57">
        <v>21</v>
      </c>
      <c r="T30" s="57">
        <v>21</v>
      </c>
      <c r="U30" s="57">
        <v>21</v>
      </c>
      <c r="V30" s="87">
        <v>24</v>
      </c>
      <c r="W30" s="125">
        <v>24</v>
      </c>
      <c r="X30" s="54" t="s">
        <v>58</v>
      </c>
      <c r="Y30" s="55">
        <v>21</v>
      </c>
      <c r="Z30" s="56"/>
      <c r="AA30" s="43"/>
    </row>
    <row r="31" spans="1:27" ht="18" customHeight="1">
      <c r="A31" s="51" t="s">
        <v>131</v>
      </c>
      <c r="B31" s="52" t="s">
        <v>4</v>
      </c>
      <c r="C31" s="52" t="s">
        <v>129</v>
      </c>
      <c r="D31" s="52">
        <v>5</v>
      </c>
      <c r="E31" s="52">
        <v>31.9</v>
      </c>
      <c r="F31" s="52">
        <v>30.9</v>
      </c>
      <c r="G31" s="52" t="s">
        <v>1</v>
      </c>
      <c r="H31" s="52" t="s">
        <v>96</v>
      </c>
      <c r="I31" s="52" t="s">
        <v>21</v>
      </c>
      <c r="J31" s="52" t="s">
        <v>15</v>
      </c>
      <c r="K31" s="52" t="s">
        <v>58</v>
      </c>
      <c r="L31" s="53">
        <v>30.9</v>
      </c>
      <c r="M31" s="53" t="s">
        <v>58</v>
      </c>
      <c r="N31" s="53">
        <v>30.9</v>
      </c>
      <c r="O31" s="53" t="s">
        <v>58</v>
      </c>
      <c r="P31" s="53" t="s">
        <v>58</v>
      </c>
      <c r="Q31" s="54" t="s">
        <v>58</v>
      </c>
      <c r="R31" s="57">
        <v>30.9</v>
      </c>
      <c r="S31" s="57">
        <v>30.9</v>
      </c>
      <c r="T31" s="57">
        <v>30.9</v>
      </c>
      <c r="U31" s="57">
        <v>30.9</v>
      </c>
      <c r="V31" s="87">
        <v>30</v>
      </c>
      <c r="W31" s="125">
        <v>30</v>
      </c>
      <c r="X31" s="54" t="s">
        <v>58</v>
      </c>
      <c r="Y31" s="55">
        <v>30.9</v>
      </c>
      <c r="Z31" s="56">
        <v>4</v>
      </c>
      <c r="AA31" s="43"/>
    </row>
    <row r="32" spans="1:27" ht="18" customHeight="1">
      <c r="A32" s="51" t="s">
        <v>132</v>
      </c>
      <c r="B32" s="52" t="s">
        <v>4</v>
      </c>
      <c r="C32" s="52" t="s">
        <v>129</v>
      </c>
      <c r="D32" s="52">
        <v>25</v>
      </c>
      <c r="E32" s="52">
        <v>36.5</v>
      </c>
      <c r="F32" s="52">
        <v>36</v>
      </c>
      <c r="G32" s="52" t="s">
        <v>1</v>
      </c>
      <c r="H32" s="52" t="s">
        <v>96</v>
      </c>
      <c r="I32" s="52" t="s">
        <v>21</v>
      </c>
      <c r="J32" s="52" t="s">
        <v>15</v>
      </c>
      <c r="K32" s="52" t="s">
        <v>313</v>
      </c>
      <c r="L32" s="53">
        <v>36</v>
      </c>
      <c r="M32" s="53" t="s">
        <v>58</v>
      </c>
      <c r="N32" s="53">
        <v>36</v>
      </c>
      <c r="O32" s="53" t="s">
        <v>58</v>
      </c>
      <c r="P32" s="53" t="s">
        <v>58</v>
      </c>
      <c r="Q32" s="54" t="s">
        <v>58</v>
      </c>
      <c r="R32" s="57">
        <v>36</v>
      </c>
      <c r="S32" s="57">
        <v>36</v>
      </c>
      <c r="T32" s="57">
        <v>36</v>
      </c>
      <c r="U32" s="57">
        <v>36</v>
      </c>
      <c r="V32" s="87">
        <v>36</v>
      </c>
      <c r="W32" s="125">
        <v>41</v>
      </c>
      <c r="X32" s="54" t="s">
        <v>58</v>
      </c>
      <c r="Y32" s="55">
        <v>33.799999999999997</v>
      </c>
      <c r="Z32" s="56"/>
      <c r="AA32" s="43"/>
    </row>
    <row r="33" spans="1:27" ht="18" customHeight="1">
      <c r="A33" s="51" t="s">
        <v>133</v>
      </c>
      <c r="B33" s="52" t="s">
        <v>4</v>
      </c>
      <c r="C33" s="59" t="s">
        <v>129</v>
      </c>
      <c r="D33" s="59" t="s">
        <v>134</v>
      </c>
      <c r="E33" s="59">
        <v>61.1</v>
      </c>
      <c r="F33" s="59">
        <v>59.1</v>
      </c>
      <c r="G33" s="51" t="s">
        <v>1</v>
      </c>
      <c r="H33" s="52" t="s">
        <v>135</v>
      </c>
      <c r="I33" s="52" t="s">
        <v>20</v>
      </c>
      <c r="J33" s="52" t="s">
        <v>17</v>
      </c>
      <c r="K33" s="52" t="s">
        <v>313</v>
      </c>
      <c r="L33" s="53" t="s">
        <v>58</v>
      </c>
      <c r="M33" s="53" t="s">
        <v>58</v>
      </c>
      <c r="N33" s="53" t="s">
        <v>58</v>
      </c>
      <c r="O33" s="53" t="s">
        <v>58</v>
      </c>
      <c r="P33" s="53" t="s">
        <v>58</v>
      </c>
      <c r="Q33" s="53">
        <v>59.1</v>
      </c>
      <c r="R33" s="54" t="s">
        <v>58</v>
      </c>
      <c r="S33" s="57" t="s">
        <v>58</v>
      </c>
      <c r="T33" s="57" t="s">
        <v>58</v>
      </c>
      <c r="U33" s="57" t="s">
        <v>58</v>
      </c>
      <c r="V33" s="87" t="s">
        <v>58</v>
      </c>
      <c r="W33" s="125" t="s">
        <v>58</v>
      </c>
      <c r="X33" s="54" t="s">
        <v>58</v>
      </c>
      <c r="Y33" s="55">
        <v>58.72</v>
      </c>
      <c r="Z33" s="56"/>
      <c r="AA33" s="43"/>
    </row>
    <row r="34" spans="1:27" ht="18" customHeight="1">
      <c r="A34" s="51" t="s">
        <v>136</v>
      </c>
      <c r="B34" s="52" t="s">
        <v>4</v>
      </c>
      <c r="C34" s="59" t="s">
        <v>129</v>
      </c>
      <c r="D34" s="59" t="s">
        <v>137</v>
      </c>
      <c r="E34" s="59">
        <v>46.46</v>
      </c>
      <c r="F34" s="59">
        <v>44.7</v>
      </c>
      <c r="G34" s="51" t="s">
        <v>1</v>
      </c>
      <c r="H34" s="52" t="s">
        <v>135</v>
      </c>
      <c r="I34" s="52" t="s">
        <v>20</v>
      </c>
      <c r="J34" s="52" t="s">
        <v>17</v>
      </c>
      <c r="K34" s="52" t="s">
        <v>313</v>
      </c>
      <c r="L34" s="53" t="s">
        <v>58</v>
      </c>
      <c r="M34" s="53" t="s">
        <v>58</v>
      </c>
      <c r="N34" s="53" t="s">
        <v>58</v>
      </c>
      <c r="O34" s="53" t="s">
        <v>58</v>
      </c>
      <c r="P34" s="53" t="s">
        <v>58</v>
      </c>
      <c r="Q34" s="53">
        <v>44.7</v>
      </c>
      <c r="R34" s="54" t="s">
        <v>58</v>
      </c>
      <c r="S34" s="57" t="s">
        <v>58</v>
      </c>
      <c r="T34" s="57" t="s">
        <v>58</v>
      </c>
      <c r="U34" s="57" t="s">
        <v>58</v>
      </c>
      <c r="V34" s="87" t="s">
        <v>58</v>
      </c>
      <c r="W34" s="125" t="s">
        <v>58</v>
      </c>
      <c r="X34" s="54" t="s">
        <v>58</v>
      </c>
      <c r="Y34" s="55">
        <v>45.4</v>
      </c>
      <c r="Z34" s="56">
        <v>44</v>
      </c>
      <c r="AA34" s="43"/>
    </row>
    <row r="35" spans="1:27" ht="18" customHeight="1">
      <c r="A35" s="51" t="s">
        <v>138</v>
      </c>
      <c r="B35" s="52" t="s">
        <v>4</v>
      </c>
      <c r="C35" s="59" t="s">
        <v>129</v>
      </c>
      <c r="D35" s="59" t="s">
        <v>139</v>
      </c>
      <c r="E35" s="59">
        <v>114.75</v>
      </c>
      <c r="F35" s="59">
        <v>110.2</v>
      </c>
      <c r="G35" s="51" t="s">
        <v>1</v>
      </c>
      <c r="H35" s="52" t="s">
        <v>135</v>
      </c>
      <c r="I35" s="52" t="s">
        <v>20</v>
      </c>
      <c r="J35" s="52" t="s">
        <v>17</v>
      </c>
      <c r="K35" s="52" t="s">
        <v>313</v>
      </c>
      <c r="L35" s="53" t="s">
        <v>58</v>
      </c>
      <c r="M35" s="53" t="s">
        <v>58</v>
      </c>
      <c r="N35" s="53" t="s">
        <v>58</v>
      </c>
      <c r="O35" s="53" t="s">
        <v>58</v>
      </c>
      <c r="P35" s="53" t="s">
        <v>58</v>
      </c>
      <c r="Q35" s="53">
        <v>110.2</v>
      </c>
      <c r="R35" s="54" t="s">
        <v>58</v>
      </c>
      <c r="S35" s="57" t="s">
        <v>58</v>
      </c>
      <c r="T35" s="57" t="s">
        <v>58</v>
      </c>
      <c r="U35" s="57" t="s">
        <v>58</v>
      </c>
      <c r="V35" s="87" t="s">
        <v>58</v>
      </c>
      <c r="W35" s="125" t="s">
        <v>58</v>
      </c>
      <c r="X35" s="54" t="s">
        <v>58</v>
      </c>
      <c r="Y35" s="55" t="s">
        <v>58</v>
      </c>
      <c r="Z35" s="56"/>
      <c r="AA35" s="43"/>
    </row>
    <row r="36" spans="1:27" ht="15" customHeight="1">
      <c r="A36" s="51" t="s">
        <v>140</v>
      </c>
      <c r="B36" s="52" t="s">
        <v>4</v>
      </c>
      <c r="C36" s="59" t="s">
        <v>129</v>
      </c>
      <c r="D36" s="59" t="s">
        <v>141</v>
      </c>
      <c r="E36" s="59">
        <v>40.74</v>
      </c>
      <c r="F36" s="59">
        <v>38.700000000000003</v>
      </c>
      <c r="G36" s="51" t="s">
        <v>1</v>
      </c>
      <c r="H36" s="52" t="s">
        <v>135</v>
      </c>
      <c r="I36" s="52" t="s">
        <v>20</v>
      </c>
      <c r="J36" s="52" t="s">
        <v>17</v>
      </c>
      <c r="K36" s="52" t="s">
        <v>313</v>
      </c>
      <c r="L36" s="53" t="s">
        <v>58</v>
      </c>
      <c r="M36" s="53" t="s">
        <v>58</v>
      </c>
      <c r="N36" s="53" t="s">
        <v>58</v>
      </c>
      <c r="O36" s="53" t="s">
        <v>58</v>
      </c>
      <c r="P36" s="53" t="s">
        <v>58</v>
      </c>
      <c r="Q36" s="53">
        <v>38.700000000000003</v>
      </c>
      <c r="R36" s="54" t="s">
        <v>58</v>
      </c>
      <c r="S36" s="57" t="s">
        <v>58</v>
      </c>
      <c r="T36" s="57" t="s">
        <v>58</v>
      </c>
      <c r="U36" s="57" t="s">
        <v>58</v>
      </c>
      <c r="V36" s="87" t="s">
        <v>58</v>
      </c>
      <c r="W36" s="125" t="s">
        <v>58</v>
      </c>
      <c r="X36" s="54" t="s">
        <v>58</v>
      </c>
      <c r="Y36" s="55">
        <v>39.1</v>
      </c>
      <c r="Z36" s="56"/>
      <c r="AA36" s="43"/>
    </row>
    <row r="37" spans="1:27" ht="18" customHeight="1">
      <c r="A37" s="51" t="s">
        <v>142</v>
      </c>
      <c r="B37" s="52" t="s">
        <v>4</v>
      </c>
      <c r="C37" s="59" t="s">
        <v>129</v>
      </c>
      <c r="D37" s="59" t="s">
        <v>143</v>
      </c>
      <c r="E37" s="59">
        <v>18.45</v>
      </c>
      <c r="F37" s="59">
        <v>17.5</v>
      </c>
      <c r="G37" s="51" t="s">
        <v>1</v>
      </c>
      <c r="H37" s="52" t="s">
        <v>135</v>
      </c>
      <c r="I37" s="52" t="s">
        <v>20</v>
      </c>
      <c r="J37" s="52" t="s">
        <v>17</v>
      </c>
      <c r="K37" s="52" t="s">
        <v>58</v>
      </c>
      <c r="L37" s="53" t="s">
        <v>58</v>
      </c>
      <c r="M37" s="53" t="s">
        <v>58</v>
      </c>
      <c r="N37" s="53" t="s">
        <v>58</v>
      </c>
      <c r="O37" s="53" t="s">
        <v>58</v>
      </c>
      <c r="P37" s="53" t="s">
        <v>58</v>
      </c>
      <c r="Q37" s="53">
        <v>17.5</v>
      </c>
      <c r="R37" s="54" t="s">
        <v>58</v>
      </c>
      <c r="S37" s="57" t="s">
        <v>58</v>
      </c>
      <c r="T37" s="57" t="s">
        <v>58</v>
      </c>
      <c r="U37" s="57" t="s">
        <v>58</v>
      </c>
      <c r="V37" s="87" t="s">
        <v>58</v>
      </c>
      <c r="W37" s="125" t="s">
        <v>58</v>
      </c>
      <c r="X37" s="54" t="s">
        <v>58</v>
      </c>
      <c r="Y37" s="55">
        <v>17.3</v>
      </c>
      <c r="Z37" s="56">
        <v>13.5</v>
      </c>
      <c r="AA37" s="43"/>
    </row>
    <row r="38" spans="1:27" ht="18" customHeight="1">
      <c r="A38" s="51" t="s">
        <v>144</v>
      </c>
      <c r="B38" s="52" t="s">
        <v>4</v>
      </c>
      <c r="C38" s="59" t="s">
        <v>129</v>
      </c>
      <c r="D38" s="59" t="s">
        <v>145</v>
      </c>
      <c r="E38" s="59">
        <v>34.01</v>
      </c>
      <c r="F38" s="59">
        <v>32.200000000000003</v>
      </c>
      <c r="G38" s="51" t="s">
        <v>1</v>
      </c>
      <c r="H38" s="52" t="s">
        <v>135</v>
      </c>
      <c r="I38" s="52" t="s">
        <v>20</v>
      </c>
      <c r="J38" s="52" t="s">
        <v>17</v>
      </c>
      <c r="K38" s="52" t="s">
        <v>58</v>
      </c>
      <c r="L38" s="53" t="s">
        <v>58</v>
      </c>
      <c r="M38" s="53" t="s">
        <v>58</v>
      </c>
      <c r="N38" s="53" t="s">
        <v>58</v>
      </c>
      <c r="O38" s="53" t="s">
        <v>58</v>
      </c>
      <c r="P38" s="53" t="s">
        <v>58</v>
      </c>
      <c r="Q38" s="53">
        <v>32.200000000000003</v>
      </c>
      <c r="R38" s="54" t="s">
        <v>58</v>
      </c>
      <c r="S38" s="57" t="s">
        <v>58</v>
      </c>
      <c r="T38" s="57" t="s">
        <v>58</v>
      </c>
      <c r="U38" s="57" t="s">
        <v>58</v>
      </c>
      <c r="V38" s="87" t="s">
        <v>58</v>
      </c>
      <c r="W38" s="125" t="s">
        <v>58</v>
      </c>
      <c r="X38" s="54" t="s">
        <v>58</v>
      </c>
      <c r="Y38" s="55">
        <v>30.4</v>
      </c>
      <c r="Z38" s="56">
        <v>24</v>
      </c>
      <c r="AA38" s="43"/>
    </row>
    <row r="39" spans="1:27" ht="18" customHeight="1">
      <c r="A39" s="51" t="s">
        <v>146</v>
      </c>
      <c r="B39" s="52" t="s">
        <v>4</v>
      </c>
      <c r="C39" s="59" t="s">
        <v>129</v>
      </c>
      <c r="D39" s="59" t="s">
        <v>147</v>
      </c>
      <c r="E39" s="59">
        <v>56.03</v>
      </c>
      <c r="F39" s="59">
        <v>53.6</v>
      </c>
      <c r="G39" s="51" t="s">
        <v>1</v>
      </c>
      <c r="H39" s="52" t="s">
        <v>135</v>
      </c>
      <c r="I39" s="52" t="s">
        <v>20</v>
      </c>
      <c r="J39" s="52" t="s">
        <v>17</v>
      </c>
      <c r="K39" s="52" t="s">
        <v>58</v>
      </c>
      <c r="L39" s="53" t="s">
        <v>58</v>
      </c>
      <c r="M39" s="53" t="s">
        <v>58</v>
      </c>
      <c r="N39" s="53" t="s">
        <v>58</v>
      </c>
      <c r="O39" s="53" t="s">
        <v>58</v>
      </c>
      <c r="P39" s="53" t="s">
        <v>58</v>
      </c>
      <c r="Q39" s="53">
        <v>53.6</v>
      </c>
      <c r="R39" s="54" t="s">
        <v>58</v>
      </c>
      <c r="S39" s="57" t="s">
        <v>58</v>
      </c>
      <c r="T39" s="57" t="s">
        <v>58</v>
      </c>
      <c r="U39" s="57" t="s">
        <v>58</v>
      </c>
      <c r="V39" s="87" t="s">
        <v>58</v>
      </c>
      <c r="W39" s="125" t="s">
        <v>58</v>
      </c>
      <c r="X39" s="54" t="s">
        <v>58</v>
      </c>
      <c r="Y39" s="55">
        <v>51.5</v>
      </c>
      <c r="Z39" s="56">
        <v>9.5</v>
      </c>
      <c r="AA39" s="43"/>
    </row>
    <row r="40" spans="1:27" ht="18" customHeight="1">
      <c r="A40" s="51" t="s">
        <v>148</v>
      </c>
      <c r="B40" s="52" t="s">
        <v>4</v>
      </c>
      <c r="C40" s="59" t="s">
        <v>129</v>
      </c>
      <c r="D40" s="59" t="s">
        <v>149</v>
      </c>
      <c r="E40" s="59">
        <v>43.12</v>
      </c>
      <c r="F40" s="59">
        <v>40.799999999999997</v>
      </c>
      <c r="G40" s="51" t="s">
        <v>1</v>
      </c>
      <c r="H40" s="52" t="s">
        <v>135</v>
      </c>
      <c r="I40" s="52" t="s">
        <v>20</v>
      </c>
      <c r="J40" s="52" t="s">
        <v>17</v>
      </c>
      <c r="K40" s="52" t="s">
        <v>58</v>
      </c>
      <c r="L40" s="53" t="s">
        <v>58</v>
      </c>
      <c r="M40" s="53" t="s">
        <v>58</v>
      </c>
      <c r="N40" s="53" t="s">
        <v>58</v>
      </c>
      <c r="O40" s="53" t="s">
        <v>58</v>
      </c>
      <c r="P40" s="53" t="s">
        <v>58</v>
      </c>
      <c r="Q40" s="53">
        <v>40.799999999999997</v>
      </c>
      <c r="R40" s="54" t="s">
        <v>58</v>
      </c>
      <c r="S40" s="57" t="s">
        <v>58</v>
      </c>
      <c r="T40" s="57" t="s">
        <v>58</v>
      </c>
      <c r="U40" s="57" t="s">
        <v>58</v>
      </c>
      <c r="V40" s="87" t="s">
        <v>58</v>
      </c>
      <c r="W40" s="125" t="s">
        <v>58</v>
      </c>
      <c r="X40" s="54" t="s">
        <v>58</v>
      </c>
      <c r="Y40" s="55">
        <v>39.4</v>
      </c>
      <c r="Z40" s="56"/>
      <c r="AA40" s="43"/>
    </row>
    <row r="41" spans="1:27" ht="18" customHeight="1">
      <c r="A41" s="51" t="s">
        <v>150</v>
      </c>
      <c r="B41" s="52" t="s">
        <v>4</v>
      </c>
      <c r="C41" s="59" t="s">
        <v>129</v>
      </c>
      <c r="D41" s="59" t="s">
        <v>151</v>
      </c>
      <c r="E41" s="59">
        <v>46.89</v>
      </c>
      <c r="F41" s="59">
        <v>44.3</v>
      </c>
      <c r="G41" s="51" t="s">
        <v>1</v>
      </c>
      <c r="H41" s="52" t="s">
        <v>135</v>
      </c>
      <c r="I41" s="52" t="s">
        <v>20</v>
      </c>
      <c r="J41" s="52" t="s">
        <v>17</v>
      </c>
      <c r="K41" s="52" t="s">
        <v>58</v>
      </c>
      <c r="L41" s="53" t="s">
        <v>58</v>
      </c>
      <c r="M41" s="53" t="s">
        <v>58</v>
      </c>
      <c r="N41" s="53" t="s">
        <v>58</v>
      </c>
      <c r="O41" s="53" t="s">
        <v>58</v>
      </c>
      <c r="P41" s="53" t="s">
        <v>58</v>
      </c>
      <c r="Q41" s="53">
        <v>44.3</v>
      </c>
      <c r="R41" s="54" t="s">
        <v>58</v>
      </c>
      <c r="S41" s="57" t="s">
        <v>58</v>
      </c>
      <c r="T41" s="57" t="s">
        <v>58</v>
      </c>
      <c r="U41" s="57" t="s">
        <v>58</v>
      </c>
      <c r="V41" s="87" t="s">
        <v>58</v>
      </c>
      <c r="W41" s="125" t="s">
        <v>58</v>
      </c>
      <c r="X41" s="54" t="s">
        <v>58</v>
      </c>
      <c r="Y41" s="55">
        <v>44.7</v>
      </c>
      <c r="Z41" s="56">
        <v>6</v>
      </c>
      <c r="AA41" s="43"/>
    </row>
    <row r="42" spans="1:27" ht="18" customHeight="1">
      <c r="A42" s="51" t="s">
        <v>152</v>
      </c>
      <c r="B42" s="52" t="s">
        <v>4</v>
      </c>
      <c r="C42" s="59" t="s">
        <v>129</v>
      </c>
      <c r="D42" s="59" t="s">
        <v>153</v>
      </c>
      <c r="E42" s="59">
        <v>53.23</v>
      </c>
      <c r="F42" s="59">
        <v>50.9</v>
      </c>
      <c r="G42" s="51" t="s">
        <v>1</v>
      </c>
      <c r="H42" s="52" t="s">
        <v>135</v>
      </c>
      <c r="I42" s="52" t="s">
        <v>20</v>
      </c>
      <c r="J42" s="52" t="s">
        <v>17</v>
      </c>
      <c r="K42" s="52" t="s">
        <v>58</v>
      </c>
      <c r="L42" s="53" t="s">
        <v>58</v>
      </c>
      <c r="M42" s="53" t="s">
        <v>58</v>
      </c>
      <c r="N42" s="53" t="s">
        <v>58</v>
      </c>
      <c r="O42" s="53" t="s">
        <v>58</v>
      </c>
      <c r="P42" s="53" t="s">
        <v>58</v>
      </c>
      <c r="Q42" s="53">
        <v>50.9</v>
      </c>
      <c r="R42" s="54" t="s">
        <v>58</v>
      </c>
      <c r="S42" s="57" t="s">
        <v>58</v>
      </c>
      <c r="T42" s="57" t="s">
        <v>58</v>
      </c>
      <c r="U42" s="57" t="s">
        <v>58</v>
      </c>
      <c r="V42" s="87" t="s">
        <v>58</v>
      </c>
      <c r="W42" s="125" t="s">
        <v>58</v>
      </c>
      <c r="X42" s="54" t="s">
        <v>58</v>
      </c>
      <c r="Y42" s="55">
        <v>51.5</v>
      </c>
      <c r="Z42" s="56">
        <v>2</v>
      </c>
      <c r="AA42" s="43"/>
    </row>
    <row r="43" spans="1:27" ht="18" customHeight="1">
      <c r="A43" s="51" t="s">
        <v>154</v>
      </c>
      <c r="B43" s="52" t="s">
        <v>4</v>
      </c>
      <c r="C43" s="59" t="s">
        <v>129</v>
      </c>
      <c r="D43" s="59" t="s">
        <v>155</v>
      </c>
      <c r="E43" s="59">
        <v>33.200000000000003</v>
      </c>
      <c r="F43" s="59">
        <v>31.4</v>
      </c>
      <c r="G43" s="51" t="s">
        <v>1</v>
      </c>
      <c r="H43" s="52" t="s">
        <v>135</v>
      </c>
      <c r="I43" s="52" t="s">
        <v>20</v>
      </c>
      <c r="J43" s="52" t="s">
        <v>17</v>
      </c>
      <c r="K43" s="52" t="s">
        <v>313</v>
      </c>
      <c r="L43" s="53" t="s">
        <v>58</v>
      </c>
      <c r="M43" s="53" t="s">
        <v>58</v>
      </c>
      <c r="N43" s="53" t="s">
        <v>58</v>
      </c>
      <c r="O43" s="53" t="s">
        <v>58</v>
      </c>
      <c r="P43" s="53" t="s">
        <v>58</v>
      </c>
      <c r="Q43" s="53">
        <v>31.4</v>
      </c>
      <c r="R43" s="54" t="s">
        <v>58</v>
      </c>
      <c r="S43" s="57" t="s">
        <v>58</v>
      </c>
      <c r="T43" s="57" t="s">
        <v>58</v>
      </c>
      <c r="U43" s="57" t="s">
        <v>58</v>
      </c>
      <c r="V43" s="87" t="s">
        <v>58</v>
      </c>
      <c r="W43" s="125" t="s">
        <v>58</v>
      </c>
      <c r="X43" s="54" t="s">
        <v>58</v>
      </c>
      <c r="Y43" s="55"/>
      <c r="Z43" s="56"/>
      <c r="AA43" s="43"/>
    </row>
    <row r="44" spans="1:27" ht="18" customHeight="1">
      <c r="A44" s="51" t="s">
        <v>156</v>
      </c>
      <c r="B44" s="52" t="s">
        <v>4</v>
      </c>
      <c r="C44" s="59" t="s">
        <v>129</v>
      </c>
      <c r="D44" s="59" t="s">
        <v>157</v>
      </c>
      <c r="E44" s="59">
        <v>10.3</v>
      </c>
      <c r="F44" s="59">
        <v>9.4</v>
      </c>
      <c r="G44" s="51" t="s">
        <v>1</v>
      </c>
      <c r="H44" s="52" t="s">
        <v>135</v>
      </c>
      <c r="I44" s="52" t="s">
        <v>20</v>
      </c>
      <c r="J44" s="52" t="s">
        <v>17</v>
      </c>
      <c r="K44" s="52" t="s">
        <v>313</v>
      </c>
      <c r="L44" s="53" t="s">
        <v>58</v>
      </c>
      <c r="M44" s="53" t="s">
        <v>58</v>
      </c>
      <c r="N44" s="53" t="s">
        <v>58</v>
      </c>
      <c r="O44" s="53" t="s">
        <v>58</v>
      </c>
      <c r="P44" s="53" t="s">
        <v>58</v>
      </c>
      <c r="Q44" s="53">
        <v>9.4</v>
      </c>
      <c r="R44" s="54" t="s">
        <v>58</v>
      </c>
      <c r="S44" s="57" t="s">
        <v>58</v>
      </c>
      <c r="T44" s="57" t="s">
        <v>58</v>
      </c>
      <c r="U44" s="57" t="s">
        <v>58</v>
      </c>
      <c r="V44" s="87" t="s">
        <v>58</v>
      </c>
      <c r="W44" s="125" t="s">
        <v>58</v>
      </c>
      <c r="X44" s="54"/>
      <c r="Y44" s="55">
        <v>22.2</v>
      </c>
      <c r="Z44" s="56"/>
      <c r="AA44" s="43"/>
    </row>
    <row r="45" spans="1:27" ht="18" customHeight="1">
      <c r="A45" s="51" t="s">
        <v>158</v>
      </c>
      <c r="B45" s="52" t="s">
        <v>4</v>
      </c>
      <c r="C45" s="170" t="s">
        <v>129</v>
      </c>
      <c r="D45" s="170" t="s">
        <v>159</v>
      </c>
      <c r="E45" s="170">
        <v>48.3</v>
      </c>
      <c r="F45" s="170">
        <v>45.1</v>
      </c>
      <c r="G45" s="51" t="s">
        <v>1</v>
      </c>
      <c r="H45" s="52" t="s">
        <v>135</v>
      </c>
      <c r="I45" s="52" t="s">
        <v>20</v>
      </c>
      <c r="J45" s="52" t="s">
        <v>17</v>
      </c>
      <c r="K45" s="52" t="s">
        <v>58</v>
      </c>
      <c r="L45" s="53" t="s">
        <v>58</v>
      </c>
      <c r="M45" s="53" t="s">
        <v>58</v>
      </c>
      <c r="N45" s="53" t="s">
        <v>58</v>
      </c>
      <c r="O45" s="53" t="s">
        <v>58</v>
      </c>
      <c r="P45" s="53" t="s">
        <v>58</v>
      </c>
      <c r="Q45" s="53">
        <v>45.1</v>
      </c>
      <c r="R45" s="54" t="s">
        <v>58</v>
      </c>
      <c r="S45" s="57" t="s">
        <v>58</v>
      </c>
      <c r="T45" s="57" t="s">
        <v>58</v>
      </c>
      <c r="U45" s="57" t="s">
        <v>58</v>
      </c>
      <c r="V45" s="87" t="s">
        <v>58</v>
      </c>
      <c r="W45" s="125" t="s">
        <v>58</v>
      </c>
      <c r="X45" s="54" t="s">
        <v>58</v>
      </c>
      <c r="Y45" s="55">
        <v>41.45</v>
      </c>
      <c r="Z45" s="56"/>
      <c r="AA45" s="43"/>
    </row>
    <row r="46" spans="1:27" ht="15" customHeight="1">
      <c r="A46" s="51" t="s">
        <v>160</v>
      </c>
      <c r="B46" s="52" t="s">
        <v>4</v>
      </c>
      <c r="C46" s="52" t="s">
        <v>95</v>
      </c>
      <c r="D46" s="52" t="s">
        <v>161</v>
      </c>
      <c r="E46" s="52">
        <v>19.3</v>
      </c>
      <c r="F46" s="52">
        <v>18.399999999999999</v>
      </c>
      <c r="G46" s="52" t="s">
        <v>1</v>
      </c>
      <c r="H46" s="52" t="s">
        <v>135</v>
      </c>
      <c r="I46" s="52" t="s">
        <v>21</v>
      </c>
      <c r="J46" s="52" t="s">
        <v>108</v>
      </c>
      <c r="K46" s="52" t="s">
        <v>313</v>
      </c>
      <c r="L46" s="53" t="s">
        <v>58</v>
      </c>
      <c r="M46" s="53" t="s">
        <v>58</v>
      </c>
      <c r="N46" s="53" t="s">
        <v>58</v>
      </c>
      <c r="O46" s="53" t="s">
        <v>58</v>
      </c>
      <c r="P46" s="53" t="s">
        <v>58</v>
      </c>
      <c r="Q46" s="53">
        <v>18.399999999999999</v>
      </c>
      <c r="R46" s="54" t="s">
        <v>58</v>
      </c>
      <c r="S46" s="57" t="s">
        <v>58</v>
      </c>
      <c r="T46" s="57" t="s">
        <v>58</v>
      </c>
      <c r="U46" s="57" t="s">
        <v>58</v>
      </c>
      <c r="V46" s="87" t="s">
        <v>58</v>
      </c>
      <c r="W46" s="125" t="s">
        <v>58</v>
      </c>
      <c r="X46" s="54" t="s">
        <v>58</v>
      </c>
      <c r="Y46" s="55" t="s">
        <v>58</v>
      </c>
      <c r="Z46" s="56"/>
      <c r="AA46" s="43"/>
    </row>
    <row r="47" spans="1:27" ht="18" customHeight="1">
      <c r="A47" s="51" t="s">
        <v>162</v>
      </c>
      <c r="B47" s="52" t="s">
        <v>5</v>
      </c>
      <c r="C47" s="52" t="s">
        <v>95</v>
      </c>
      <c r="D47" s="52">
        <v>179</v>
      </c>
      <c r="E47" s="52">
        <v>18.3</v>
      </c>
      <c r="F47" s="52">
        <v>17.899999999999999</v>
      </c>
      <c r="G47" s="52" t="s">
        <v>1</v>
      </c>
      <c r="H47" s="52" t="s">
        <v>96</v>
      </c>
      <c r="I47" s="52" t="s">
        <v>21</v>
      </c>
      <c r="J47" s="52" t="s">
        <v>15</v>
      </c>
      <c r="K47" s="52" t="s">
        <v>58</v>
      </c>
      <c r="L47" s="53">
        <v>17.899999999999999</v>
      </c>
      <c r="M47" s="53" t="s">
        <v>58</v>
      </c>
      <c r="N47" s="53" t="s">
        <v>58</v>
      </c>
      <c r="O47" s="53" t="s">
        <v>58</v>
      </c>
      <c r="P47" s="53" t="s">
        <v>58</v>
      </c>
      <c r="Q47" s="54" t="s">
        <v>58</v>
      </c>
      <c r="R47" s="57">
        <v>17.899999999999999</v>
      </c>
      <c r="S47" s="57">
        <v>17.899999999999999</v>
      </c>
      <c r="T47" s="57">
        <v>17.899999999999999</v>
      </c>
      <c r="U47" s="57">
        <v>17.899999999999999</v>
      </c>
      <c r="V47" s="87">
        <v>17.899999999999999</v>
      </c>
      <c r="W47" s="125">
        <v>19</v>
      </c>
      <c r="X47" s="54" t="s">
        <v>58</v>
      </c>
      <c r="Y47" s="55" t="s">
        <v>58</v>
      </c>
      <c r="Z47" s="56"/>
      <c r="AA47" s="43"/>
    </row>
    <row r="48" spans="1:27" ht="18" customHeight="1">
      <c r="A48" s="51" t="s">
        <v>163</v>
      </c>
      <c r="B48" s="52" t="s">
        <v>5</v>
      </c>
      <c r="C48" s="52" t="s">
        <v>95</v>
      </c>
      <c r="D48" s="52">
        <v>184</v>
      </c>
      <c r="E48" s="52">
        <v>35.799999999999997</v>
      </c>
      <c r="F48" s="52">
        <v>35.1</v>
      </c>
      <c r="G48" s="52" t="s">
        <v>1</v>
      </c>
      <c r="H48" s="52" t="s">
        <v>96</v>
      </c>
      <c r="I48" s="52" t="s">
        <v>21</v>
      </c>
      <c r="J48" s="52" t="s">
        <v>15</v>
      </c>
      <c r="K48" s="52" t="s">
        <v>313</v>
      </c>
      <c r="L48" s="53">
        <v>35.1</v>
      </c>
      <c r="M48" s="53" t="s">
        <v>58</v>
      </c>
      <c r="N48" s="53" t="s">
        <v>58</v>
      </c>
      <c r="O48" s="53" t="s">
        <v>58</v>
      </c>
      <c r="P48" s="53" t="s">
        <v>58</v>
      </c>
      <c r="Q48" s="54" t="s">
        <v>58</v>
      </c>
      <c r="R48" s="57">
        <v>35.1</v>
      </c>
      <c r="S48" s="57">
        <v>35.1</v>
      </c>
      <c r="T48" s="57">
        <v>35.1</v>
      </c>
      <c r="U48" s="57">
        <v>35.1</v>
      </c>
      <c r="V48" s="87">
        <v>36</v>
      </c>
      <c r="W48" s="125">
        <v>36</v>
      </c>
      <c r="X48" s="54" t="s">
        <v>58</v>
      </c>
      <c r="Y48" s="55" t="s">
        <v>58</v>
      </c>
      <c r="Z48" s="56"/>
      <c r="AA48" s="43"/>
    </row>
    <row r="49" spans="1:27" ht="18" customHeight="1">
      <c r="A49" s="51" t="s">
        <v>164</v>
      </c>
      <c r="B49" s="52" t="s">
        <v>5</v>
      </c>
      <c r="C49" s="52" t="s">
        <v>95</v>
      </c>
      <c r="D49" s="52">
        <v>185</v>
      </c>
      <c r="E49" s="52">
        <v>10.1</v>
      </c>
      <c r="F49" s="52">
        <v>8</v>
      </c>
      <c r="G49" s="52" t="s">
        <v>1</v>
      </c>
      <c r="H49" s="52" t="s">
        <v>96</v>
      </c>
      <c r="I49" s="52" t="s">
        <v>21</v>
      </c>
      <c r="J49" s="52" t="s">
        <v>15</v>
      </c>
      <c r="K49" s="52" t="s">
        <v>313</v>
      </c>
      <c r="L49" s="53">
        <v>8</v>
      </c>
      <c r="M49" s="53" t="s">
        <v>58</v>
      </c>
      <c r="N49" s="53" t="s">
        <v>58</v>
      </c>
      <c r="O49" s="53" t="s">
        <v>58</v>
      </c>
      <c r="P49" s="53" t="s">
        <v>58</v>
      </c>
      <c r="Q49" s="54" t="s">
        <v>58</v>
      </c>
      <c r="R49" s="57">
        <v>8</v>
      </c>
      <c r="S49" s="57">
        <v>8</v>
      </c>
      <c r="T49" s="57">
        <v>8</v>
      </c>
      <c r="U49" s="57">
        <v>8</v>
      </c>
      <c r="V49" s="87">
        <v>8</v>
      </c>
      <c r="W49" s="125">
        <v>8</v>
      </c>
      <c r="X49" s="54" t="s">
        <v>58</v>
      </c>
      <c r="Y49" s="55" t="s">
        <v>58</v>
      </c>
      <c r="Z49" s="56"/>
      <c r="AA49" s="43"/>
    </row>
    <row r="50" spans="1:27" ht="18" customHeight="1">
      <c r="A50" s="51" t="s">
        <v>165</v>
      </c>
      <c r="B50" s="52" t="s">
        <v>5</v>
      </c>
      <c r="C50" s="52" t="s">
        <v>95</v>
      </c>
      <c r="D50" s="52">
        <v>187</v>
      </c>
      <c r="E50" s="52">
        <v>12.6</v>
      </c>
      <c r="F50" s="52">
        <v>10.8</v>
      </c>
      <c r="G50" s="52" t="s">
        <v>1</v>
      </c>
      <c r="H50" s="52" t="s">
        <v>96</v>
      </c>
      <c r="I50" s="52" t="s">
        <v>21</v>
      </c>
      <c r="J50" s="52" t="s">
        <v>15</v>
      </c>
      <c r="K50" s="52" t="s">
        <v>313</v>
      </c>
      <c r="L50" s="53">
        <v>10.8</v>
      </c>
      <c r="M50" s="53" t="s">
        <v>58</v>
      </c>
      <c r="N50" s="53">
        <v>2</v>
      </c>
      <c r="O50" s="53" t="s">
        <v>58</v>
      </c>
      <c r="P50" s="53" t="s">
        <v>58</v>
      </c>
      <c r="Q50" s="54" t="s">
        <v>58</v>
      </c>
      <c r="R50" s="57">
        <v>10.8</v>
      </c>
      <c r="S50" s="57">
        <v>10.8</v>
      </c>
      <c r="T50" s="57">
        <v>10.8</v>
      </c>
      <c r="U50" s="57">
        <v>10.8</v>
      </c>
      <c r="V50" s="87">
        <v>10.8</v>
      </c>
      <c r="W50" s="125">
        <v>11</v>
      </c>
      <c r="X50" s="54" t="s">
        <v>58</v>
      </c>
      <c r="Y50" s="55" t="s">
        <v>58</v>
      </c>
      <c r="Z50" s="56"/>
      <c r="AA50" s="43"/>
    </row>
    <row r="51" spans="1:27" ht="18" customHeight="1">
      <c r="A51" s="51" t="s">
        <v>166</v>
      </c>
      <c r="B51" s="52" t="s">
        <v>5</v>
      </c>
      <c r="C51" s="52" t="s">
        <v>95</v>
      </c>
      <c r="D51" s="52">
        <v>188</v>
      </c>
      <c r="E51" s="52">
        <v>15.4</v>
      </c>
      <c r="F51" s="52">
        <v>14</v>
      </c>
      <c r="G51" s="52" t="s">
        <v>1</v>
      </c>
      <c r="H51" s="52" t="s">
        <v>96</v>
      </c>
      <c r="I51" s="52" t="s">
        <v>21</v>
      </c>
      <c r="J51" s="52" t="s">
        <v>15</v>
      </c>
      <c r="K51" s="52" t="s">
        <v>313</v>
      </c>
      <c r="L51" s="53">
        <v>14</v>
      </c>
      <c r="M51" s="53" t="s">
        <v>58</v>
      </c>
      <c r="N51" s="53">
        <v>3</v>
      </c>
      <c r="O51" s="53" t="s">
        <v>58</v>
      </c>
      <c r="P51" s="53" t="s">
        <v>58</v>
      </c>
      <c r="Q51" s="54" t="s">
        <v>58</v>
      </c>
      <c r="R51" s="57">
        <v>14</v>
      </c>
      <c r="S51" s="57">
        <v>14</v>
      </c>
      <c r="T51" s="57">
        <v>14</v>
      </c>
      <c r="U51" s="57">
        <v>14</v>
      </c>
      <c r="V51" s="87">
        <v>14</v>
      </c>
      <c r="W51" s="125">
        <v>14</v>
      </c>
      <c r="X51" s="54" t="s">
        <v>58</v>
      </c>
      <c r="Y51" s="55" t="s">
        <v>58</v>
      </c>
      <c r="Z51" s="56"/>
      <c r="AA51" s="43"/>
    </row>
    <row r="52" spans="1:27" ht="18" customHeight="1">
      <c r="A52" s="51" t="s">
        <v>167</v>
      </c>
      <c r="B52" s="52" t="s">
        <v>5</v>
      </c>
      <c r="C52" s="52" t="s">
        <v>95</v>
      </c>
      <c r="D52" s="52">
        <v>191</v>
      </c>
      <c r="E52" s="52">
        <v>14.5</v>
      </c>
      <c r="F52" s="52">
        <v>14.1</v>
      </c>
      <c r="G52" s="52" t="s">
        <v>1</v>
      </c>
      <c r="H52" s="52" t="s">
        <v>96</v>
      </c>
      <c r="I52" s="52" t="s">
        <v>21</v>
      </c>
      <c r="J52" s="52" t="s">
        <v>15</v>
      </c>
      <c r="K52" s="52" t="s">
        <v>313</v>
      </c>
      <c r="L52" s="53">
        <v>14.1</v>
      </c>
      <c r="M52" s="53" t="s">
        <v>58</v>
      </c>
      <c r="N52" s="53">
        <v>14.1</v>
      </c>
      <c r="O52" s="53" t="s">
        <v>58</v>
      </c>
      <c r="P52" s="53" t="s">
        <v>58</v>
      </c>
      <c r="Q52" s="54" t="s">
        <v>58</v>
      </c>
      <c r="R52" s="57">
        <v>14.1</v>
      </c>
      <c r="S52" s="57">
        <v>14.1</v>
      </c>
      <c r="T52" s="57">
        <v>14.1</v>
      </c>
      <c r="U52" s="57">
        <v>14.1</v>
      </c>
      <c r="V52" s="87">
        <v>15</v>
      </c>
      <c r="W52" s="125">
        <v>15</v>
      </c>
      <c r="X52" s="54" t="s">
        <v>58</v>
      </c>
      <c r="Y52" s="55"/>
      <c r="Z52" s="56"/>
      <c r="AA52" s="43"/>
    </row>
    <row r="53" spans="1:27" ht="18" customHeight="1">
      <c r="A53" s="51" t="s">
        <v>168</v>
      </c>
      <c r="B53" s="52" t="s">
        <v>5</v>
      </c>
      <c r="C53" s="52" t="s">
        <v>95</v>
      </c>
      <c r="D53" s="52">
        <v>193</v>
      </c>
      <c r="E53" s="52">
        <v>14.2</v>
      </c>
      <c r="F53" s="52">
        <v>13.8</v>
      </c>
      <c r="G53" s="52" t="s">
        <v>1</v>
      </c>
      <c r="H53" s="52" t="s">
        <v>96</v>
      </c>
      <c r="I53" s="52" t="s">
        <v>21</v>
      </c>
      <c r="J53" s="52" t="s">
        <v>15</v>
      </c>
      <c r="K53" s="52" t="s">
        <v>313</v>
      </c>
      <c r="L53" s="53">
        <v>13.8</v>
      </c>
      <c r="M53" s="53" t="s">
        <v>58</v>
      </c>
      <c r="N53" s="53">
        <v>13.8</v>
      </c>
      <c r="O53" s="53" t="s">
        <v>58</v>
      </c>
      <c r="P53" s="53" t="s">
        <v>58</v>
      </c>
      <c r="Q53" s="54" t="s">
        <v>58</v>
      </c>
      <c r="R53" s="57">
        <v>13.8</v>
      </c>
      <c r="S53" s="57">
        <v>13.8</v>
      </c>
      <c r="T53" s="57">
        <v>13.8</v>
      </c>
      <c r="U53" s="57">
        <v>13.8</v>
      </c>
      <c r="V53" s="87">
        <v>14</v>
      </c>
      <c r="W53" s="125">
        <v>13</v>
      </c>
      <c r="X53" s="54" t="s">
        <v>58</v>
      </c>
      <c r="Y53" s="55"/>
      <c r="Z53" s="56"/>
      <c r="AA53" s="43"/>
    </row>
    <row r="54" spans="1:27" ht="18" customHeight="1">
      <c r="A54" s="51" t="s">
        <v>169</v>
      </c>
      <c r="B54" s="52" t="s">
        <v>5</v>
      </c>
      <c r="C54" s="52" t="s">
        <v>95</v>
      </c>
      <c r="D54" s="52">
        <v>192</v>
      </c>
      <c r="E54" s="52">
        <v>19.600000000000001</v>
      </c>
      <c r="F54" s="52">
        <v>18</v>
      </c>
      <c r="G54" s="52" t="s">
        <v>1</v>
      </c>
      <c r="H54" s="52" t="s">
        <v>96</v>
      </c>
      <c r="I54" s="52" t="s">
        <v>21</v>
      </c>
      <c r="J54" s="52" t="s">
        <v>15</v>
      </c>
      <c r="K54" s="52" t="s">
        <v>58</v>
      </c>
      <c r="L54" s="53">
        <v>18</v>
      </c>
      <c r="M54" s="53" t="s">
        <v>58</v>
      </c>
      <c r="N54" s="53" t="s">
        <v>58</v>
      </c>
      <c r="O54" s="53" t="s">
        <v>58</v>
      </c>
      <c r="P54" s="53" t="s">
        <v>58</v>
      </c>
      <c r="Q54" s="54" t="s">
        <v>58</v>
      </c>
      <c r="R54" s="57">
        <v>18</v>
      </c>
      <c r="S54" s="57">
        <v>18</v>
      </c>
      <c r="T54" s="57">
        <v>18</v>
      </c>
      <c r="U54" s="57">
        <v>18</v>
      </c>
      <c r="V54" s="87">
        <v>18</v>
      </c>
      <c r="W54" s="125">
        <v>18</v>
      </c>
      <c r="X54" s="54" t="s">
        <v>58</v>
      </c>
      <c r="Y54" s="55"/>
      <c r="Z54" s="56"/>
      <c r="AA54" s="43"/>
    </row>
    <row r="55" spans="1:27" ht="18" customHeight="1">
      <c r="A55" s="51" t="s">
        <v>170</v>
      </c>
      <c r="B55" s="52" t="s">
        <v>5</v>
      </c>
      <c r="C55" s="52" t="s">
        <v>95</v>
      </c>
      <c r="D55" s="52">
        <v>194</v>
      </c>
      <c r="E55" s="52">
        <v>24</v>
      </c>
      <c r="F55" s="52">
        <v>21.7</v>
      </c>
      <c r="G55" s="52" t="s">
        <v>1</v>
      </c>
      <c r="H55" s="52" t="s">
        <v>96</v>
      </c>
      <c r="I55" s="52" t="s">
        <v>21</v>
      </c>
      <c r="J55" s="52" t="s">
        <v>15</v>
      </c>
      <c r="K55" s="52" t="s">
        <v>313</v>
      </c>
      <c r="L55" s="53">
        <v>21.7</v>
      </c>
      <c r="M55" s="53" t="s">
        <v>58</v>
      </c>
      <c r="N55" s="53" t="s">
        <v>58</v>
      </c>
      <c r="O55" s="53" t="s">
        <v>58</v>
      </c>
      <c r="P55" s="53" t="s">
        <v>58</v>
      </c>
      <c r="Q55" s="54" t="s">
        <v>58</v>
      </c>
      <c r="R55" s="57">
        <v>21.7</v>
      </c>
      <c r="S55" s="57">
        <v>21.7</v>
      </c>
      <c r="T55" s="57">
        <v>21.7</v>
      </c>
      <c r="U55" s="57">
        <v>21.7</v>
      </c>
      <c r="V55" s="87">
        <v>24</v>
      </c>
      <c r="W55" s="125" t="s">
        <v>58</v>
      </c>
      <c r="X55" s="54" t="s">
        <v>58</v>
      </c>
      <c r="Y55" s="55"/>
      <c r="Z55" s="56"/>
      <c r="AA55" s="43"/>
    </row>
    <row r="56" spans="1:27" ht="18" customHeight="1">
      <c r="A56" s="51" t="s">
        <v>171</v>
      </c>
      <c r="B56" s="52" t="s">
        <v>5</v>
      </c>
      <c r="C56" s="52" t="s">
        <v>95</v>
      </c>
      <c r="D56" s="52">
        <v>196</v>
      </c>
      <c r="E56" s="52">
        <v>28.2</v>
      </c>
      <c r="F56" s="52">
        <v>27.4</v>
      </c>
      <c r="G56" s="52" t="s">
        <v>1</v>
      </c>
      <c r="H56" s="52" t="s">
        <v>96</v>
      </c>
      <c r="I56" s="52" t="s">
        <v>21</v>
      </c>
      <c r="J56" s="52" t="s">
        <v>15</v>
      </c>
      <c r="K56" s="52" t="s">
        <v>58</v>
      </c>
      <c r="L56" s="53">
        <v>27.4</v>
      </c>
      <c r="M56" s="53" t="s">
        <v>58</v>
      </c>
      <c r="N56" s="53" t="s">
        <v>58</v>
      </c>
      <c r="O56" s="53" t="s">
        <v>58</v>
      </c>
      <c r="P56" s="53" t="s">
        <v>58</v>
      </c>
      <c r="Q56" s="54" t="s">
        <v>58</v>
      </c>
      <c r="R56" s="57">
        <v>27.4</v>
      </c>
      <c r="S56" s="57">
        <v>27.4</v>
      </c>
      <c r="T56" s="57">
        <v>27.4</v>
      </c>
      <c r="U56" s="57">
        <v>27.4</v>
      </c>
      <c r="V56" s="87">
        <v>28</v>
      </c>
      <c r="W56" s="125" t="s">
        <v>58</v>
      </c>
      <c r="X56" s="54" t="s">
        <v>58</v>
      </c>
      <c r="Y56" s="55"/>
      <c r="Z56" s="56"/>
      <c r="AA56" s="43"/>
    </row>
    <row r="57" spans="1:27" ht="18" customHeight="1">
      <c r="A57" s="51" t="s">
        <v>172</v>
      </c>
      <c r="B57" s="52" t="s">
        <v>5</v>
      </c>
      <c r="C57" s="52" t="s">
        <v>173</v>
      </c>
      <c r="D57" s="52">
        <v>72</v>
      </c>
      <c r="E57" s="52">
        <v>8.1999999999999993</v>
      </c>
      <c r="F57" s="52">
        <v>7.7</v>
      </c>
      <c r="G57" s="52" t="s">
        <v>1</v>
      </c>
      <c r="H57" s="52" t="s">
        <v>96</v>
      </c>
      <c r="I57" s="52" t="s">
        <v>21</v>
      </c>
      <c r="J57" s="52" t="s">
        <v>15</v>
      </c>
      <c r="K57" s="52" t="s">
        <v>58</v>
      </c>
      <c r="L57" s="53">
        <v>7.7</v>
      </c>
      <c r="M57" s="53" t="s">
        <v>58</v>
      </c>
      <c r="N57" s="53">
        <v>7.7</v>
      </c>
      <c r="O57" s="53" t="s">
        <v>58</v>
      </c>
      <c r="P57" s="53" t="s">
        <v>58</v>
      </c>
      <c r="Q57" s="54" t="s">
        <v>58</v>
      </c>
      <c r="R57" s="57">
        <v>7.7</v>
      </c>
      <c r="S57" s="57">
        <v>7.7</v>
      </c>
      <c r="T57" s="57">
        <v>7.7</v>
      </c>
      <c r="U57" s="57">
        <v>7.7</v>
      </c>
      <c r="V57" s="87">
        <v>7</v>
      </c>
      <c r="W57" s="125">
        <v>7</v>
      </c>
      <c r="X57" s="54" t="s">
        <v>58</v>
      </c>
      <c r="Y57" s="55"/>
      <c r="Z57" s="56"/>
      <c r="AA57" s="43"/>
    </row>
    <row r="58" spans="1:27" ht="18" customHeight="1">
      <c r="A58" s="51" t="s">
        <v>174</v>
      </c>
      <c r="B58" s="52" t="s">
        <v>5</v>
      </c>
      <c r="C58" s="52" t="s">
        <v>173</v>
      </c>
      <c r="D58" s="52">
        <v>85</v>
      </c>
      <c r="E58" s="52">
        <v>31.8</v>
      </c>
      <c r="F58" s="52">
        <v>31.3</v>
      </c>
      <c r="G58" s="52" t="s">
        <v>1</v>
      </c>
      <c r="H58" s="52" t="s">
        <v>96</v>
      </c>
      <c r="I58" s="52" t="s">
        <v>21</v>
      </c>
      <c r="J58" s="52" t="s">
        <v>15</v>
      </c>
      <c r="K58" s="52" t="s">
        <v>58</v>
      </c>
      <c r="L58" s="53">
        <v>31.3</v>
      </c>
      <c r="M58" s="53" t="s">
        <v>58</v>
      </c>
      <c r="N58" s="53">
        <v>31.3</v>
      </c>
      <c r="O58" s="53" t="s">
        <v>58</v>
      </c>
      <c r="P58" s="53" t="s">
        <v>58</v>
      </c>
      <c r="Q58" s="54" t="s">
        <v>58</v>
      </c>
      <c r="R58" s="57">
        <v>31.3</v>
      </c>
      <c r="S58" s="57">
        <v>31.3</v>
      </c>
      <c r="T58" s="57">
        <v>31.3</v>
      </c>
      <c r="U58" s="57">
        <v>31.3</v>
      </c>
      <c r="V58" s="87">
        <v>31.3</v>
      </c>
      <c r="W58" s="125">
        <v>31.3</v>
      </c>
      <c r="X58" s="54" t="s">
        <v>58</v>
      </c>
      <c r="Y58" s="55"/>
      <c r="Z58" s="56"/>
      <c r="AA58" s="43"/>
    </row>
    <row r="59" spans="1:27" ht="18" customHeight="1">
      <c r="A59" s="51" t="s">
        <v>175</v>
      </c>
      <c r="B59" s="52" t="s">
        <v>5</v>
      </c>
      <c r="C59" s="52" t="s">
        <v>173</v>
      </c>
      <c r="D59" s="52">
        <v>88</v>
      </c>
      <c r="E59" s="52">
        <v>18.2</v>
      </c>
      <c r="F59" s="52">
        <v>17.600000000000001</v>
      </c>
      <c r="G59" s="52" t="s">
        <v>1</v>
      </c>
      <c r="H59" s="52" t="s">
        <v>96</v>
      </c>
      <c r="I59" s="52" t="s">
        <v>21</v>
      </c>
      <c r="J59" s="52" t="s">
        <v>15</v>
      </c>
      <c r="K59" s="52" t="s">
        <v>58</v>
      </c>
      <c r="L59" s="53">
        <v>17.600000000000001</v>
      </c>
      <c r="M59" s="53" t="s">
        <v>58</v>
      </c>
      <c r="N59" s="53">
        <v>17.600000000000001</v>
      </c>
      <c r="O59" s="53" t="s">
        <v>58</v>
      </c>
      <c r="P59" s="53" t="s">
        <v>58</v>
      </c>
      <c r="Q59" s="54" t="s">
        <v>58</v>
      </c>
      <c r="R59" s="57">
        <v>17.600000000000001</v>
      </c>
      <c r="S59" s="57">
        <v>17.600000000000001</v>
      </c>
      <c r="T59" s="57">
        <v>17.600000000000001</v>
      </c>
      <c r="U59" s="57">
        <v>17.600000000000001</v>
      </c>
      <c r="V59" s="87">
        <v>14.5</v>
      </c>
      <c r="W59" s="125">
        <v>17.600000000000001</v>
      </c>
      <c r="X59" s="54" t="s">
        <v>58</v>
      </c>
      <c r="Y59" s="55"/>
      <c r="Z59" s="56"/>
      <c r="AA59" s="43"/>
    </row>
    <row r="60" spans="1:27" ht="18" customHeight="1">
      <c r="A60" s="51" t="s">
        <v>176</v>
      </c>
      <c r="B60" s="52" t="s">
        <v>5</v>
      </c>
      <c r="C60" s="52" t="s">
        <v>173</v>
      </c>
      <c r="D60" s="52">
        <v>214</v>
      </c>
      <c r="E60" s="52">
        <v>19.600000000000001</v>
      </c>
      <c r="F60" s="52">
        <v>19</v>
      </c>
      <c r="G60" s="52" t="s">
        <v>1</v>
      </c>
      <c r="H60" s="52" t="s">
        <v>96</v>
      </c>
      <c r="I60" s="52" t="s">
        <v>21</v>
      </c>
      <c r="J60" s="52" t="s">
        <v>15</v>
      </c>
      <c r="K60" s="52" t="s">
        <v>313</v>
      </c>
      <c r="L60" s="53">
        <v>19</v>
      </c>
      <c r="M60" s="53" t="s">
        <v>58</v>
      </c>
      <c r="N60" s="53">
        <v>19</v>
      </c>
      <c r="O60" s="53" t="s">
        <v>58</v>
      </c>
      <c r="P60" s="53" t="s">
        <v>58</v>
      </c>
      <c r="Q60" s="54" t="s">
        <v>58</v>
      </c>
      <c r="R60" s="57">
        <v>19</v>
      </c>
      <c r="S60" s="57">
        <v>19</v>
      </c>
      <c r="T60" s="57">
        <v>19</v>
      </c>
      <c r="U60" s="57">
        <v>19</v>
      </c>
      <c r="V60" s="87">
        <v>19</v>
      </c>
      <c r="W60" s="125">
        <v>19</v>
      </c>
      <c r="X60" s="54" t="s">
        <v>58</v>
      </c>
      <c r="Y60" s="55" t="s">
        <v>58</v>
      </c>
      <c r="Z60" s="56"/>
      <c r="AA60" s="43"/>
    </row>
    <row r="61" spans="1:27" ht="15" customHeight="1">
      <c r="A61" s="51" t="s">
        <v>177</v>
      </c>
      <c r="B61" s="52" t="s">
        <v>5</v>
      </c>
      <c r="C61" s="52" t="s">
        <v>173</v>
      </c>
      <c r="D61" s="52">
        <v>215</v>
      </c>
      <c r="E61" s="52">
        <v>12.3</v>
      </c>
      <c r="F61" s="52">
        <v>11.9</v>
      </c>
      <c r="G61" s="52" t="s">
        <v>1</v>
      </c>
      <c r="H61" s="52" t="s">
        <v>96</v>
      </c>
      <c r="I61" s="52" t="s">
        <v>21</v>
      </c>
      <c r="J61" s="52" t="s">
        <v>15</v>
      </c>
      <c r="K61" s="52" t="s">
        <v>313</v>
      </c>
      <c r="L61" s="53">
        <v>11.9</v>
      </c>
      <c r="M61" s="53" t="s">
        <v>58</v>
      </c>
      <c r="N61" s="53">
        <v>11.9</v>
      </c>
      <c r="O61" s="53" t="s">
        <v>58</v>
      </c>
      <c r="P61" s="53" t="s">
        <v>58</v>
      </c>
      <c r="Q61" s="54" t="s">
        <v>58</v>
      </c>
      <c r="R61" s="57">
        <v>11.9</v>
      </c>
      <c r="S61" s="57">
        <v>11.9</v>
      </c>
      <c r="T61" s="57">
        <v>11.9</v>
      </c>
      <c r="U61" s="57">
        <v>11.9</v>
      </c>
      <c r="V61" s="87">
        <v>11.9</v>
      </c>
      <c r="W61" s="125">
        <v>12</v>
      </c>
      <c r="X61" s="54" t="s">
        <v>58</v>
      </c>
      <c r="Y61" s="55" t="s">
        <v>58</v>
      </c>
      <c r="Z61" s="56"/>
      <c r="AA61" s="43"/>
    </row>
    <row r="62" spans="1:27" ht="15" customHeight="1">
      <c r="A62" s="51" t="s">
        <v>178</v>
      </c>
      <c r="B62" s="52" t="s">
        <v>5</v>
      </c>
      <c r="C62" s="52" t="s">
        <v>173</v>
      </c>
      <c r="D62" s="52">
        <v>216</v>
      </c>
      <c r="E62" s="52">
        <v>3.1</v>
      </c>
      <c r="F62" s="52">
        <v>2.7</v>
      </c>
      <c r="G62" s="52" t="s">
        <v>1</v>
      </c>
      <c r="H62" s="52" t="s">
        <v>96</v>
      </c>
      <c r="I62" s="52" t="s">
        <v>21</v>
      </c>
      <c r="J62" s="52" t="s">
        <v>15</v>
      </c>
      <c r="K62" s="52" t="s">
        <v>313</v>
      </c>
      <c r="L62" s="53">
        <v>2.7</v>
      </c>
      <c r="M62" s="53" t="s">
        <v>58</v>
      </c>
      <c r="N62" s="53">
        <v>2.7</v>
      </c>
      <c r="O62" s="53" t="s">
        <v>58</v>
      </c>
      <c r="P62" s="53" t="s">
        <v>58</v>
      </c>
      <c r="Q62" s="54" t="s">
        <v>58</v>
      </c>
      <c r="R62" s="57">
        <v>2.7</v>
      </c>
      <c r="S62" s="57">
        <v>2.7</v>
      </c>
      <c r="T62" s="57">
        <v>2.7</v>
      </c>
      <c r="U62" s="57">
        <v>2.7</v>
      </c>
      <c r="V62" s="87">
        <v>1.7</v>
      </c>
      <c r="W62" s="125">
        <v>2</v>
      </c>
      <c r="X62" s="54" t="s">
        <v>58</v>
      </c>
      <c r="Y62" s="55" t="s">
        <v>58</v>
      </c>
      <c r="Z62" s="56"/>
      <c r="AA62" s="43"/>
    </row>
    <row r="63" spans="1:27" ht="18" customHeight="1">
      <c r="A63" s="51" t="s">
        <v>179</v>
      </c>
      <c r="B63" s="52" t="s">
        <v>5</v>
      </c>
      <c r="C63" s="52" t="s">
        <v>173</v>
      </c>
      <c r="D63" s="52">
        <v>217</v>
      </c>
      <c r="E63" s="52">
        <v>28.4</v>
      </c>
      <c r="F63" s="52">
        <v>26.6</v>
      </c>
      <c r="G63" s="52" t="s">
        <v>1</v>
      </c>
      <c r="H63" s="52" t="s">
        <v>96</v>
      </c>
      <c r="I63" s="52" t="s">
        <v>21</v>
      </c>
      <c r="J63" s="52" t="s">
        <v>15</v>
      </c>
      <c r="K63" s="52" t="s">
        <v>58</v>
      </c>
      <c r="L63" s="53">
        <v>26.6</v>
      </c>
      <c r="M63" s="53" t="s">
        <v>58</v>
      </c>
      <c r="N63" s="53">
        <v>26.6</v>
      </c>
      <c r="O63" s="53" t="s">
        <v>58</v>
      </c>
      <c r="P63" s="53" t="s">
        <v>58</v>
      </c>
      <c r="Q63" s="54" t="s">
        <v>58</v>
      </c>
      <c r="R63" s="57">
        <v>26.6</v>
      </c>
      <c r="S63" s="57">
        <v>26.6</v>
      </c>
      <c r="T63" s="57">
        <v>26.6</v>
      </c>
      <c r="U63" s="57">
        <v>26.6</v>
      </c>
      <c r="V63" s="87">
        <v>27</v>
      </c>
      <c r="W63" s="125">
        <v>27</v>
      </c>
      <c r="X63" s="54" t="s">
        <v>58</v>
      </c>
      <c r="Y63" s="55" t="s">
        <v>58</v>
      </c>
      <c r="Z63" s="56"/>
      <c r="AA63" s="43"/>
    </row>
    <row r="64" spans="1:27" ht="18" customHeight="1">
      <c r="A64" s="51" t="s">
        <v>180</v>
      </c>
      <c r="B64" s="52" t="s">
        <v>5</v>
      </c>
      <c r="C64" s="52" t="s">
        <v>173</v>
      </c>
      <c r="D64" s="52">
        <v>218</v>
      </c>
      <c r="E64" s="52">
        <v>8.6</v>
      </c>
      <c r="F64" s="52">
        <v>8</v>
      </c>
      <c r="G64" s="52" t="s">
        <v>1</v>
      </c>
      <c r="H64" s="52" t="s">
        <v>96</v>
      </c>
      <c r="I64" s="52" t="s">
        <v>21</v>
      </c>
      <c r="J64" s="52" t="s">
        <v>15</v>
      </c>
      <c r="K64" s="52" t="s">
        <v>58</v>
      </c>
      <c r="L64" s="53">
        <v>8</v>
      </c>
      <c r="M64" s="53" t="s">
        <v>58</v>
      </c>
      <c r="N64" s="53" t="s">
        <v>58</v>
      </c>
      <c r="O64" s="53" t="s">
        <v>58</v>
      </c>
      <c r="P64" s="53" t="s">
        <v>58</v>
      </c>
      <c r="Q64" s="54" t="s">
        <v>58</v>
      </c>
      <c r="R64" s="57" t="s">
        <v>58</v>
      </c>
      <c r="S64" s="57">
        <v>8</v>
      </c>
      <c r="T64" s="57">
        <v>8</v>
      </c>
      <c r="U64" s="57">
        <v>8</v>
      </c>
      <c r="V64" s="87">
        <v>8</v>
      </c>
      <c r="W64" s="125">
        <v>8</v>
      </c>
      <c r="X64" s="54"/>
      <c r="Y64" s="55" t="s">
        <v>58</v>
      </c>
      <c r="Z64" s="56"/>
      <c r="AA64" s="43"/>
    </row>
    <row r="65" spans="1:27" ht="18" customHeight="1">
      <c r="A65" s="51" t="s">
        <v>181</v>
      </c>
      <c r="B65" s="52" t="s">
        <v>6</v>
      </c>
      <c r="C65" s="52" t="s">
        <v>182</v>
      </c>
      <c r="D65" s="52" t="s">
        <v>183</v>
      </c>
      <c r="E65" s="52">
        <v>34.340000000000003</v>
      </c>
      <c r="F65" s="53">
        <v>30.44</v>
      </c>
      <c r="G65" s="52" t="s">
        <v>1</v>
      </c>
      <c r="H65" s="52" t="s">
        <v>135</v>
      </c>
      <c r="I65" s="52" t="s">
        <v>20</v>
      </c>
      <c r="J65" s="52" t="s">
        <v>14</v>
      </c>
      <c r="K65" s="52" t="s">
        <v>313</v>
      </c>
      <c r="L65" s="53" t="s">
        <v>58</v>
      </c>
      <c r="M65" s="53" t="s">
        <v>58</v>
      </c>
      <c r="N65" s="53" t="s">
        <v>58</v>
      </c>
      <c r="O65" s="53" t="s">
        <v>58</v>
      </c>
      <c r="P65" s="53">
        <v>30.4</v>
      </c>
      <c r="Q65" s="54">
        <v>30.4</v>
      </c>
      <c r="R65" s="57" t="s">
        <v>58</v>
      </c>
      <c r="S65" s="57" t="s">
        <v>58</v>
      </c>
      <c r="T65" s="57" t="s">
        <v>58</v>
      </c>
      <c r="U65" s="57" t="s">
        <v>58</v>
      </c>
      <c r="V65" s="87" t="s">
        <v>58</v>
      </c>
      <c r="W65" s="125" t="s">
        <v>58</v>
      </c>
      <c r="X65" s="54">
        <v>30.44</v>
      </c>
      <c r="Y65" s="55">
        <v>30.83</v>
      </c>
      <c r="Z65" s="56"/>
      <c r="AA65" s="43"/>
    </row>
    <row r="66" spans="1:27" ht="18" customHeight="1">
      <c r="A66" s="51" t="s">
        <v>184</v>
      </c>
      <c r="B66" s="52" t="s">
        <v>6</v>
      </c>
      <c r="C66" s="52" t="s">
        <v>182</v>
      </c>
      <c r="D66" s="52" t="s">
        <v>185</v>
      </c>
      <c r="E66" s="53">
        <v>24.53</v>
      </c>
      <c r="F66" s="53">
        <v>22.25</v>
      </c>
      <c r="G66" s="52" t="s">
        <v>1</v>
      </c>
      <c r="H66" s="52" t="s">
        <v>135</v>
      </c>
      <c r="I66" s="52" t="s">
        <v>20</v>
      </c>
      <c r="J66" s="52" t="s">
        <v>14</v>
      </c>
      <c r="K66" s="52" t="s">
        <v>58</v>
      </c>
      <c r="L66" s="53" t="s">
        <v>58</v>
      </c>
      <c r="M66" s="53" t="s">
        <v>58</v>
      </c>
      <c r="N66" s="53" t="s">
        <v>58</v>
      </c>
      <c r="O66" s="53" t="s">
        <v>58</v>
      </c>
      <c r="P66" s="53">
        <v>22.2</v>
      </c>
      <c r="Q66" s="54">
        <v>22.2</v>
      </c>
      <c r="R66" s="57" t="s">
        <v>58</v>
      </c>
      <c r="S66" s="57" t="s">
        <v>58</v>
      </c>
      <c r="T66" s="57" t="s">
        <v>58</v>
      </c>
      <c r="U66" s="57" t="s">
        <v>58</v>
      </c>
      <c r="V66" s="87" t="s">
        <v>58</v>
      </c>
      <c r="W66" s="125" t="s">
        <v>58</v>
      </c>
      <c r="X66" s="54">
        <v>22.25</v>
      </c>
      <c r="Y66" s="55">
        <v>22.08</v>
      </c>
      <c r="Z66" s="56"/>
      <c r="AA66" s="43"/>
    </row>
    <row r="67" spans="1:27" ht="18" customHeight="1">
      <c r="A67" s="51" t="s">
        <v>186</v>
      </c>
      <c r="B67" s="52" t="s">
        <v>6</v>
      </c>
      <c r="C67" s="52" t="s">
        <v>182</v>
      </c>
      <c r="D67" s="52" t="s">
        <v>187</v>
      </c>
      <c r="E67" s="53">
        <v>29.7</v>
      </c>
      <c r="F67" s="53">
        <v>26.6</v>
      </c>
      <c r="G67" s="52" t="s">
        <v>1</v>
      </c>
      <c r="H67" s="52" t="s">
        <v>135</v>
      </c>
      <c r="I67" s="52" t="s">
        <v>20</v>
      </c>
      <c r="J67" s="52" t="s">
        <v>15</v>
      </c>
      <c r="K67" s="52" t="s">
        <v>313</v>
      </c>
      <c r="L67" s="53" t="s">
        <v>58</v>
      </c>
      <c r="M67" s="53">
        <v>26.6</v>
      </c>
      <c r="N67" s="53" t="s">
        <v>58</v>
      </c>
      <c r="O67" s="53" t="s">
        <v>58</v>
      </c>
      <c r="P67" s="53">
        <v>26.6</v>
      </c>
      <c r="Q67" s="54">
        <v>26.6</v>
      </c>
      <c r="R67" s="57" t="s">
        <v>58</v>
      </c>
      <c r="S67" s="57" t="s">
        <v>58</v>
      </c>
      <c r="T67" s="57" t="s">
        <v>58</v>
      </c>
      <c r="U67" s="57" t="s">
        <v>58</v>
      </c>
      <c r="V67" s="87" t="s">
        <v>58</v>
      </c>
      <c r="W67" s="125" t="s">
        <v>58</v>
      </c>
      <c r="X67" s="54">
        <v>26.6</v>
      </c>
      <c r="Y67" s="55">
        <v>26</v>
      </c>
      <c r="Z67" s="56">
        <v>3</v>
      </c>
      <c r="AA67" s="43"/>
    </row>
    <row r="68" spans="1:27" ht="18" customHeight="1">
      <c r="A68" s="51" t="s">
        <v>188</v>
      </c>
      <c r="B68" s="52" t="s">
        <v>6</v>
      </c>
      <c r="C68" s="52" t="s">
        <v>182</v>
      </c>
      <c r="D68" s="52" t="s">
        <v>189</v>
      </c>
      <c r="E68" s="53">
        <v>30.31</v>
      </c>
      <c r="F68" s="53">
        <v>25.22</v>
      </c>
      <c r="G68" s="52" t="s">
        <v>1</v>
      </c>
      <c r="H68" s="52" t="s">
        <v>135</v>
      </c>
      <c r="I68" s="52" t="s">
        <v>20</v>
      </c>
      <c r="J68" s="52" t="s">
        <v>15</v>
      </c>
      <c r="K68" s="52" t="s">
        <v>313</v>
      </c>
      <c r="L68" s="53" t="s">
        <v>58</v>
      </c>
      <c r="M68" s="53">
        <v>25.2</v>
      </c>
      <c r="N68" s="53" t="s">
        <v>58</v>
      </c>
      <c r="O68" s="53" t="s">
        <v>58</v>
      </c>
      <c r="P68" s="53">
        <v>25.22</v>
      </c>
      <c r="Q68" s="54">
        <v>25.22</v>
      </c>
      <c r="R68" s="57" t="s">
        <v>58</v>
      </c>
      <c r="S68" s="57" t="s">
        <v>58</v>
      </c>
      <c r="T68" s="57" t="s">
        <v>58</v>
      </c>
      <c r="U68" s="57" t="s">
        <v>58</v>
      </c>
      <c r="V68" s="87" t="s">
        <v>58</v>
      </c>
      <c r="W68" s="125" t="s">
        <v>58</v>
      </c>
      <c r="X68" s="54">
        <v>25.22</v>
      </c>
      <c r="Y68" s="55">
        <v>25.33</v>
      </c>
      <c r="Z68" s="56">
        <v>3</v>
      </c>
      <c r="AA68" s="43"/>
    </row>
    <row r="69" spans="1:27" ht="18" customHeight="1">
      <c r="A69" s="51" t="s">
        <v>190</v>
      </c>
      <c r="B69" s="52" t="s">
        <v>6</v>
      </c>
      <c r="C69" s="52" t="s">
        <v>182</v>
      </c>
      <c r="D69" s="52" t="s">
        <v>191</v>
      </c>
      <c r="E69" s="53">
        <v>16.829999999999998</v>
      </c>
      <c r="F69" s="53">
        <v>14.12</v>
      </c>
      <c r="G69" s="52" t="s">
        <v>1</v>
      </c>
      <c r="H69" s="52" t="s">
        <v>135</v>
      </c>
      <c r="I69" s="52" t="s">
        <v>20</v>
      </c>
      <c r="J69" s="52" t="s">
        <v>14</v>
      </c>
      <c r="K69" s="52" t="s">
        <v>58</v>
      </c>
      <c r="L69" s="53" t="s">
        <v>58</v>
      </c>
      <c r="M69" s="53" t="s">
        <v>58</v>
      </c>
      <c r="N69" s="53" t="s">
        <v>58</v>
      </c>
      <c r="O69" s="53" t="s">
        <v>58</v>
      </c>
      <c r="P69" s="53">
        <v>14.1</v>
      </c>
      <c r="Q69" s="54">
        <v>14.1</v>
      </c>
      <c r="R69" s="57" t="s">
        <v>58</v>
      </c>
      <c r="S69" s="57" t="s">
        <v>58</v>
      </c>
      <c r="T69" s="57" t="s">
        <v>58</v>
      </c>
      <c r="U69" s="57" t="s">
        <v>58</v>
      </c>
      <c r="V69" s="87" t="s">
        <v>58</v>
      </c>
      <c r="W69" s="125" t="s">
        <v>58</v>
      </c>
      <c r="X69" s="54">
        <v>14.12</v>
      </c>
      <c r="Y69" s="55">
        <v>14.34</v>
      </c>
      <c r="Z69" s="56">
        <v>3</v>
      </c>
      <c r="AA69" s="43"/>
    </row>
    <row r="70" spans="1:27" ht="18" customHeight="1">
      <c r="A70" s="51" t="s">
        <v>192</v>
      </c>
      <c r="B70" s="52" t="s">
        <v>6</v>
      </c>
      <c r="C70" s="52" t="s">
        <v>182</v>
      </c>
      <c r="D70" s="52" t="s">
        <v>193</v>
      </c>
      <c r="E70" s="53">
        <v>24.19</v>
      </c>
      <c r="F70" s="53">
        <v>21.74</v>
      </c>
      <c r="G70" s="52" t="s">
        <v>1</v>
      </c>
      <c r="H70" s="52" t="s">
        <v>135</v>
      </c>
      <c r="I70" s="52" t="s">
        <v>20</v>
      </c>
      <c r="J70" s="52" t="s">
        <v>14</v>
      </c>
      <c r="K70" s="52" t="s">
        <v>58</v>
      </c>
      <c r="L70" s="53" t="s">
        <v>58</v>
      </c>
      <c r="M70" s="53" t="s">
        <v>58</v>
      </c>
      <c r="N70" s="53" t="s">
        <v>58</v>
      </c>
      <c r="O70" s="53" t="s">
        <v>58</v>
      </c>
      <c r="P70" s="53">
        <v>21.7</v>
      </c>
      <c r="Q70" s="54">
        <v>21.7</v>
      </c>
      <c r="R70" s="57" t="s">
        <v>58</v>
      </c>
      <c r="S70" s="57" t="s">
        <v>58</v>
      </c>
      <c r="T70" s="57" t="s">
        <v>58</v>
      </c>
      <c r="U70" s="57" t="s">
        <v>58</v>
      </c>
      <c r="V70" s="87" t="s">
        <v>58</v>
      </c>
      <c r="W70" s="125" t="s">
        <v>58</v>
      </c>
      <c r="X70" s="54">
        <v>21.74</v>
      </c>
      <c r="Y70" s="55">
        <v>26.4</v>
      </c>
      <c r="Z70" s="56">
        <v>6</v>
      </c>
      <c r="AA70" s="43"/>
    </row>
    <row r="71" spans="1:27" ht="18" customHeight="1">
      <c r="A71" s="51" t="s">
        <v>194</v>
      </c>
      <c r="B71" s="52" t="s">
        <v>6</v>
      </c>
      <c r="C71" s="52" t="s">
        <v>182</v>
      </c>
      <c r="D71" s="52" t="s">
        <v>195</v>
      </c>
      <c r="E71" s="53">
        <v>26.96</v>
      </c>
      <c r="F71" s="53">
        <v>23.94</v>
      </c>
      <c r="G71" s="52" t="s">
        <v>1</v>
      </c>
      <c r="H71" s="52" t="s">
        <v>135</v>
      </c>
      <c r="I71" s="52" t="s">
        <v>20</v>
      </c>
      <c r="J71" s="52" t="s">
        <v>15</v>
      </c>
      <c r="K71" s="52" t="s">
        <v>58</v>
      </c>
      <c r="L71" s="53" t="s">
        <v>58</v>
      </c>
      <c r="M71" s="53">
        <v>23.9</v>
      </c>
      <c r="N71" s="53" t="s">
        <v>58</v>
      </c>
      <c r="O71" s="53" t="s">
        <v>58</v>
      </c>
      <c r="P71" s="53">
        <v>23.94</v>
      </c>
      <c r="Q71" s="54">
        <v>23.94</v>
      </c>
      <c r="R71" s="57" t="s">
        <v>58</v>
      </c>
      <c r="S71" s="57" t="s">
        <v>58</v>
      </c>
      <c r="T71" s="57" t="s">
        <v>58</v>
      </c>
      <c r="U71" s="57" t="s">
        <v>58</v>
      </c>
      <c r="V71" s="87" t="s">
        <v>58</v>
      </c>
      <c r="W71" s="125" t="s">
        <v>58</v>
      </c>
      <c r="X71" s="54">
        <v>23.94</v>
      </c>
      <c r="Y71" s="55">
        <v>24</v>
      </c>
      <c r="Z71" s="56"/>
      <c r="AA71" s="43"/>
    </row>
    <row r="72" spans="1:27" ht="18" customHeight="1">
      <c r="A72" s="51" t="s">
        <v>196</v>
      </c>
      <c r="B72" s="52" t="s">
        <v>6</v>
      </c>
      <c r="C72" s="52" t="s">
        <v>182</v>
      </c>
      <c r="D72" s="52" t="s">
        <v>197</v>
      </c>
      <c r="E72" s="53">
        <v>20.59</v>
      </c>
      <c r="F72" s="53">
        <v>17.55</v>
      </c>
      <c r="G72" s="52" t="s">
        <v>1</v>
      </c>
      <c r="H72" s="52" t="s">
        <v>135</v>
      </c>
      <c r="I72" s="52" t="s">
        <v>20</v>
      </c>
      <c r="J72" s="52" t="s">
        <v>14</v>
      </c>
      <c r="K72" s="52" t="s">
        <v>58</v>
      </c>
      <c r="L72" s="53" t="s">
        <v>58</v>
      </c>
      <c r="M72" s="53">
        <v>16.350000000000001</v>
      </c>
      <c r="N72" s="53">
        <v>16.350000000000001</v>
      </c>
      <c r="O72" s="53">
        <v>16.350000000000001</v>
      </c>
      <c r="P72" s="53">
        <v>16.350000000000001</v>
      </c>
      <c r="Q72" s="54">
        <v>16.350000000000001</v>
      </c>
      <c r="R72" s="57" t="s">
        <v>58</v>
      </c>
      <c r="S72" s="57" t="s">
        <v>58</v>
      </c>
      <c r="T72" s="57" t="s">
        <v>58</v>
      </c>
      <c r="U72" s="57" t="s">
        <v>58</v>
      </c>
      <c r="V72" s="87" t="s">
        <v>58</v>
      </c>
      <c r="W72" s="125" t="s">
        <v>58</v>
      </c>
      <c r="X72" s="54">
        <v>19</v>
      </c>
      <c r="Y72" s="55">
        <v>17.7</v>
      </c>
      <c r="Z72" s="56"/>
      <c r="AA72" s="43"/>
    </row>
    <row r="73" spans="1:27" ht="18" customHeight="1">
      <c r="A73" s="51" t="s">
        <v>198</v>
      </c>
      <c r="B73" s="52" t="s">
        <v>6</v>
      </c>
      <c r="C73" s="52" t="s">
        <v>182</v>
      </c>
      <c r="D73" s="52" t="s">
        <v>199</v>
      </c>
      <c r="E73" s="53">
        <v>20.58</v>
      </c>
      <c r="F73" s="53">
        <v>17.88</v>
      </c>
      <c r="G73" s="52" t="s">
        <v>1</v>
      </c>
      <c r="H73" s="52" t="s">
        <v>135</v>
      </c>
      <c r="I73" s="52" t="s">
        <v>20</v>
      </c>
      <c r="J73" s="52" t="s">
        <v>14</v>
      </c>
      <c r="K73" s="52" t="s">
        <v>58</v>
      </c>
      <c r="L73" s="53" t="s">
        <v>58</v>
      </c>
      <c r="M73" s="53" t="s">
        <v>58</v>
      </c>
      <c r="N73" s="53" t="s">
        <v>58</v>
      </c>
      <c r="O73" s="53" t="s">
        <v>58</v>
      </c>
      <c r="P73" s="53">
        <v>17.8</v>
      </c>
      <c r="Q73" s="54">
        <v>17.8</v>
      </c>
      <c r="R73" s="57" t="s">
        <v>58</v>
      </c>
      <c r="S73" s="57" t="s">
        <v>58</v>
      </c>
      <c r="T73" s="57" t="s">
        <v>58</v>
      </c>
      <c r="U73" s="57" t="s">
        <v>58</v>
      </c>
      <c r="V73" s="87" t="s">
        <v>58</v>
      </c>
      <c r="W73" s="125" t="s">
        <v>58</v>
      </c>
      <c r="X73" s="54">
        <v>17.59</v>
      </c>
      <c r="Y73" s="55">
        <v>18.100000000000001</v>
      </c>
      <c r="Z73" s="56"/>
      <c r="AA73" s="43"/>
    </row>
    <row r="74" spans="1:27" ht="18" customHeight="1">
      <c r="A74" s="51" t="s">
        <v>200</v>
      </c>
      <c r="B74" s="52" t="s">
        <v>6</v>
      </c>
      <c r="C74" s="52" t="s">
        <v>182</v>
      </c>
      <c r="D74" s="52" t="s">
        <v>201</v>
      </c>
      <c r="E74" s="53">
        <v>10.09</v>
      </c>
      <c r="F74" s="53">
        <v>8.06</v>
      </c>
      <c r="G74" s="52" t="s">
        <v>1</v>
      </c>
      <c r="H74" s="52" t="s">
        <v>135</v>
      </c>
      <c r="I74" s="52" t="s">
        <v>20</v>
      </c>
      <c r="J74" s="52" t="s">
        <v>14</v>
      </c>
      <c r="K74" s="52" t="s">
        <v>58</v>
      </c>
      <c r="L74" s="53" t="s">
        <v>58</v>
      </c>
      <c r="M74" s="53" t="s">
        <v>58</v>
      </c>
      <c r="N74" s="53" t="s">
        <v>58</v>
      </c>
      <c r="O74" s="53" t="s">
        <v>58</v>
      </c>
      <c r="P74" s="53">
        <v>8.1</v>
      </c>
      <c r="Q74" s="54">
        <v>8.1</v>
      </c>
      <c r="R74" s="57" t="s">
        <v>58</v>
      </c>
      <c r="S74" s="57" t="s">
        <v>58</v>
      </c>
      <c r="T74" s="57" t="s">
        <v>58</v>
      </c>
      <c r="U74" s="57" t="s">
        <v>58</v>
      </c>
      <c r="V74" s="87" t="s">
        <v>58</v>
      </c>
      <c r="W74" s="125" t="s">
        <v>58</v>
      </c>
      <c r="X74" s="54">
        <v>7.9</v>
      </c>
      <c r="Y74" s="55">
        <v>8.2100000000000009</v>
      </c>
      <c r="Z74" s="56"/>
      <c r="AA74" s="43"/>
    </row>
    <row r="75" spans="1:27" ht="18" customHeight="1">
      <c r="A75" s="51" t="s">
        <v>202</v>
      </c>
      <c r="B75" s="52" t="s">
        <v>6</v>
      </c>
      <c r="C75" s="52" t="s">
        <v>182</v>
      </c>
      <c r="D75" s="52" t="s">
        <v>203</v>
      </c>
      <c r="E75" s="53">
        <v>16.600000000000001</v>
      </c>
      <c r="F75" s="53">
        <v>14.14</v>
      </c>
      <c r="G75" s="52" t="s">
        <v>1</v>
      </c>
      <c r="H75" s="52" t="s">
        <v>135</v>
      </c>
      <c r="I75" s="52" t="s">
        <v>20</v>
      </c>
      <c r="J75" s="52" t="s">
        <v>14</v>
      </c>
      <c r="K75" s="52" t="s">
        <v>58</v>
      </c>
      <c r="L75" s="53" t="s">
        <v>58</v>
      </c>
      <c r="M75" s="53" t="s">
        <v>58</v>
      </c>
      <c r="N75" s="53" t="s">
        <v>58</v>
      </c>
      <c r="O75" s="53" t="s">
        <v>58</v>
      </c>
      <c r="P75" s="53">
        <v>14.1</v>
      </c>
      <c r="Q75" s="54">
        <v>14.1</v>
      </c>
      <c r="R75" s="57" t="s">
        <v>58</v>
      </c>
      <c r="S75" s="57" t="s">
        <v>58</v>
      </c>
      <c r="T75" s="57" t="s">
        <v>58</v>
      </c>
      <c r="U75" s="57" t="s">
        <v>58</v>
      </c>
      <c r="V75" s="87" t="s">
        <v>58</v>
      </c>
      <c r="W75" s="125" t="s">
        <v>58</v>
      </c>
      <c r="X75" s="54">
        <v>14.66</v>
      </c>
      <c r="Y75" s="55">
        <v>14.2</v>
      </c>
      <c r="Z75" s="56">
        <v>1</v>
      </c>
      <c r="AA75" s="43"/>
    </row>
    <row r="76" spans="1:27" ht="18" customHeight="1">
      <c r="A76" s="51" t="s">
        <v>204</v>
      </c>
      <c r="B76" s="52" t="s">
        <v>6</v>
      </c>
      <c r="C76" s="52" t="s">
        <v>182</v>
      </c>
      <c r="D76" s="52" t="s">
        <v>205</v>
      </c>
      <c r="E76" s="53">
        <v>67.13</v>
      </c>
      <c r="F76" s="53">
        <v>60.58</v>
      </c>
      <c r="G76" s="52" t="s">
        <v>1</v>
      </c>
      <c r="H76" s="52" t="s">
        <v>135</v>
      </c>
      <c r="I76" s="52" t="s">
        <v>20</v>
      </c>
      <c r="J76" s="52" t="s">
        <v>14</v>
      </c>
      <c r="K76" s="52" t="s">
        <v>58</v>
      </c>
      <c r="L76" s="53" t="s">
        <v>58</v>
      </c>
      <c r="M76" s="53" t="s">
        <v>58</v>
      </c>
      <c r="N76" s="53" t="s">
        <v>58</v>
      </c>
      <c r="O76" s="53" t="s">
        <v>58</v>
      </c>
      <c r="P76" s="53">
        <v>60.58</v>
      </c>
      <c r="Q76" s="54">
        <v>60.58</v>
      </c>
      <c r="R76" s="57" t="s">
        <v>58</v>
      </c>
      <c r="S76" s="57" t="s">
        <v>58</v>
      </c>
      <c r="T76" s="57" t="s">
        <v>58</v>
      </c>
      <c r="U76" s="57" t="s">
        <v>58</v>
      </c>
      <c r="V76" s="87" t="s">
        <v>58</v>
      </c>
      <c r="W76" s="125" t="s">
        <v>58</v>
      </c>
      <c r="X76" s="54">
        <v>60.58</v>
      </c>
      <c r="Y76" s="55">
        <v>60.83</v>
      </c>
      <c r="Z76" s="56"/>
      <c r="AA76" s="43"/>
    </row>
    <row r="77" spans="1:27" ht="18" customHeight="1">
      <c r="A77" s="51" t="s">
        <v>206</v>
      </c>
      <c r="B77" s="52" t="s">
        <v>6</v>
      </c>
      <c r="C77" s="52" t="s">
        <v>182</v>
      </c>
      <c r="D77" s="52" t="s">
        <v>207</v>
      </c>
      <c r="E77" s="53">
        <v>69.52</v>
      </c>
      <c r="F77" s="53">
        <v>64.39</v>
      </c>
      <c r="G77" s="52" t="s">
        <v>1</v>
      </c>
      <c r="H77" s="52" t="s">
        <v>135</v>
      </c>
      <c r="I77" s="52" t="s">
        <v>20</v>
      </c>
      <c r="J77" s="52" t="s">
        <v>14</v>
      </c>
      <c r="K77" s="52" t="s">
        <v>58</v>
      </c>
      <c r="L77" s="53" t="s">
        <v>58</v>
      </c>
      <c r="M77" s="53">
        <v>2.2000000000000002</v>
      </c>
      <c r="N77" s="53" t="s">
        <v>58</v>
      </c>
      <c r="O77" s="53" t="s">
        <v>58</v>
      </c>
      <c r="P77" s="53">
        <v>62</v>
      </c>
      <c r="Q77" s="54">
        <v>62</v>
      </c>
      <c r="R77" s="57" t="s">
        <v>58</v>
      </c>
      <c r="S77" s="57" t="s">
        <v>58</v>
      </c>
      <c r="T77" s="57" t="s">
        <v>58</v>
      </c>
      <c r="U77" s="57" t="s">
        <v>58</v>
      </c>
      <c r="V77" s="87" t="s">
        <v>58</v>
      </c>
      <c r="W77" s="125" t="s">
        <v>58</v>
      </c>
      <c r="X77" s="54">
        <v>64.39</v>
      </c>
      <c r="Y77" s="55">
        <v>64.95</v>
      </c>
      <c r="Z77" s="56"/>
      <c r="AA77" s="43"/>
    </row>
    <row r="78" spans="1:27" ht="18" customHeight="1">
      <c r="A78" s="51" t="s">
        <v>208</v>
      </c>
      <c r="B78" s="52" t="s">
        <v>6</v>
      </c>
      <c r="C78" s="52" t="s">
        <v>209</v>
      </c>
      <c r="D78" s="52">
        <v>175</v>
      </c>
      <c r="E78" s="52">
        <v>3.1</v>
      </c>
      <c r="F78" s="52">
        <v>3.1</v>
      </c>
      <c r="G78" s="52" t="s">
        <v>1</v>
      </c>
      <c r="H78" s="52" t="s">
        <v>96</v>
      </c>
      <c r="I78" s="52" t="s">
        <v>21</v>
      </c>
      <c r="J78" s="52" t="s">
        <v>14</v>
      </c>
      <c r="K78" s="52" t="s">
        <v>313</v>
      </c>
      <c r="L78" s="53">
        <v>3.1</v>
      </c>
      <c r="M78" s="53" t="s">
        <v>58</v>
      </c>
      <c r="N78" s="53">
        <v>3.1</v>
      </c>
      <c r="O78" s="53" t="s">
        <v>58</v>
      </c>
      <c r="P78" s="53" t="s">
        <v>58</v>
      </c>
      <c r="Q78" s="54" t="s">
        <v>58</v>
      </c>
      <c r="R78" s="57">
        <v>3.1</v>
      </c>
      <c r="S78" s="57">
        <v>3.1</v>
      </c>
      <c r="T78" s="57">
        <v>3.1</v>
      </c>
      <c r="U78" s="57">
        <v>3.1</v>
      </c>
      <c r="V78" s="87">
        <v>3.1</v>
      </c>
      <c r="W78" s="125">
        <v>3.1</v>
      </c>
      <c r="X78" s="54" t="s">
        <v>58</v>
      </c>
      <c r="Y78" s="55" t="s">
        <v>58</v>
      </c>
      <c r="Z78" s="56"/>
      <c r="AA78" s="43"/>
    </row>
    <row r="79" spans="1:27" ht="14.25" customHeight="1">
      <c r="A79" s="51" t="s">
        <v>211</v>
      </c>
      <c r="B79" s="52" t="s">
        <v>6</v>
      </c>
      <c r="C79" s="52" t="s">
        <v>209</v>
      </c>
      <c r="D79" s="52">
        <v>176</v>
      </c>
      <c r="E79" s="52">
        <v>29.9</v>
      </c>
      <c r="F79" s="52">
        <v>28.9</v>
      </c>
      <c r="G79" s="52" t="s">
        <v>1</v>
      </c>
      <c r="H79" s="52" t="s">
        <v>96</v>
      </c>
      <c r="I79" s="52" t="s">
        <v>21</v>
      </c>
      <c r="J79" s="52" t="s">
        <v>14</v>
      </c>
      <c r="K79" s="52" t="s">
        <v>313</v>
      </c>
      <c r="L79" s="53">
        <v>28.9</v>
      </c>
      <c r="M79" s="53" t="s">
        <v>58</v>
      </c>
      <c r="N79" s="53">
        <v>28.9</v>
      </c>
      <c r="O79" s="53" t="s">
        <v>58</v>
      </c>
      <c r="P79" s="53" t="s">
        <v>58</v>
      </c>
      <c r="Q79" s="54" t="s">
        <v>58</v>
      </c>
      <c r="R79" s="57">
        <v>28.9</v>
      </c>
      <c r="S79" s="57">
        <v>28.9</v>
      </c>
      <c r="T79" s="57">
        <v>28.9</v>
      </c>
      <c r="U79" s="57">
        <v>29</v>
      </c>
      <c r="V79" s="87">
        <v>29</v>
      </c>
      <c r="W79" s="125">
        <v>29.5</v>
      </c>
      <c r="X79" s="54" t="s">
        <v>58</v>
      </c>
      <c r="Y79" s="55" t="s">
        <v>58</v>
      </c>
      <c r="Z79" s="56"/>
      <c r="AA79" s="43"/>
    </row>
    <row r="80" spans="1:27" ht="18" customHeight="1">
      <c r="A80" s="51" t="s">
        <v>212</v>
      </c>
      <c r="B80" s="52" t="s">
        <v>6</v>
      </c>
      <c r="C80" s="52" t="s">
        <v>209</v>
      </c>
      <c r="D80" s="52">
        <v>188</v>
      </c>
      <c r="E80" s="52">
        <v>31.6</v>
      </c>
      <c r="F80" s="52">
        <v>22.4</v>
      </c>
      <c r="G80" s="52" t="s">
        <v>1</v>
      </c>
      <c r="H80" s="52" t="s">
        <v>96</v>
      </c>
      <c r="I80" s="52" t="s">
        <v>21</v>
      </c>
      <c r="J80" s="52" t="s">
        <v>14</v>
      </c>
      <c r="K80" s="52" t="s">
        <v>313</v>
      </c>
      <c r="L80" s="53">
        <v>22.4</v>
      </c>
      <c r="M80" s="53" t="s">
        <v>58</v>
      </c>
      <c r="N80" s="53">
        <v>22.4</v>
      </c>
      <c r="O80" s="53" t="s">
        <v>58</v>
      </c>
      <c r="P80" s="53" t="s">
        <v>58</v>
      </c>
      <c r="Q80" s="54" t="s">
        <v>58</v>
      </c>
      <c r="R80" s="60">
        <v>22.4</v>
      </c>
      <c r="S80" s="57">
        <v>22.4</v>
      </c>
      <c r="T80" s="57">
        <v>22.4</v>
      </c>
      <c r="U80" s="57">
        <v>22.4</v>
      </c>
      <c r="V80" s="87">
        <v>24</v>
      </c>
      <c r="W80" s="125">
        <v>24</v>
      </c>
      <c r="X80" s="54" t="s">
        <v>58</v>
      </c>
      <c r="Y80" s="55"/>
      <c r="Z80" s="56"/>
      <c r="AA80" s="43"/>
    </row>
    <row r="81" spans="1:27" ht="18" customHeight="1">
      <c r="A81" s="51" t="s">
        <v>213</v>
      </c>
      <c r="B81" s="52" t="s">
        <v>6</v>
      </c>
      <c r="C81" s="52" t="s">
        <v>209</v>
      </c>
      <c r="D81" s="52">
        <v>193</v>
      </c>
      <c r="E81" s="52">
        <v>21.4</v>
      </c>
      <c r="F81" s="52">
        <v>21.2</v>
      </c>
      <c r="G81" s="52" t="s">
        <v>1</v>
      </c>
      <c r="H81" s="52" t="s">
        <v>96</v>
      </c>
      <c r="I81" s="52" t="s">
        <v>21</v>
      </c>
      <c r="J81" s="52" t="s">
        <v>14</v>
      </c>
      <c r="K81" s="52" t="s">
        <v>313</v>
      </c>
      <c r="L81" s="53">
        <v>21.2</v>
      </c>
      <c r="M81" s="53" t="s">
        <v>58</v>
      </c>
      <c r="N81" s="53">
        <v>21.2</v>
      </c>
      <c r="O81" s="53" t="s">
        <v>58</v>
      </c>
      <c r="P81" s="53" t="s">
        <v>58</v>
      </c>
      <c r="Q81" s="54" t="s">
        <v>58</v>
      </c>
      <c r="R81" s="57">
        <v>21.2</v>
      </c>
      <c r="S81" s="57">
        <v>21.2</v>
      </c>
      <c r="T81" s="57">
        <v>21.2</v>
      </c>
      <c r="U81" s="57">
        <v>21.2</v>
      </c>
      <c r="V81" s="87" t="s">
        <v>58</v>
      </c>
      <c r="W81" s="125">
        <v>21.2</v>
      </c>
      <c r="X81" s="54" t="s">
        <v>58</v>
      </c>
      <c r="Y81" s="55"/>
      <c r="Z81" s="56"/>
      <c r="AA81" s="43"/>
    </row>
    <row r="82" spans="1:27" ht="18" customHeight="1">
      <c r="A82" s="51" t="s">
        <v>214</v>
      </c>
      <c r="B82" s="52" t="s">
        <v>6</v>
      </c>
      <c r="C82" s="52" t="s">
        <v>209</v>
      </c>
      <c r="D82" s="52">
        <v>195</v>
      </c>
      <c r="E82" s="52">
        <v>21.5</v>
      </c>
      <c r="F82" s="52">
        <v>21.3</v>
      </c>
      <c r="G82" s="52" t="s">
        <v>1</v>
      </c>
      <c r="H82" s="52" t="s">
        <v>96</v>
      </c>
      <c r="I82" s="52" t="s">
        <v>21</v>
      </c>
      <c r="J82" s="52" t="s">
        <v>14</v>
      </c>
      <c r="K82" s="52" t="s">
        <v>58</v>
      </c>
      <c r="L82" s="53">
        <v>21.3</v>
      </c>
      <c r="M82" s="53" t="s">
        <v>58</v>
      </c>
      <c r="N82" s="53">
        <v>21.3</v>
      </c>
      <c r="O82" s="53" t="s">
        <v>58</v>
      </c>
      <c r="P82" s="53" t="s">
        <v>58</v>
      </c>
      <c r="Q82" s="54" t="s">
        <v>58</v>
      </c>
      <c r="R82" s="57">
        <v>21.3</v>
      </c>
      <c r="S82" s="57">
        <v>21.3</v>
      </c>
      <c r="T82" s="57">
        <v>21.3</v>
      </c>
      <c r="U82" s="57">
        <v>21.3</v>
      </c>
      <c r="V82" s="87" t="s">
        <v>58</v>
      </c>
      <c r="W82" s="125">
        <v>21.3</v>
      </c>
      <c r="X82" s="54" t="s">
        <v>58</v>
      </c>
      <c r="Y82" s="55"/>
      <c r="Z82" s="56"/>
      <c r="AA82" s="43"/>
    </row>
    <row r="83" spans="1:27" ht="18" customHeight="1">
      <c r="A83" s="51" t="s">
        <v>215</v>
      </c>
      <c r="B83" s="52" t="s">
        <v>6</v>
      </c>
      <c r="C83" s="52" t="s">
        <v>173</v>
      </c>
      <c r="D83" s="52">
        <v>404</v>
      </c>
      <c r="E83" s="52">
        <v>7.2</v>
      </c>
      <c r="F83" s="52">
        <v>6.5</v>
      </c>
      <c r="G83" s="52" t="s">
        <v>1</v>
      </c>
      <c r="H83" s="52" t="s">
        <v>96</v>
      </c>
      <c r="I83" s="52" t="s">
        <v>21</v>
      </c>
      <c r="J83" s="52" t="s">
        <v>15</v>
      </c>
      <c r="K83" s="52" t="s">
        <v>58</v>
      </c>
      <c r="L83" s="53">
        <v>6.5</v>
      </c>
      <c r="M83" s="53">
        <v>6.5</v>
      </c>
      <c r="N83" s="53" t="s">
        <v>58</v>
      </c>
      <c r="O83" s="53" t="s">
        <v>58</v>
      </c>
      <c r="P83" s="53" t="s">
        <v>58</v>
      </c>
      <c r="Q83" s="54" t="s">
        <v>58</v>
      </c>
      <c r="R83" s="57">
        <v>6.5</v>
      </c>
      <c r="S83" s="57">
        <v>6.5</v>
      </c>
      <c r="T83" s="57">
        <v>6.5</v>
      </c>
      <c r="U83" s="57">
        <v>6.5</v>
      </c>
      <c r="V83" s="87">
        <v>7</v>
      </c>
      <c r="W83" s="125">
        <v>7</v>
      </c>
      <c r="X83" s="54" t="s">
        <v>58</v>
      </c>
      <c r="Y83" s="55">
        <v>5.01</v>
      </c>
      <c r="Z83" s="56"/>
      <c r="AA83" s="43"/>
    </row>
    <row r="84" spans="1:27" ht="18" customHeight="1">
      <c r="A84" s="51" t="s">
        <v>216</v>
      </c>
      <c r="B84" s="52" t="s">
        <v>6</v>
      </c>
      <c r="C84" s="52" t="s">
        <v>173</v>
      </c>
      <c r="D84" s="52">
        <v>405</v>
      </c>
      <c r="E84" s="52">
        <v>9.3000000000000007</v>
      </c>
      <c r="F84" s="52">
        <v>8.1999999999999993</v>
      </c>
      <c r="G84" s="52" t="s">
        <v>1</v>
      </c>
      <c r="H84" s="52" t="s">
        <v>96</v>
      </c>
      <c r="I84" s="52" t="s">
        <v>21</v>
      </c>
      <c r="J84" s="52" t="s">
        <v>15</v>
      </c>
      <c r="K84" s="52" t="s">
        <v>58</v>
      </c>
      <c r="L84" s="53">
        <v>8.1999999999999993</v>
      </c>
      <c r="M84" s="53">
        <v>8.1999999999999993</v>
      </c>
      <c r="N84" s="53" t="s">
        <v>58</v>
      </c>
      <c r="O84" s="53" t="s">
        <v>58</v>
      </c>
      <c r="P84" s="53" t="s">
        <v>58</v>
      </c>
      <c r="Q84" s="54" t="s">
        <v>58</v>
      </c>
      <c r="R84" s="57">
        <v>8.1999999999999993</v>
      </c>
      <c r="S84" s="57">
        <v>8.1999999999999993</v>
      </c>
      <c r="T84" s="57">
        <v>8.1999999999999993</v>
      </c>
      <c r="U84" s="57">
        <v>8.1999999999999993</v>
      </c>
      <c r="V84" s="87">
        <v>9</v>
      </c>
      <c r="W84" s="125">
        <v>9</v>
      </c>
      <c r="X84" s="54" t="s">
        <v>58</v>
      </c>
      <c r="Y84" s="55">
        <v>8</v>
      </c>
      <c r="Z84" s="56"/>
      <c r="AA84" s="43"/>
    </row>
    <row r="85" spans="1:27" ht="18" customHeight="1">
      <c r="A85" s="51" t="s">
        <v>217</v>
      </c>
      <c r="B85" s="52" t="s">
        <v>6</v>
      </c>
      <c r="C85" s="52" t="s">
        <v>173</v>
      </c>
      <c r="D85" s="52">
        <v>406</v>
      </c>
      <c r="E85" s="52">
        <v>4.4000000000000004</v>
      </c>
      <c r="F85" s="52">
        <v>4.4000000000000004</v>
      </c>
      <c r="G85" s="52" t="s">
        <v>1</v>
      </c>
      <c r="H85" s="52" t="s">
        <v>96</v>
      </c>
      <c r="I85" s="52" t="s">
        <v>21</v>
      </c>
      <c r="J85" s="52" t="s">
        <v>15</v>
      </c>
      <c r="K85" s="52" t="s">
        <v>58</v>
      </c>
      <c r="L85" s="53">
        <v>4.4000000000000004</v>
      </c>
      <c r="M85" s="53">
        <v>4.4000000000000004</v>
      </c>
      <c r="N85" s="53" t="s">
        <v>58</v>
      </c>
      <c r="O85" s="53" t="s">
        <v>58</v>
      </c>
      <c r="P85" s="53" t="s">
        <v>58</v>
      </c>
      <c r="Q85" s="54" t="s">
        <v>58</v>
      </c>
      <c r="R85" s="57">
        <v>4.4000000000000004</v>
      </c>
      <c r="S85" s="57">
        <v>4.4000000000000004</v>
      </c>
      <c r="T85" s="57">
        <v>4.4000000000000004</v>
      </c>
      <c r="U85" s="57">
        <v>4.4000000000000004</v>
      </c>
      <c r="V85" s="87">
        <v>5</v>
      </c>
      <c r="W85" s="125">
        <v>5</v>
      </c>
      <c r="X85" s="54" t="s">
        <v>58</v>
      </c>
      <c r="Y85" s="55">
        <v>3</v>
      </c>
      <c r="Z85" s="56"/>
      <c r="AA85" s="43"/>
    </row>
    <row r="86" spans="1:27" ht="15" customHeight="1">
      <c r="A86" s="51" t="s">
        <v>218</v>
      </c>
      <c r="B86" s="52" t="s">
        <v>6</v>
      </c>
      <c r="C86" s="52" t="s">
        <v>173</v>
      </c>
      <c r="D86" s="52">
        <v>523</v>
      </c>
      <c r="E86" s="52">
        <v>24.7</v>
      </c>
      <c r="F86" s="52">
        <v>24.1</v>
      </c>
      <c r="G86" s="52" t="s">
        <v>1</v>
      </c>
      <c r="H86" s="52" t="s">
        <v>96</v>
      </c>
      <c r="I86" s="52" t="s">
        <v>21</v>
      </c>
      <c r="J86" s="52" t="s">
        <v>15</v>
      </c>
      <c r="K86" s="52" t="s">
        <v>58</v>
      </c>
      <c r="L86" s="53">
        <v>24.1</v>
      </c>
      <c r="M86" s="53">
        <v>24.1</v>
      </c>
      <c r="N86" s="53" t="s">
        <v>58</v>
      </c>
      <c r="O86" s="53" t="s">
        <v>58</v>
      </c>
      <c r="P86" s="53" t="s">
        <v>58</v>
      </c>
      <c r="Q86" s="54" t="s">
        <v>58</v>
      </c>
      <c r="R86" s="57">
        <v>24.1</v>
      </c>
      <c r="S86" s="57">
        <v>24.1</v>
      </c>
      <c r="T86" s="57">
        <v>24.1</v>
      </c>
      <c r="U86" s="57">
        <v>24.1</v>
      </c>
      <c r="V86" s="87">
        <v>26.8</v>
      </c>
      <c r="W86" s="125">
        <v>26</v>
      </c>
      <c r="X86" s="54" t="s">
        <v>58</v>
      </c>
      <c r="Y86" s="55">
        <v>15.03</v>
      </c>
      <c r="Z86" s="56"/>
      <c r="AA86" s="43"/>
    </row>
    <row r="87" spans="1:27" ht="18" customHeight="1">
      <c r="A87" s="51" t="s">
        <v>219</v>
      </c>
      <c r="B87" s="52" t="s">
        <v>6</v>
      </c>
      <c r="C87" s="52" t="s">
        <v>173</v>
      </c>
      <c r="D87" s="52">
        <v>535</v>
      </c>
      <c r="E87" s="52">
        <v>40.799999999999997</v>
      </c>
      <c r="F87" s="52">
        <v>40</v>
      </c>
      <c r="G87" s="52" t="s">
        <v>1</v>
      </c>
      <c r="H87" s="52" t="s">
        <v>96</v>
      </c>
      <c r="I87" s="52" t="s">
        <v>21</v>
      </c>
      <c r="J87" s="52" t="s">
        <v>15</v>
      </c>
      <c r="K87" s="52" t="s">
        <v>58</v>
      </c>
      <c r="L87" s="53">
        <v>40</v>
      </c>
      <c r="M87" s="53">
        <v>40</v>
      </c>
      <c r="N87" s="53">
        <v>40</v>
      </c>
      <c r="O87" s="53" t="s">
        <v>58</v>
      </c>
      <c r="P87" s="53" t="s">
        <v>58</v>
      </c>
      <c r="Q87" s="54" t="s">
        <v>58</v>
      </c>
      <c r="R87" s="57">
        <v>40</v>
      </c>
      <c r="S87" s="57">
        <v>40</v>
      </c>
      <c r="T87" s="57">
        <v>40</v>
      </c>
      <c r="U87" s="57">
        <v>40</v>
      </c>
      <c r="V87" s="87">
        <v>45.56</v>
      </c>
      <c r="W87" s="125">
        <v>40</v>
      </c>
      <c r="X87" s="54" t="s">
        <v>58</v>
      </c>
      <c r="Y87" s="55">
        <v>19.149999999999999</v>
      </c>
      <c r="Z87" s="56"/>
      <c r="AA87" s="43"/>
    </row>
    <row r="88" spans="1:27" ht="18" customHeight="1">
      <c r="A88" s="51" t="s">
        <v>220</v>
      </c>
      <c r="B88" s="52" t="s">
        <v>6</v>
      </c>
      <c r="C88" s="52" t="s">
        <v>173</v>
      </c>
      <c r="D88" s="52">
        <v>536</v>
      </c>
      <c r="E88" s="52">
        <v>10.199999999999999</v>
      </c>
      <c r="F88" s="52">
        <v>10.1</v>
      </c>
      <c r="G88" s="52" t="s">
        <v>1</v>
      </c>
      <c r="H88" s="52" t="s">
        <v>96</v>
      </c>
      <c r="I88" s="52" t="s">
        <v>21</v>
      </c>
      <c r="J88" s="52" t="s">
        <v>15</v>
      </c>
      <c r="K88" s="52" t="s">
        <v>58</v>
      </c>
      <c r="L88" s="53">
        <v>10.1</v>
      </c>
      <c r="M88" s="53">
        <v>10.1</v>
      </c>
      <c r="N88" s="53">
        <v>10.1</v>
      </c>
      <c r="O88" s="53" t="s">
        <v>58</v>
      </c>
      <c r="P88" s="53" t="s">
        <v>58</v>
      </c>
      <c r="Q88" s="54" t="s">
        <v>58</v>
      </c>
      <c r="R88" s="57">
        <v>10.1</v>
      </c>
      <c r="S88" s="57">
        <v>10.1</v>
      </c>
      <c r="T88" s="57">
        <v>10.1</v>
      </c>
      <c r="U88" s="57">
        <v>10.1</v>
      </c>
      <c r="V88" s="87">
        <v>11.91</v>
      </c>
      <c r="W88" s="125">
        <v>12</v>
      </c>
      <c r="X88" s="54"/>
      <c r="Y88" s="55">
        <v>9.01</v>
      </c>
      <c r="Z88" s="56"/>
      <c r="AA88" s="43"/>
    </row>
    <row r="89" spans="1:27" ht="18" customHeight="1">
      <c r="A89" s="51" t="s">
        <v>221</v>
      </c>
      <c r="B89" s="52" t="s">
        <v>6</v>
      </c>
      <c r="C89" s="52" t="s">
        <v>173</v>
      </c>
      <c r="D89" s="52">
        <v>538</v>
      </c>
      <c r="E89" s="52">
        <v>9.6</v>
      </c>
      <c r="F89" s="52">
        <v>9.4</v>
      </c>
      <c r="G89" s="52" t="s">
        <v>1</v>
      </c>
      <c r="H89" s="52" t="s">
        <v>96</v>
      </c>
      <c r="I89" s="52" t="s">
        <v>21</v>
      </c>
      <c r="J89" s="52" t="s">
        <v>15</v>
      </c>
      <c r="K89" s="52" t="s">
        <v>58</v>
      </c>
      <c r="L89" s="53">
        <v>9.4</v>
      </c>
      <c r="M89" s="53">
        <v>9.4</v>
      </c>
      <c r="N89" s="53">
        <v>9.4</v>
      </c>
      <c r="O89" s="53" t="s">
        <v>58</v>
      </c>
      <c r="P89" s="53" t="s">
        <v>58</v>
      </c>
      <c r="Q89" s="54" t="s">
        <v>58</v>
      </c>
      <c r="R89" s="57">
        <v>9.4</v>
      </c>
      <c r="S89" s="57">
        <v>9.4</v>
      </c>
      <c r="T89" s="57">
        <v>9.4</v>
      </c>
      <c r="U89" s="57">
        <v>9.4</v>
      </c>
      <c r="V89" s="87">
        <v>12</v>
      </c>
      <c r="W89" s="125">
        <v>12</v>
      </c>
      <c r="X89" s="54" t="s">
        <v>58</v>
      </c>
      <c r="Y89" s="55">
        <v>12</v>
      </c>
      <c r="Z89" s="56"/>
      <c r="AA89" s="43"/>
    </row>
    <row r="90" spans="1:27" ht="18" customHeight="1">
      <c r="A90" s="51" t="s">
        <v>222</v>
      </c>
      <c r="B90" s="52" t="s">
        <v>6</v>
      </c>
      <c r="C90" s="52" t="s">
        <v>173</v>
      </c>
      <c r="D90" s="52">
        <v>539</v>
      </c>
      <c r="E90" s="52">
        <v>7.5</v>
      </c>
      <c r="F90" s="52">
        <v>7</v>
      </c>
      <c r="G90" s="52" t="s">
        <v>1</v>
      </c>
      <c r="H90" s="52" t="s">
        <v>96</v>
      </c>
      <c r="I90" s="52" t="s">
        <v>21</v>
      </c>
      <c r="J90" s="52" t="s">
        <v>15</v>
      </c>
      <c r="K90" s="52" t="s">
        <v>58</v>
      </c>
      <c r="L90" s="53">
        <v>7</v>
      </c>
      <c r="M90" s="53">
        <v>7</v>
      </c>
      <c r="N90" s="53">
        <v>7</v>
      </c>
      <c r="O90" s="53" t="s">
        <v>58</v>
      </c>
      <c r="P90" s="53" t="s">
        <v>58</v>
      </c>
      <c r="Q90" s="54" t="s">
        <v>58</v>
      </c>
      <c r="R90" s="57">
        <v>7</v>
      </c>
      <c r="S90" s="57">
        <v>7</v>
      </c>
      <c r="T90" s="57">
        <v>7</v>
      </c>
      <c r="U90" s="57">
        <v>7</v>
      </c>
      <c r="V90" s="87">
        <v>8.14</v>
      </c>
      <c r="W90" s="125">
        <v>8</v>
      </c>
      <c r="X90" s="54" t="s">
        <v>58</v>
      </c>
      <c r="Y90" s="55">
        <v>8.8000000000000007</v>
      </c>
      <c r="Z90" s="56"/>
      <c r="AA90" s="43"/>
    </row>
    <row r="91" spans="1:27" ht="18" customHeight="1">
      <c r="A91" s="51" t="s">
        <v>223</v>
      </c>
      <c r="B91" s="52" t="s">
        <v>6</v>
      </c>
      <c r="C91" s="52" t="s">
        <v>173</v>
      </c>
      <c r="D91" s="52">
        <v>555</v>
      </c>
      <c r="E91" s="52">
        <v>16.100000000000001</v>
      </c>
      <c r="F91" s="52">
        <v>11</v>
      </c>
      <c r="G91" s="52" t="s">
        <v>1</v>
      </c>
      <c r="H91" s="52" t="s">
        <v>96</v>
      </c>
      <c r="I91" s="52" t="s">
        <v>21</v>
      </c>
      <c r="J91" s="52" t="s">
        <v>14</v>
      </c>
      <c r="K91" s="52" t="s">
        <v>58</v>
      </c>
      <c r="L91" s="53">
        <v>11</v>
      </c>
      <c r="M91" s="53" t="s">
        <v>58</v>
      </c>
      <c r="N91" s="53">
        <v>11</v>
      </c>
      <c r="O91" s="53" t="s">
        <v>58</v>
      </c>
      <c r="P91" s="53" t="s">
        <v>58</v>
      </c>
      <c r="Q91" s="54" t="s">
        <v>58</v>
      </c>
      <c r="R91" s="58">
        <v>11</v>
      </c>
      <c r="S91" s="53">
        <v>11</v>
      </c>
      <c r="T91" s="53">
        <v>11</v>
      </c>
      <c r="U91" s="53">
        <v>11</v>
      </c>
      <c r="V91" s="125">
        <v>16</v>
      </c>
      <c r="W91" s="125">
        <v>17</v>
      </c>
      <c r="X91" s="54" t="s">
        <v>58</v>
      </c>
      <c r="Y91" s="55">
        <v>17</v>
      </c>
      <c r="Z91" s="56"/>
      <c r="AA91" s="43"/>
    </row>
    <row r="92" spans="1:27" ht="18" customHeight="1">
      <c r="A92" s="51" t="s">
        <v>224</v>
      </c>
      <c r="B92" s="52" t="s">
        <v>6</v>
      </c>
      <c r="C92" s="52" t="s">
        <v>173</v>
      </c>
      <c r="D92" s="52">
        <v>556</v>
      </c>
      <c r="E92" s="52">
        <v>21.2</v>
      </c>
      <c r="F92" s="52">
        <v>16</v>
      </c>
      <c r="G92" s="52" t="s">
        <v>1</v>
      </c>
      <c r="H92" s="52" t="s">
        <v>96</v>
      </c>
      <c r="I92" s="52" t="s">
        <v>21</v>
      </c>
      <c r="J92" s="52" t="s">
        <v>14</v>
      </c>
      <c r="K92" s="52" t="s">
        <v>58</v>
      </c>
      <c r="L92" s="53">
        <v>16</v>
      </c>
      <c r="M92" s="53" t="s">
        <v>58</v>
      </c>
      <c r="N92" s="53">
        <v>16</v>
      </c>
      <c r="O92" s="53" t="s">
        <v>58</v>
      </c>
      <c r="P92" s="53" t="s">
        <v>58</v>
      </c>
      <c r="Q92" s="54" t="s">
        <v>58</v>
      </c>
      <c r="R92" s="58">
        <v>16</v>
      </c>
      <c r="S92" s="53">
        <v>16</v>
      </c>
      <c r="T92" s="53">
        <v>16</v>
      </c>
      <c r="U92" s="53">
        <v>12</v>
      </c>
      <c r="V92" s="125">
        <v>13.48</v>
      </c>
      <c r="W92" s="125">
        <v>13</v>
      </c>
      <c r="X92" s="54" t="s">
        <v>58</v>
      </c>
      <c r="Y92" s="55">
        <v>9</v>
      </c>
      <c r="Z92" s="56"/>
      <c r="AA92" s="43"/>
    </row>
    <row r="93" spans="1:27" ht="15" customHeight="1">
      <c r="A93" s="51" t="s">
        <v>225</v>
      </c>
      <c r="B93" s="52" t="s">
        <v>6</v>
      </c>
      <c r="C93" s="52" t="s">
        <v>173</v>
      </c>
      <c r="D93" s="52">
        <v>559</v>
      </c>
      <c r="E93" s="52">
        <v>6</v>
      </c>
      <c r="F93" s="52">
        <v>5.8</v>
      </c>
      <c r="G93" s="52" t="s">
        <v>1</v>
      </c>
      <c r="H93" s="52" t="s">
        <v>96</v>
      </c>
      <c r="I93" s="52" t="s">
        <v>21</v>
      </c>
      <c r="J93" s="52" t="s">
        <v>14</v>
      </c>
      <c r="K93" s="52" t="s">
        <v>313</v>
      </c>
      <c r="L93" s="53">
        <v>5.8</v>
      </c>
      <c r="M93" s="53" t="s">
        <v>58</v>
      </c>
      <c r="N93" s="53">
        <v>5.8</v>
      </c>
      <c r="O93" s="53" t="s">
        <v>58</v>
      </c>
      <c r="P93" s="53" t="s">
        <v>58</v>
      </c>
      <c r="Q93" s="54" t="s">
        <v>58</v>
      </c>
      <c r="R93" s="57">
        <v>5.8</v>
      </c>
      <c r="S93" s="57">
        <v>5.8</v>
      </c>
      <c r="T93" s="57">
        <v>5.8</v>
      </c>
      <c r="U93" s="57">
        <v>5.8</v>
      </c>
      <c r="V93" s="87">
        <v>12</v>
      </c>
      <c r="W93" s="125">
        <v>14</v>
      </c>
      <c r="X93" s="54"/>
      <c r="Y93" s="55">
        <v>6</v>
      </c>
      <c r="Z93" s="56"/>
      <c r="AA93" s="43"/>
    </row>
    <row r="94" spans="1:27" ht="18" customHeight="1">
      <c r="A94" s="51" t="s">
        <v>226</v>
      </c>
      <c r="B94" s="52" t="s">
        <v>6</v>
      </c>
      <c r="C94" s="52" t="s">
        <v>173</v>
      </c>
      <c r="D94" s="52">
        <v>560</v>
      </c>
      <c r="E94" s="52">
        <v>4.3</v>
      </c>
      <c r="F94" s="52">
        <v>4.2</v>
      </c>
      <c r="G94" s="52" t="s">
        <v>1</v>
      </c>
      <c r="H94" s="52" t="s">
        <v>96</v>
      </c>
      <c r="I94" s="52" t="s">
        <v>21</v>
      </c>
      <c r="J94" s="52" t="s">
        <v>14</v>
      </c>
      <c r="K94" s="52" t="s">
        <v>313</v>
      </c>
      <c r="L94" s="53">
        <v>4.2</v>
      </c>
      <c r="M94" s="53" t="s">
        <v>58</v>
      </c>
      <c r="N94" s="53">
        <v>4.2</v>
      </c>
      <c r="O94" s="53" t="s">
        <v>58</v>
      </c>
      <c r="P94" s="53" t="s">
        <v>58</v>
      </c>
      <c r="Q94" s="54" t="s">
        <v>58</v>
      </c>
      <c r="R94" s="57">
        <v>4.2</v>
      </c>
      <c r="S94" s="57">
        <v>4.2</v>
      </c>
      <c r="T94" s="57">
        <v>4.2</v>
      </c>
      <c r="U94" s="57">
        <v>4.2</v>
      </c>
      <c r="V94" s="87">
        <v>5</v>
      </c>
      <c r="W94" s="125">
        <v>8</v>
      </c>
      <c r="X94" s="54"/>
      <c r="Y94" s="55">
        <v>5</v>
      </c>
      <c r="Z94" s="56">
        <v>3</v>
      </c>
      <c r="AA94" s="43"/>
    </row>
    <row r="95" spans="1:27" ht="18" customHeight="1">
      <c r="A95" s="51" t="s">
        <v>227</v>
      </c>
      <c r="B95" s="52" t="s">
        <v>6</v>
      </c>
      <c r="C95" s="52" t="s">
        <v>173</v>
      </c>
      <c r="D95" s="52">
        <v>561</v>
      </c>
      <c r="E95" s="52">
        <v>10.3</v>
      </c>
      <c r="F95" s="52">
        <v>10.1</v>
      </c>
      <c r="G95" s="52" t="s">
        <v>1</v>
      </c>
      <c r="H95" s="52" t="s">
        <v>96</v>
      </c>
      <c r="I95" s="52" t="s">
        <v>21</v>
      </c>
      <c r="J95" s="52" t="s">
        <v>14</v>
      </c>
      <c r="K95" s="52" t="s">
        <v>313</v>
      </c>
      <c r="L95" s="53">
        <v>10.3</v>
      </c>
      <c r="M95" s="53" t="s">
        <v>58</v>
      </c>
      <c r="N95" s="53">
        <v>10.1</v>
      </c>
      <c r="O95" s="53" t="s">
        <v>58</v>
      </c>
      <c r="P95" s="53" t="s">
        <v>58</v>
      </c>
      <c r="Q95" s="54" t="s">
        <v>58</v>
      </c>
      <c r="R95" s="57">
        <v>10.1</v>
      </c>
      <c r="S95" s="57">
        <v>10.1</v>
      </c>
      <c r="T95" s="57">
        <v>10.1</v>
      </c>
      <c r="U95" s="57">
        <v>10.1</v>
      </c>
      <c r="V95" s="87">
        <v>10.029999999999999</v>
      </c>
      <c r="W95" s="125">
        <v>11</v>
      </c>
      <c r="X95" s="54"/>
      <c r="Y95" s="55">
        <v>10.1</v>
      </c>
      <c r="Z95" s="56"/>
      <c r="AA95" s="43"/>
    </row>
    <row r="96" spans="1:27" ht="18" customHeight="1">
      <c r="A96" s="51" t="s">
        <v>228</v>
      </c>
      <c r="B96" s="52" t="s">
        <v>6</v>
      </c>
      <c r="C96" s="52" t="s">
        <v>173</v>
      </c>
      <c r="D96" s="52">
        <v>562</v>
      </c>
      <c r="E96" s="52">
        <v>4.5999999999999996</v>
      </c>
      <c r="F96" s="52">
        <v>4.4000000000000004</v>
      </c>
      <c r="G96" s="52" t="s">
        <v>1</v>
      </c>
      <c r="H96" s="52" t="s">
        <v>96</v>
      </c>
      <c r="I96" s="52" t="s">
        <v>21</v>
      </c>
      <c r="J96" s="52" t="s">
        <v>14</v>
      </c>
      <c r="K96" s="52" t="s">
        <v>313</v>
      </c>
      <c r="L96" s="53">
        <v>4.4000000000000004</v>
      </c>
      <c r="M96" s="53" t="s">
        <v>58</v>
      </c>
      <c r="N96" s="53">
        <v>4.4000000000000004</v>
      </c>
      <c r="O96" s="53" t="s">
        <v>58</v>
      </c>
      <c r="P96" s="53" t="s">
        <v>58</v>
      </c>
      <c r="Q96" s="54" t="s">
        <v>58</v>
      </c>
      <c r="R96" s="57">
        <v>4.4000000000000004</v>
      </c>
      <c r="S96" s="57">
        <v>4.4000000000000004</v>
      </c>
      <c r="T96" s="57">
        <v>4.4000000000000004</v>
      </c>
      <c r="U96" s="57">
        <v>4.4000000000000004</v>
      </c>
      <c r="V96" s="87">
        <v>5</v>
      </c>
      <c r="W96" s="125">
        <v>7</v>
      </c>
      <c r="X96" s="54" t="s">
        <v>58</v>
      </c>
      <c r="Y96" s="55">
        <v>4.5999999999999996</v>
      </c>
      <c r="Z96" s="56"/>
      <c r="AA96" s="43"/>
    </row>
    <row r="97" spans="1:27" ht="18" customHeight="1">
      <c r="A97" s="51" t="s">
        <v>229</v>
      </c>
      <c r="B97" s="52" t="s">
        <v>6</v>
      </c>
      <c r="C97" s="52" t="s">
        <v>173</v>
      </c>
      <c r="D97" s="52">
        <v>574</v>
      </c>
      <c r="E97" s="52">
        <v>7.7</v>
      </c>
      <c r="F97" s="52">
        <v>7.5</v>
      </c>
      <c r="G97" s="52" t="s">
        <v>1</v>
      </c>
      <c r="H97" s="52" t="s">
        <v>96</v>
      </c>
      <c r="I97" s="52" t="s">
        <v>21</v>
      </c>
      <c r="J97" s="52" t="s">
        <v>14</v>
      </c>
      <c r="K97" s="52" t="s">
        <v>313</v>
      </c>
      <c r="L97" s="53">
        <v>7.5</v>
      </c>
      <c r="M97" s="53" t="s">
        <v>58</v>
      </c>
      <c r="N97" s="53">
        <v>7.5</v>
      </c>
      <c r="O97" s="53" t="s">
        <v>58</v>
      </c>
      <c r="P97" s="53" t="s">
        <v>58</v>
      </c>
      <c r="Q97" s="54" t="s">
        <v>58</v>
      </c>
      <c r="R97" s="57">
        <v>7.5</v>
      </c>
      <c r="S97" s="57">
        <v>7.5</v>
      </c>
      <c r="T97" s="57">
        <v>7.5</v>
      </c>
      <c r="U97" s="57">
        <v>7.5</v>
      </c>
      <c r="V97" s="87">
        <v>11.86</v>
      </c>
      <c r="W97" s="125">
        <v>8</v>
      </c>
      <c r="X97" s="54" t="s">
        <v>58</v>
      </c>
      <c r="Y97" s="55">
        <v>7.9</v>
      </c>
      <c r="Z97" s="56"/>
      <c r="AA97" s="43"/>
    </row>
    <row r="98" spans="1:27" ht="18" customHeight="1">
      <c r="A98" s="51" t="s">
        <v>230</v>
      </c>
      <c r="B98" s="52" t="s">
        <v>6</v>
      </c>
      <c r="C98" s="52" t="s">
        <v>173</v>
      </c>
      <c r="D98" s="52">
        <v>575</v>
      </c>
      <c r="E98" s="52">
        <v>5.2</v>
      </c>
      <c r="F98" s="52">
        <v>4.9000000000000004</v>
      </c>
      <c r="G98" s="52" t="s">
        <v>1</v>
      </c>
      <c r="H98" s="52" t="s">
        <v>96</v>
      </c>
      <c r="I98" s="52" t="s">
        <v>21</v>
      </c>
      <c r="J98" s="52" t="s">
        <v>14</v>
      </c>
      <c r="K98" s="52" t="s">
        <v>313</v>
      </c>
      <c r="L98" s="53">
        <v>4.9000000000000004</v>
      </c>
      <c r="M98" s="53" t="s">
        <v>58</v>
      </c>
      <c r="N98" s="53">
        <v>4.9000000000000004</v>
      </c>
      <c r="O98" s="53" t="s">
        <v>58</v>
      </c>
      <c r="P98" s="53" t="s">
        <v>58</v>
      </c>
      <c r="Q98" s="54" t="s">
        <v>58</v>
      </c>
      <c r="R98" s="57">
        <v>4.9000000000000004</v>
      </c>
      <c r="S98" s="57">
        <v>4.9000000000000004</v>
      </c>
      <c r="T98" s="57">
        <v>4.9000000000000004</v>
      </c>
      <c r="U98" s="57">
        <v>4.9000000000000004</v>
      </c>
      <c r="V98" s="87">
        <v>5.78</v>
      </c>
      <c r="W98" s="125">
        <v>6</v>
      </c>
      <c r="X98" s="54" t="s">
        <v>58</v>
      </c>
      <c r="Y98" s="55">
        <v>4.1500000000000004</v>
      </c>
      <c r="Z98" s="56"/>
      <c r="AA98" s="43"/>
    </row>
    <row r="99" spans="1:27" ht="18" customHeight="1">
      <c r="A99" s="51" t="s">
        <v>231</v>
      </c>
      <c r="B99" s="52" t="s">
        <v>6</v>
      </c>
      <c r="C99" s="52" t="s">
        <v>173</v>
      </c>
      <c r="D99" s="52">
        <v>576</v>
      </c>
      <c r="E99" s="52">
        <v>21.5</v>
      </c>
      <c r="F99" s="52">
        <v>20.5</v>
      </c>
      <c r="G99" s="52" t="s">
        <v>1</v>
      </c>
      <c r="H99" s="52" t="s">
        <v>96</v>
      </c>
      <c r="I99" s="52" t="s">
        <v>21</v>
      </c>
      <c r="J99" s="52" t="s">
        <v>14</v>
      </c>
      <c r="K99" s="52" t="s">
        <v>313</v>
      </c>
      <c r="L99" s="53">
        <v>20.5</v>
      </c>
      <c r="M99" s="53" t="s">
        <v>58</v>
      </c>
      <c r="N99" s="53">
        <v>20.5</v>
      </c>
      <c r="O99" s="53" t="s">
        <v>58</v>
      </c>
      <c r="P99" s="53" t="s">
        <v>58</v>
      </c>
      <c r="Q99" s="54" t="s">
        <v>58</v>
      </c>
      <c r="R99" s="57">
        <v>20.5</v>
      </c>
      <c r="S99" s="57">
        <v>20.5</v>
      </c>
      <c r="T99" s="57">
        <v>20.5</v>
      </c>
      <c r="U99" s="57">
        <v>20.5</v>
      </c>
      <c r="V99" s="87">
        <v>23.1</v>
      </c>
      <c r="W99" s="125">
        <v>24</v>
      </c>
      <c r="X99" s="54" t="s">
        <v>58</v>
      </c>
      <c r="Y99" s="55">
        <v>20</v>
      </c>
      <c r="Z99" s="56"/>
      <c r="AA99" s="43"/>
    </row>
    <row r="100" spans="1:27" ht="18" customHeight="1">
      <c r="A100" s="51" t="s">
        <v>232</v>
      </c>
      <c r="B100" s="52" t="s">
        <v>6</v>
      </c>
      <c r="C100" s="52" t="s">
        <v>173</v>
      </c>
      <c r="D100" s="52">
        <v>577</v>
      </c>
      <c r="E100" s="52">
        <v>15.2</v>
      </c>
      <c r="F100" s="52">
        <v>14.5</v>
      </c>
      <c r="G100" s="52" t="s">
        <v>1</v>
      </c>
      <c r="H100" s="52" t="s">
        <v>96</v>
      </c>
      <c r="I100" s="52" t="s">
        <v>21</v>
      </c>
      <c r="J100" s="52" t="s">
        <v>14</v>
      </c>
      <c r="K100" s="52" t="s">
        <v>313</v>
      </c>
      <c r="L100" s="53">
        <v>14.5</v>
      </c>
      <c r="M100" s="53" t="s">
        <v>58</v>
      </c>
      <c r="N100" s="53">
        <v>14.5</v>
      </c>
      <c r="O100" s="53" t="s">
        <v>58</v>
      </c>
      <c r="P100" s="53" t="s">
        <v>58</v>
      </c>
      <c r="Q100" s="54" t="s">
        <v>58</v>
      </c>
      <c r="R100" s="57">
        <v>14.5</v>
      </c>
      <c r="S100" s="57">
        <v>14.5</v>
      </c>
      <c r="T100" s="57">
        <v>14.5</v>
      </c>
      <c r="U100" s="57">
        <v>14.5</v>
      </c>
      <c r="V100" s="87">
        <v>14.5</v>
      </c>
      <c r="W100" s="125">
        <v>15</v>
      </c>
      <c r="X100" s="54" t="s">
        <v>58</v>
      </c>
      <c r="Y100" s="55">
        <v>5</v>
      </c>
      <c r="Z100" s="56"/>
      <c r="AA100" s="43"/>
    </row>
    <row r="101" spans="1:27" ht="18" customHeight="1">
      <c r="A101" s="51" t="s">
        <v>233</v>
      </c>
      <c r="B101" s="52" t="s">
        <v>6</v>
      </c>
      <c r="C101" s="52" t="s">
        <v>173</v>
      </c>
      <c r="D101" s="52">
        <v>580</v>
      </c>
      <c r="E101" s="52">
        <v>6.6</v>
      </c>
      <c r="F101" s="52">
        <v>6.4</v>
      </c>
      <c r="G101" s="52" t="s">
        <v>1</v>
      </c>
      <c r="H101" s="52" t="s">
        <v>96</v>
      </c>
      <c r="I101" s="52" t="s">
        <v>21</v>
      </c>
      <c r="J101" s="52" t="s">
        <v>14</v>
      </c>
      <c r="K101" s="52" t="s">
        <v>313</v>
      </c>
      <c r="L101" s="53">
        <v>6.4</v>
      </c>
      <c r="M101" s="53" t="s">
        <v>58</v>
      </c>
      <c r="N101" s="53">
        <v>6.4</v>
      </c>
      <c r="O101" s="53" t="s">
        <v>58</v>
      </c>
      <c r="P101" s="53" t="s">
        <v>58</v>
      </c>
      <c r="Q101" s="54" t="s">
        <v>58</v>
      </c>
      <c r="R101" s="57">
        <v>6.4</v>
      </c>
      <c r="S101" s="57">
        <v>6.4</v>
      </c>
      <c r="T101" s="57">
        <v>6.4</v>
      </c>
      <c r="U101" s="57">
        <v>6.4</v>
      </c>
      <c r="V101" s="87">
        <v>6.4</v>
      </c>
      <c r="W101" s="125">
        <v>7</v>
      </c>
      <c r="X101" s="54" t="s">
        <v>58</v>
      </c>
      <c r="Y101" s="55">
        <v>4.8</v>
      </c>
      <c r="Z101" s="56"/>
      <c r="AA101" s="43"/>
    </row>
    <row r="102" spans="1:27" ht="18" customHeight="1">
      <c r="A102" s="51" t="s">
        <v>234</v>
      </c>
      <c r="B102" s="52" t="s">
        <v>6</v>
      </c>
      <c r="C102" s="52" t="s">
        <v>173</v>
      </c>
      <c r="D102" s="52">
        <v>581</v>
      </c>
      <c r="E102" s="52">
        <v>7.4</v>
      </c>
      <c r="F102" s="52">
        <v>7.2</v>
      </c>
      <c r="G102" s="52" t="s">
        <v>1</v>
      </c>
      <c r="H102" s="52" t="s">
        <v>96</v>
      </c>
      <c r="I102" s="52" t="s">
        <v>21</v>
      </c>
      <c r="J102" s="52" t="s">
        <v>14</v>
      </c>
      <c r="K102" s="52" t="s">
        <v>313</v>
      </c>
      <c r="L102" s="53">
        <v>7.2</v>
      </c>
      <c r="M102" s="53" t="s">
        <v>58</v>
      </c>
      <c r="N102" s="53">
        <v>7.2</v>
      </c>
      <c r="O102" s="53" t="s">
        <v>58</v>
      </c>
      <c r="P102" s="53" t="s">
        <v>58</v>
      </c>
      <c r="Q102" s="54" t="s">
        <v>58</v>
      </c>
      <c r="R102" s="57">
        <v>7.2</v>
      </c>
      <c r="S102" s="57">
        <v>7.2</v>
      </c>
      <c r="T102" s="57">
        <v>7.2</v>
      </c>
      <c r="U102" s="57">
        <v>7.2</v>
      </c>
      <c r="V102" s="87">
        <v>7.6</v>
      </c>
      <c r="W102" s="125">
        <v>8</v>
      </c>
      <c r="X102" s="54" t="s">
        <v>58</v>
      </c>
      <c r="Y102" s="55">
        <v>7.2</v>
      </c>
      <c r="Z102" s="56"/>
      <c r="AA102" s="43"/>
    </row>
    <row r="103" spans="1:27" ht="18" customHeight="1">
      <c r="A103" s="51" t="s">
        <v>235</v>
      </c>
      <c r="B103" s="52" t="s">
        <v>6</v>
      </c>
      <c r="C103" s="52" t="s">
        <v>173</v>
      </c>
      <c r="D103" s="52">
        <v>582</v>
      </c>
      <c r="E103" s="52">
        <v>10.5</v>
      </c>
      <c r="F103" s="52">
        <v>10.199999999999999</v>
      </c>
      <c r="G103" s="52" t="s">
        <v>1</v>
      </c>
      <c r="H103" s="52" t="s">
        <v>96</v>
      </c>
      <c r="I103" s="52" t="s">
        <v>21</v>
      </c>
      <c r="J103" s="52" t="s">
        <v>14</v>
      </c>
      <c r="K103" s="52" t="s">
        <v>313</v>
      </c>
      <c r="L103" s="53">
        <v>10.199999999999999</v>
      </c>
      <c r="M103" s="53" t="s">
        <v>58</v>
      </c>
      <c r="N103" s="53">
        <v>10.199999999999999</v>
      </c>
      <c r="O103" s="53" t="s">
        <v>58</v>
      </c>
      <c r="P103" s="53" t="s">
        <v>58</v>
      </c>
      <c r="Q103" s="54" t="s">
        <v>58</v>
      </c>
      <c r="R103" s="57">
        <v>10.199999999999999</v>
      </c>
      <c r="S103" s="57">
        <v>10.199999999999999</v>
      </c>
      <c r="T103" s="57">
        <v>10.199999999999999</v>
      </c>
      <c r="U103" s="57">
        <v>10.199999999999999</v>
      </c>
      <c r="V103" s="87">
        <v>8</v>
      </c>
      <c r="W103" s="125">
        <v>8</v>
      </c>
      <c r="X103" s="54" t="s">
        <v>58</v>
      </c>
      <c r="Y103" s="55">
        <v>10</v>
      </c>
      <c r="Z103" s="56"/>
      <c r="AA103" s="43"/>
    </row>
    <row r="104" spans="1:27" ht="18" customHeight="1">
      <c r="A104" s="51" t="s">
        <v>236</v>
      </c>
      <c r="B104" s="52" t="s">
        <v>6</v>
      </c>
      <c r="C104" s="52" t="s">
        <v>173</v>
      </c>
      <c r="D104" s="52">
        <v>583</v>
      </c>
      <c r="E104" s="52">
        <v>12.2</v>
      </c>
      <c r="F104" s="52">
        <v>11.8</v>
      </c>
      <c r="G104" s="52" t="s">
        <v>1</v>
      </c>
      <c r="H104" s="52" t="s">
        <v>96</v>
      </c>
      <c r="I104" s="52" t="s">
        <v>21</v>
      </c>
      <c r="J104" s="52" t="s">
        <v>14</v>
      </c>
      <c r="K104" s="52" t="s">
        <v>313</v>
      </c>
      <c r="L104" s="53">
        <v>11.8</v>
      </c>
      <c r="M104" s="53" t="s">
        <v>58</v>
      </c>
      <c r="N104" s="53">
        <v>11.8</v>
      </c>
      <c r="O104" s="53" t="s">
        <v>58</v>
      </c>
      <c r="P104" s="53" t="s">
        <v>58</v>
      </c>
      <c r="Q104" s="54" t="s">
        <v>58</v>
      </c>
      <c r="R104" s="57">
        <v>11.8</v>
      </c>
      <c r="S104" s="57">
        <v>11.8</v>
      </c>
      <c r="T104" s="57">
        <v>11.8</v>
      </c>
      <c r="U104" s="57">
        <v>11.8</v>
      </c>
      <c r="V104" s="87">
        <v>12</v>
      </c>
      <c r="W104" s="125">
        <v>12</v>
      </c>
      <c r="X104" s="54" t="s">
        <v>58</v>
      </c>
      <c r="Y104" s="55">
        <v>11.8</v>
      </c>
      <c r="Z104" s="56"/>
      <c r="AA104" s="43"/>
    </row>
    <row r="105" spans="1:27" ht="15" customHeight="1">
      <c r="A105" s="51" t="s">
        <v>237</v>
      </c>
      <c r="B105" s="52" t="s">
        <v>6</v>
      </c>
      <c r="C105" s="52" t="s">
        <v>173</v>
      </c>
      <c r="D105" s="52">
        <v>601</v>
      </c>
      <c r="E105" s="52">
        <v>33.200000000000003</v>
      </c>
      <c r="F105" s="52">
        <v>32.299999999999997</v>
      </c>
      <c r="G105" s="52" t="s">
        <v>1</v>
      </c>
      <c r="H105" s="52" t="s">
        <v>96</v>
      </c>
      <c r="I105" s="52" t="s">
        <v>21</v>
      </c>
      <c r="J105" s="52" t="s">
        <v>14</v>
      </c>
      <c r="K105" s="52" t="s">
        <v>313</v>
      </c>
      <c r="L105" s="53">
        <v>32.299999999999997</v>
      </c>
      <c r="M105" s="53" t="s">
        <v>58</v>
      </c>
      <c r="N105" s="53" t="s">
        <v>58</v>
      </c>
      <c r="O105" s="53" t="s">
        <v>58</v>
      </c>
      <c r="P105" s="53" t="s">
        <v>58</v>
      </c>
      <c r="Q105" s="54" t="s">
        <v>58</v>
      </c>
      <c r="R105" s="57">
        <v>32.299999999999997</v>
      </c>
      <c r="S105" s="57">
        <v>32.299999999999997</v>
      </c>
      <c r="T105" s="57">
        <v>32.299999999999997</v>
      </c>
      <c r="U105" s="57">
        <v>32.299999999999997</v>
      </c>
      <c r="V105" s="87">
        <v>32</v>
      </c>
      <c r="W105" s="125">
        <v>32</v>
      </c>
      <c r="X105" s="54" t="s">
        <v>58</v>
      </c>
      <c r="Y105" s="55">
        <v>11.1</v>
      </c>
      <c r="Z105" s="56"/>
      <c r="AA105" s="43"/>
    </row>
    <row r="106" spans="1:27" ht="18" customHeight="1">
      <c r="A106" s="51" t="s">
        <v>238</v>
      </c>
      <c r="B106" s="52" t="s">
        <v>6</v>
      </c>
      <c r="C106" s="52" t="s">
        <v>173</v>
      </c>
      <c r="D106" s="52">
        <v>602</v>
      </c>
      <c r="E106" s="52">
        <v>14.3</v>
      </c>
      <c r="F106" s="52">
        <v>13.5</v>
      </c>
      <c r="G106" s="52" t="s">
        <v>1</v>
      </c>
      <c r="H106" s="52" t="s">
        <v>96</v>
      </c>
      <c r="I106" s="52" t="s">
        <v>21</v>
      </c>
      <c r="J106" s="52" t="s">
        <v>14</v>
      </c>
      <c r="K106" s="52" t="s">
        <v>313</v>
      </c>
      <c r="L106" s="53">
        <v>13.5</v>
      </c>
      <c r="M106" s="53" t="s">
        <v>58</v>
      </c>
      <c r="N106" s="53">
        <v>14.3</v>
      </c>
      <c r="O106" s="53" t="s">
        <v>58</v>
      </c>
      <c r="P106" s="53" t="s">
        <v>58</v>
      </c>
      <c r="Q106" s="54" t="s">
        <v>58</v>
      </c>
      <c r="R106" s="57">
        <v>13.5</v>
      </c>
      <c r="S106" s="57">
        <v>14.3</v>
      </c>
      <c r="T106" s="57">
        <v>14.3</v>
      </c>
      <c r="U106" s="57">
        <v>14</v>
      </c>
      <c r="V106" s="87">
        <v>10</v>
      </c>
      <c r="W106" s="125">
        <v>15</v>
      </c>
      <c r="X106" s="54" t="s">
        <v>58</v>
      </c>
      <c r="Y106" s="55">
        <v>13.4</v>
      </c>
      <c r="Z106" s="56"/>
      <c r="AA106" s="43"/>
    </row>
    <row r="107" spans="1:27" ht="18" customHeight="1">
      <c r="A107" s="51" t="s">
        <v>239</v>
      </c>
      <c r="B107" s="52" t="s">
        <v>6</v>
      </c>
      <c r="C107" s="52" t="s">
        <v>173</v>
      </c>
      <c r="D107" s="52">
        <v>603</v>
      </c>
      <c r="E107" s="52">
        <v>13.5</v>
      </c>
      <c r="F107" s="52">
        <v>13.2</v>
      </c>
      <c r="G107" s="52" t="s">
        <v>1</v>
      </c>
      <c r="H107" s="52" t="s">
        <v>96</v>
      </c>
      <c r="I107" s="52" t="s">
        <v>21</v>
      </c>
      <c r="J107" s="52" t="s">
        <v>14</v>
      </c>
      <c r="K107" s="52" t="s">
        <v>313</v>
      </c>
      <c r="L107" s="53">
        <v>13.2</v>
      </c>
      <c r="M107" s="53" t="s">
        <v>58</v>
      </c>
      <c r="N107" s="53">
        <v>13.5</v>
      </c>
      <c r="O107" s="53" t="s">
        <v>58</v>
      </c>
      <c r="P107" s="53" t="s">
        <v>58</v>
      </c>
      <c r="Q107" s="54" t="s">
        <v>58</v>
      </c>
      <c r="R107" s="57">
        <v>13.2</v>
      </c>
      <c r="S107" s="57">
        <v>13.2</v>
      </c>
      <c r="T107" s="57">
        <v>13.2</v>
      </c>
      <c r="U107" s="57">
        <v>13.2</v>
      </c>
      <c r="V107" s="87">
        <v>16.07</v>
      </c>
      <c r="W107" s="125">
        <v>17</v>
      </c>
      <c r="X107" s="54" t="s">
        <v>58</v>
      </c>
      <c r="Y107" s="55">
        <v>13.3</v>
      </c>
      <c r="Z107" s="56"/>
      <c r="AA107" s="43"/>
    </row>
    <row r="108" spans="1:27" ht="18" customHeight="1">
      <c r="A108" s="51" t="s">
        <v>240</v>
      </c>
      <c r="B108" s="52" t="s">
        <v>6</v>
      </c>
      <c r="C108" s="52" t="s">
        <v>173</v>
      </c>
      <c r="D108" s="52">
        <v>605</v>
      </c>
      <c r="E108" s="52">
        <v>34.1</v>
      </c>
      <c r="F108" s="52">
        <v>27</v>
      </c>
      <c r="G108" s="52" t="s">
        <v>1</v>
      </c>
      <c r="H108" s="52" t="s">
        <v>96</v>
      </c>
      <c r="I108" s="52" t="s">
        <v>21</v>
      </c>
      <c r="J108" s="52" t="s">
        <v>14</v>
      </c>
      <c r="K108" s="52" t="s">
        <v>313</v>
      </c>
      <c r="L108" s="53">
        <v>27</v>
      </c>
      <c r="M108" s="53" t="s">
        <v>58</v>
      </c>
      <c r="N108" s="53">
        <v>27</v>
      </c>
      <c r="O108" s="53" t="s">
        <v>58</v>
      </c>
      <c r="P108" s="53" t="s">
        <v>58</v>
      </c>
      <c r="Q108" s="54" t="s">
        <v>58</v>
      </c>
      <c r="R108" s="57">
        <v>27</v>
      </c>
      <c r="S108" s="57">
        <v>27</v>
      </c>
      <c r="T108" s="57">
        <v>27</v>
      </c>
      <c r="U108" s="57">
        <v>27</v>
      </c>
      <c r="V108" s="87">
        <v>27.08</v>
      </c>
      <c r="W108" s="125">
        <v>28</v>
      </c>
      <c r="X108" s="54" t="s">
        <v>58</v>
      </c>
      <c r="Y108" s="55">
        <v>29.1</v>
      </c>
      <c r="Z108" s="56"/>
      <c r="AA108" s="43"/>
    </row>
    <row r="109" spans="1:27" ht="18" customHeight="1">
      <c r="A109" s="51" t="s">
        <v>241</v>
      </c>
      <c r="B109" s="52" t="s">
        <v>6</v>
      </c>
      <c r="C109" s="52" t="s">
        <v>173</v>
      </c>
      <c r="D109" s="52">
        <v>617</v>
      </c>
      <c r="E109" s="52">
        <v>14.1</v>
      </c>
      <c r="F109" s="52">
        <v>14.1</v>
      </c>
      <c r="G109" s="52" t="s">
        <v>1</v>
      </c>
      <c r="H109" s="52" t="s">
        <v>96</v>
      </c>
      <c r="I109" s="52" t="s">
        <v>21</v>
      </c>
      <c r="J109" s="52" t="s">
        <v>14</v>
      </c>
      <c r="K109" s="52" t="s">
        <v>313</v>
      </c>
      <c r="L109" s="53">
        <v>14.1</v>
      </c>
      <c r="M109" s="53" t="s">
        <v>58</v>
      </c>
      <c r="N109" s="53" t="s">
        <v>58</v>
      </c>
      <c r="O109" s="53" t="s">
        <v>58</v>
      </c>
      <c r="P109" s="53" t="s">
        <v>58</v>
      </c>
      <c r="Q109" s="54" t="s">
        <v>58</v>
      </c>
      <c r="R109" s="57">
        <v>14.1</v>
      </c>
      <c r="S109" s="57">
        <v>14.1</v>
      </c>
      <c r="T109" s="57">
        <v>14.1</v>
      </c>
      <c r="U109" s="57">
        <v>14</v>
      </c>
      <c r="V109" s="87">
        <v>17.22</v>
      </c>
      <c r="W109" s="125">
        <v>18</v>
      </c>
      <c r="X109" s="54" t="s">
        <v>58</v>
      </c>
      <c r="Y109" s="55">
        <v>15.1</v>
      </c>
      <c r="Z109" s="56"/>
      <c r="AA109" s="43"/>
    </row>
    <row r="110" spans="1:27" ht="15" customHeight="1">
      <c r="A110" s="51" t="s">
        <v>242</v>
      </c>
      <c r="B110" s="52" t="s">
        <v>6</v>
      </c>
      <c r="C110" s="52" t="s">
        <v>173</v>
      </c>
      <c r="D110" s="52">
        <v>624</v>
      </c>
      <c r="E110" s="52">
        <v>11.2</v>
      </c>
      <c r="F110" s="52">
        <v>11.2</v>
      </c>
      <c r="G110" s="52" t="s">
        <v>1</v>
      </c>
      <c r="H110" s="52" t="s">
        <v>96</v>
      </c>
      <c r="I110" s="52" t="s">
        <v>21</v>
      </c>
      <c r="J110" s="52" t="s">
        <v>14</v>
      </c>
      <c r="K110" s="52" t="s">
        <v>58</v>
      </c>
      <c r="L110" s="53">
        <v>11.2</v>
      </c>
      <c r="M110" s="53" t="s">
        <v>58</v>
      </c>
      <c r="N110" s="53" t="s">
        <v>58</v>
      </c>
      <c r="O110" s="53" t="s">
        <v>58</v>
      </c>
      <c r="P110" s="53" t="s">
        <v>58</v>
      </c>
      <c r="Q110" s="54" t="s">
        <v>58</v>
      </c>
      <c r="R110" s="57">
        <v>11.2</v>
      </c>
      <c r="S110" s="57">
        <v>11.2</v>
      </c>
      <c r="T110" s="57">
        <v>11.2</v>
      </c>
      <c r="U110" s="57">
        <v>11.2</v>
      </c>
      <c r="V110" s="87">
        <v>12</v>
      </c>
      <c r="W110" s="125">
        <v>13</v>
      </c>
      <c r="X110" s="54" t="s">
        <v>58</v>
      </c>
      <c r="Y110" s="55">
        <v>10.1</v>
      </c>
      <c r="Z110" s="56"/>
      <c r="AA110" s="43"/>
    </row>
    <row r="111" spans="1:27" ht="18" customHeight="1">
      <c r="A111" s="51" t="s">
        <v>243</v>
      </c>
      <c r="B111" s="52" t="s">
        <v>6</v>
      </c>
      <c r="C111" s="52" t="s">
        <v>173</v>
      </c>
      <c r="D111" s="52">
        <v>632</v>
      </c>
      <c r="E111" s="52">
        <v>31</v>
      </c>
      <c r="F111" s="52">
        <v>30.9</v>
      </c>
      <c r="G111" s="52" t="s">
        <v>1</v>
      </c>
      <c r="H111" s="52" t="s">
        <v>96</v>
      </c>
      <c r="I111" s="52" t="s">
        <v>21</v>
      </c>
      <c r="J111" s="52" t="s">
        <v>14</v>
      </c>
      <c r="K111" s="52" t="s">
        <v>58</v>
      </c>
      <c r="L111" s="53">
        <v>30.9</v>
      </c>
      <c r="M111" s="53" t="s">
        <v>58</v>
      </c>
      <c r="N111" s="53" t="s">
        <v>58</v>
      </c>
      <c r="O111" s="53" t="s">
        <v>58</v>
      </c>
      <c r="P111" s="53" t="s">
        <v>58</v>
      </c>
      <c r="Q111" s="54" t="s">
        <v>58</v>
      </c>
      <c r="R111" s="57">
        <v>30.9</v>
      </c>
      <c r="S111" s="57">
        <v>30.9</v>
      </c>
      <c r="T111" s="57">
        <v>30.9</v>
      </c>
      <c r="U111" s="57">
        <v>31</v>
      </c>
      <c r="V111" s="87">
        <v>35</v>
      </c>
      <c r="W111" s="125">
        <v>30</v>
      </c>
      <c r="X111" s="54" t="s">
        <v>58</v>
      </c>
      <c r="Y111" s="55">
        <v>30</v>
      </c>
      <c r="Z111" s="56"/>
      <c r="AA111" s="43"/>
    </row>
    <row r="112" spans="1:27" ht="15" customHeight="1">
      <c r="A112" s="51" t="s">
        <v>244</v>
      </c>
      <c r="B112" s="52" t="s">
        <v>7</v>
      </c>
      <c r="C112" s="52" t="s">
        <v>95</v>
      </c>
      <c r="D112" s="52">
        <v>313</v>
      </c>
      <c r="E112" s="52">
        <v>45.3</v>
      </c>
      <c r="F112" s="52">
        <v>44</v>
      </c>
      <c r="G112" s="52" t="s">
        <v>1</v>
      </c>
      <c r="H112" s="52" t="s">
        <v>96</v>
      </c>
      <c r="I112" s="52" t="s">
        <v>21</v>
      </c>
      <c r="J112" s="52" t="s">
        <v>15</v>
      </c>
      <c r="K112" s="52" t="s">
        <v>313</v>
      </c>
      <c r="L112" s="53">
        <v>44</v>
      </c>
      <c r="M112" s="53" t="s">
        <v>58</v>
      </c>
      <c r="N112" s="53">
        <v>44</v>
      </c>
      <c r="O112" s="53" t="s">
        <v>58</v>
      </c>
      <c r="P112" s="53" t="s">
        <v>58</v>
      </c>
      <c r="Q112" s="54" t="s">
        <v>58</v>
      </c>
      <c r="R112" s="57">
        <v>44</v>
      </c>
      <c r="S112" s="57">
        <v>44</v>
      </c>
      <c r="T112" s="57">
        <v>44</v>
      </c>
      <c r="U112" s="57">
        <v>44</v>
      </c>
      <c r="V112" s="87">
        <v>47</v>
      </c>
      <c r="W112" s="125">
        <v>44</v>
      </c>
      <c r="X112" s="54" t="s">
        <v>58</v>
      </c>
      <c r="Y112" s="55">
        <v>44</v>
      </c>
      <c r="Z112" s="56"/>
      <c r="AA112" s="43"/>
    </row>
    <row r="113" spans="1:27" ht="15" customHeight="1">
      <c r="A113" s="51" t="s">
        <v>245</v>
      </c>
      <c r="B113" s="52" t="s">
        <v>7</v>
      </c>
      <c r="C113" s="52" t="s">
        <v>95</v>
      </c>
      <c r="D113" s="52">
        <v>317</v>
      </c>
      <c r="E113" s="52">
        <v>29</v>
      </c>
      <c r="F113" s="52">
        <v>26.2</v>
      </c>
      <c r="G113" s="52" t="s">
        <v>1</v>
      </c>
      <c r="H113" s="52" t="s">
        <v>96</v>
      </c>
      <c r="I113" s="52" t="s">
        <v>21</v>
      </c>
      <c r="J113" s="52" t="s">
        <v>15</v>
      </c>
      <c r="K113" s="52" t="s">
        <v>313</v>
      </c>
      <c r="L113" s="53">
        <v>26.2</v>
      </c>
      <c r="M113" s="53" t="s">
        <v>58</v>
      </c>
      <c r="N113" s="53">
        <v>26.2</v>
      </c>
      <c r="O113" s="53" t="s">
        <v>58</v>
      </c>
      <c r="P113" s="53" t="s">
        <v>58</v>
      </c>
      <c r="Q113" s="54" t="s">
        <v>58</v>
      </c>
      <c r="R113" s="57">
        <v>26.2</v>
      </c>
      <c r="S113" s="57">
        <v>26.2</v>
      </c>
      <c r="T113" s="57">
        <v>26.2</v>
      </c>
      <c r="U113" s="57">
        <v>26.2</v>
      </c>
      <c r="V113" s="87">
        <v>26.4</v>
      </c>
      <c r="W113" s="125">
        <v>27</v>
      </c>
      <c r="X113" s="54" t="s">
        <v>58</v>
      </c>
      <c r="Y113" s="55"/>
      <c r="Z113" s="56"/>
      <c r="AA113" s="43"/>
    </row>
    <row r="114" spans="1:27" ht="15" customHeight="1">
      <c r="A114" s="51" t="s">
        <v>246</v>
      </c>
      <c r="B114" s="52" t="s">
        <v>7</v>
      </c>
      <c r="C114" s="52" t="s">
        <v>95</v>
      </c>
      <c r="D114" s="52" t="s">
        <v>247</v>
      </c>
      <c r="E114" s="52">
        <v>29.7</v>
      </c>
      <c r="F114" s="52">
        <v>28.9</v>
      </c>
      <c r="G114" s="52" t="s">
        <v>1</v>
      </c>
      <c r="H114" s="52" t="s">
        <v>96</v>
      </c>
      <c r="I114" s="52" t="s">
        <v>21</v>
      </c>
      <c r="J114" s="52" t="s">
        <v>15</v>
      </c>
      <c r="K114" s="52" t="s">
        <v>313</v>
      </c>
      <c r="L114" s="53">
        <v>28.9</v>
      </c>
      <c r="M114" s="53" t="s">
        <v>58</v>
      </c>
      <c r="N114" s="53">
        <v>18</v>
      </c>
      <c r="O114" s="53" t="s">
        <v>58</v>
      </c>
      <c r="P114" s="53" t="s">
        <v>58</v>
      </c>
      <c r="Q114" s="54" t="s">
        <v>58</v>
      </c>
      <c r="R114" s="57">
        <v>28.9</v>
      </c>
      <c r="S114" s="57">
        <v>28.9</v>
      </c>
      <c r="T114" s="57">
        <v>28.9</v>
      </c>
      <c r="U114" s="57">
        <v>28.9</v>
      </c>
      <c r="V114" s="87">
        <v>30</v>
      </c>
      <c r="W114" s="125">
        <v>30</v>
      </c>
      <c r="X114" s="54" t="s">
        <v>58</v>
      </c>
      <c r="Y114" s="55"/>
      <c r="Z114" s="56"/>
      <c r="AA114" s="43"/>
    </row>
    <row r="115" spans="1:27" ht="15" customHeight="1">
      <c r="A115" s="51" t="s">
        <v>248</v>
      </c>
      <c r="B115" s="52" t="s">
        <v>7</v>
      </c>
      <c r="C115" s="52" t="s">
        <v>95</v>
      </c>
      <c r="D115" s="52" t="s">
        <v>249</v>
      </c>
      <c r="E115" s="52">
        <v>24</v>
      </c>
      <c r="F115" s="52">
        <v>23</v>
      </c>
      <c r="G115" s="52" t="s">
        <v>1</v>
      </c>
      <c r="H115" s="52" t="s">
        <v>96</v>
      </c>
      <c r="I115" s="52" t="s">
        <v>21</v>
      </c>
      <c r="J115" s="52" t="s">
        <v>14</v>
      </c>
      <c r="K115" s="52" t="s">
        <v>313</v>
      </c>
      <c r="L115" s="53">
        <v>23</v>
      </c>
      <c r="M115" s="53" t="s">
        <v>58</v>
      </c>
      <c r="N115" s="53">
        <v>23</v>
      </c>
      <c r="O115" s="53" t="s">
        <v>58</v>
      </c>
      <c r="P115" s="53" t="s">
        <v>58</v>
      </c>
      <c r="Q115" s="54" t="s">
        <v>58</v>
      </c>
      <c r="R115" s="57">
        <v>23</v>
      </c>
      <c r="S115" s="57">
        <v>23</v>
      </c>
      <c r="T115" s="57">
        <v>23</v>
      </c>
      <c r="U115" s="57">
        <v>23</v>
      </c>
      <c r="V115" s="87">
        <v>24.2</v>
      </c>
      <c r="W115" s="125">
        <v>24</v>
      </c>
      <c r="X115" s="54" t="s">
        <v>58</v>
      </c>
      <c r="Y115" s="55">
        <v>23.6</v>
      </c>
      <c r="Z115" s="56"/>
      <c r="AA115" s="43"/>
    </row>
    <row r="116" spans="1:27" ht="18" customHeight="1">
      <c r="A116" s="51" t="s">
        <v>250</v>
      </c>
      <c r="B116" s="52" t="s">
        <v>7</v>
      </c>
      <c r="C116" s="52" t="s">
        <v>129</v>
      </c>
      <c r="D116" s="52" t="s">
        <v>183</v>
      </c>
      <c r="E116" s="52">
        <v>34.57</v>
      </c>
      <c r="F116" s="53">
        <v>32.4</v>
      </c>
      <c r="G116" s="52" t="s">
        <v>1</v>
      </c>
      <c r="H116" s="52" t="s">
        <v>135</v>
      </c>
      <c r="I116" s="52" t="s">
        <v>20</v>
      </c>
      <c r="J116" s="52" t="s">
        <v>15</v>
      </c>
      <c r="K116" s="52" t="s">
        <v>313</v>
      </c>
      <c r="L116" s="53" t="s">
        <v>58</v>
      </c>
      <c r="M116" s="53" t="s">
        <v>58</v>
      </c>
      <c r="N116" s="53" t="s">
        <v>58</v>
      </c>
      <c r="O116" s="53" t="s">
        <v>58</v>
      </c>
      <c r="P116" s="53">
        <v>32.4</v>
      </c>
      <c r="Q116" s="54">
        <v>32.4</v>
      </c>
      <c r="R116" s="57" t="s">
        <v>58</v>
      </c>
      <c r="S116" s="57" t="s">
        <v>58</v>
      </c>
      <c r="T116" s="57" t="s">
        <v>58</v>
      </c>
      <c r="U116" s="57" t="s">
        <v>58</v>
      </c>
      <c r="V116" s="87" t="s">
        <v>58</v>
      </c>
      <c r="W116" s="125" t="s">
        <v>58</v>
      </c>
      <c r="X116" s="54">
        <v>32.4</v>
      </c>
      <c r="Y116" s="55"/>
      <c r="Z116" s="56"/>
      <c r="AA116" s="43"/>
    </row>
    <row r="117" spans="1:27" ht="18" customHeight="1">
      <c r="A117" s="51" t="s">
        <v>251</v>
      </c>
      <c r="B117" s="52" t="s">
        <v>7</v>
      </c>
      <c r="C117" s="52" t="s">
        <v>129</v>
      </c>
      <c r="D117" s="52" t="s">
        <v>185</v>
      </c>
      <c r="E117" s="52">
        <v>47.05</v>
      </c>
      <c r="F117" s="53">
        <v>42.9</v>
      </c>
      <c r="G117" s="52" t="s">
        <v>1</v>
      </c>
      <c r="H117" s="52" t="s">
        <v>135</v>
      </c>
      <c r="I117" s="52" t="s">
        <v>20</v>
      </c>
      <c r="J117" s="52" t="s">
        <v>15</v>
      </c>
      <c r="K117" s="52" t="s">
        <v>58</v>
      </c>
      <c r="L117" s="53" t="s">
        <v>58</v>
      </c>
      <c r="M117" s="53">
        <v>42.9</v>
      </c>
      <c r="N117" s="53" t="s">
        <v>58</v>
      </c>
      <c r="O117" s="53" t="s">
        <v>58</v>
      </c>
      <c r="P117" s="53">
        <v>42.9</v>
      </c>
      <c r="Q117" s="54">
        <v>42.9</v>
      </c>
      <c r="R117" s="57" t="s">
        <v>58</v>
      </c>
      <c r="S117" s="57" t="s">
        <v>58</v>
      </c>
      <c r="T117" s="57" t="s">
        <v>58</v>
      </c>
      <c r="U117" s="57" t="s">
        <v>58</v>
      </c>
      <c r="V117" s="87" t="s">
        <v>58</v>
      </c>
      <c r="W117" s="125" t="s">
        <v>58</v>
      </c>
      <c r="X117" s="54">
        <v>42.9</v>
      </c>
      <c r="Y117" s="55" t="s">
        <v>58</v>
      </c>
      <c r="Z117" s="56"/>
      <c r="AA117" s="43"/>
    </row>
    <row r="118" spans="1:27" ht="18" customHeight="1">
      <c r="A118" s="51" t="s">
        <v>252</v>
      </c>
      <c r="B118" s="52" t="s">
        <v>7</v>
      </c>
      <c r="C118" s="52" t="s">
        <v>129</v>
      </c>
      <c r="D118" s="52" t="s">
        <v>187</v>
      </c>
      <c r="E118" s="52">
        <v>45.21</v>
      </c>
      <c r="F118" s="53">
        <v>42.3</v>
      </c>
      <c r="G118" s="52" t="s">
        <v>1</v>
      </c>
      <c r="H118" s="52" t="s">
        <v>135</v>
      </c>
      <c r="I118" s="52" t="s">
        <v>20</v>
      </c>
      <c r="J118" s="52" t="s">
        <v>15</v>
      </c>
      <c r="K118" s="52" t="s">
        <v>313</v>
      </c>
      <c r="L118" s="53" t="s">
        <v>58</v>
      </c>
      <c r="M118" s="53">
        <v>42.3</v>
      </c>
      <c r="N118" s="53" t="s">
        <v>58</v>
      </c>
      <c r="O118" s="53" t="s">
        <v>58</v>
      </c>
      <c r="P118" s="53">
        <v>42.3</v>
      </c>
      <c r="Q118" s="54">
        <v>42.3</v>
      </c>
      <c r="R118" s="57" t="s">
        <v>58</v>
      </c>
      <c r="S118" s="57" t="s">
        <v>58</v>
      </c>
      <c r="T118" s="57" t="s">
        <v>58</v>
      </c>
      <c r="U118" s="57" t="s">
        <v>58</v>
      </c>
      <c r="V118" s="87" t="s">
        <v>58</v>
      </c>
      <c r="W118" s="125" t="s">
        <v>58</v>
      </c>
      <c r="X118" s="54">
        <v>42.3</v>
      </c>
      <c r="Y118" s="55">
        <v>42</v>
      </c>
      <c r="Z118" s="56"/>
      <c r="AA118" s="43"/>
    </row>
    <row r="119" spans="1:27" ht="15" customHeight="1">
      <c r="A119" s="51" t="s">
        <v>253</v>
      </c>
      <c r="B119" s="52" t="s">
        <v>7</v>
      </c>
      <c r="C119" s="52" t="s">
        <v>129</v>
      </c>
      <c r="D119" s="52" t="s">
        <v>189</v>
      </c>
      <c r="E119" s="52">
        <v>45.23</v>
      </c>
      <c r="F119" s="53">
        <v>42.6</v>
      </c>
      <c r="G119" s="52" t="s">
        <v>1</v>
      </c>
      <c r="H119" s="52" t="s">
        <v>135</v>
      </c>
      <c r="I119" s="52" t="s">
        <v>20</v>
      </c>
      <c r="J119" s="52" t="s">
        <v>15</v>
      </c>
      <c r="K119" s="52" t="s">
        <v>58</v>
      </c>
      <c r="L119" s="53" t="s">
        <v>58</v>
      </c>
      <c r="M119" s="53">
        <v>42.6</v>
      </c>
      <c r="N119" s="53" t="s">
        <v>58</v>
      </c>
      <c r="O119" s="53" t="s">
        <v>58</v>
      </c>
      <c r="P119" s="53">
        <v>42.6</v>
      </c>
      <c r="Q119" s="54">
        <v>42.6</v>
      </c>
      <c r="R119" s="57" t="s">
        <v>58</v>
      </c>
      <c r="S119" s="57" t="s">
        <v>58</v>
      </c>
      <c r="T119" s="57" t="s">
        <v>58</v>
      </c>
      <c r="U119" s="57" t="s">
        <v>58</v>
      </c>
      <c r="V119" s="87" t="s">
        <v>58</v>
      </c>
      <c r="W119" s="125" t="s">
        <v>58</v>
      </c>
      <c r="X119" s="54">
        <v>42.6</v>
      </c>
      <c r="Y119" s="55">
        <v>43</v>
      </c>
      <c r="Z119" s="56"/>
      <c r="AA119" s="43"/>
    </row>
    <row r="120" spans="1:27" ht="15" customHeight="1">
      <c r="A120" s="51" t="s">
        <v>254</v>
      </c>
      <c r="B120" s="52" t="s">
        <v>7</v>
      </c>
      <c r="C120" s="52" t="s">
        <v>129</v>
      </c>
      <c r="D120" s="52" t="s">
        <v>255</v>
      </c>
      <c r="E120" s="52">
        <v>18.82</v>
      </c>
      <c r="F120" s="53">
        <v>16.899999999999999</v>
      </c>
      <c r="G120" s="52" t="s">
        <v>1</v>
      </c>
      <c r="H120" s="52" t="s">
        <v>135</v>
      </c>
      <c r="I120" s="52" t="s">
        <v>20</v>
      </c>
      <c r="J120" s="52" t="s">
        <v>15</v>
      </c>
      <c r="K120" s="52" t="s">
        <v>313</v>
      </c>
      <c r="L120" s="53" t="s">
        <v>58</v>
      </c>
      <c r="M120" s="53">
        <v>16.899999999999999</v>
      </c>
      <c r="N120" s="53" t="s">
        <v>58</v>
      </c>
      <c r="O120" s="53" t="s">
        <v>58</v>
      </c>
      <c r="P120" s="53">
        <v>16.899999999999999</v>
      </c>
      <c r="Q120" s="54">
        <v>16.899999999999999</v>
      </c>
      <c r="R120" s="57" t="s">
        <v>58</v>
      </c>
      <c r="S120" s="57" t="s">
        <v>58</v>
      </c>
      <c r="T120" s="57" t="s">
        <v>58</v>
      </c>
      <c r="U120" s="57" t="s">
        <v>58</v>
      </c>
      <c r="V120" s="87" t="s">
        <v>58</v>
      </c>
      <c r="W120" s="125" t="s">
        <v>58</v>
      </c>
      <c r="X120" s="54">
        <v>16.899999999999999</v>
      </c>
      <c r="Y120" s="55">
        <v>16</v>
      </c>
      <c r="Z120" s="56"/>
      <c r="AA120" s="43"/>
    </row>
    <row r="121" spans="1:27" ht="15" customHeight="1">
      <c r="A121" s="51" t="s">
        <v>256</v>
      </c>
      <c r="B121" s="52" t="s">
        <v>7</v>
      </c>
      <c r="C121" s="52" t="s">
        <v>129</v>
      </c>
      <c r="D121" s="52" t="s">
        <v>257</v>
      </c>
      <c r="E121" s="52">
        <v>35.31</v>
      </c>
      <c r="F121" s="53">
        <v>32.799999999999997</v>
      </c>
      <c r="G121" s="52" t="s">
        <v>1</v>
      </c>
      <c r="H121" s="52" t="s">
        <v>135</v>
      </c>
      <c r="I121" s="52" t="s">
        <v>20</v>
      </c>
      <c r="J121" s="52" t="s">
        <v>15</v>
      </c>
      <c r="K121" s="52" t="s">
        <v>313</v>
      </c>
      <c r="L121" s="53" t="s">
        <v>58</v>
      </c>
      <c r="M121" s="53">
        <v>32.799999999999997</v>
      </c>
      <c r="N121" s="53" t="s">
        <v>58</v>
      </c>
      <c r="O121" s="53" t="s">
        <v>58</v>
      </c>
      <c r="P121" s="53">
        <v>32.799999999999997</v>
      </c>
      <c r="Q121" s="54">
        <v>32.799999999999997</v>
      </c>
      <c r="R121" s="57" t="s">
        <v>58</v>
      </c>
      <c r="S121" s="57" t="s">
        <v>58</v>
      </c>
      <c r="T121" s="57" t="s">
        <v>58</v>
      </c>
      <c r="U121" s="57" t="s">
        <v>58</v>
      </c>
      <c r="V121" s="87" t="s">
        <v>58</v>
      </c>
      <c r="W121" s="149" t="s">
        <v>58</v>
      </c>
      <c r="X121" s="54">
        <v>32.799999999999997</v>
      </c>
      <c r="Y121" s="55">
        <v>32</v>
      </c>
      <c r="Z121" s="56"/>
      <c r="AA121" s="43"/>
    </row>
    <row r="122" spans="1:27" ht="15" customHeight="1">
      <c r="A122" s="51" t="s">
        <v>258</v>
      </c>
      <c r="B122" s="52" t="s">
        <v>7</v>
      </c>
      <c r="C122" s="52" t="s">
        <v>129</v>
      </c>
      <c r="D122" s="52" t="s">
        <v>193</v>
      </c>
      <c r="E122" s="52">
        <v>33.11</v>
      </c>
      <c r="F122" s="53">
        <v>29.2</v>
      </c>
      <c r="G122" s="52" t="s">
        <v>1</v>
      </c>
      <c r="H122" s="52" t="s">
        <v>135</v>
      </c>
      <c r="I122" s="52" t="s">
        <v>20</v>
      </c>
      <c r="J122" s="52" t="s">
        <v>15</v>
      </c>
      <c r="K122" s="52" t="s">
        <v>58</v>
      </c>
      <c r="L122" s="53" t="s">
        <v>58</v>
      </c>
      <c r="M122" s="53">
        <v>29.2</v>
      </c>
      <c r="N122" s="53" t="s">
        <v>58</v>
      </c>
      <c r="O122" s="53" t="s">
        <v>58</v>
      </c>
      <c r="P122" s="53">
        <v>29.2</v>
      </c>
      <c r="Q122" s="54">
        <v>29.2</v>
      </c>
      <c r="R122" s="57" t="s">
        <v>58</v>
      </c>
      <c r="S122" s="57" t="s">
        <v>58</v>
      </c>
      <c r="T122" s="57" t="s">
        <v>58</v>
      </c>
      <c r="U122" s="57" t="s">
        <v>58</v>
      </c>
      <c r="V122" s="87" t="s">
        <v>58</v>
      </c>
      <c r="W122" s="149" t="s">
        <v>58</v>
      </c>
      <c r="X122" s="54">
        <v>29.2</v>
      </c>
      <c r="Y122" s="55">
        <v>30</v>
      </c>
      <c r="Z122" s="56"/>
      <c r="AA122" s="43"/>
    </row>
    <row r="123" spans="1:27" ht="15" customHeight="1">
      <c r="A123" s="51" t="s">
        <v>259</v>
      </c>
      <c r="B123" s="52" t="s">
        <v>7</v>
      </c>
      <c r="C123" s="52" t="s">
        <v>129</v>
      </c>
      <c r="D123" s="52" t="s">
        <v>195</v>
      </c>
      <c r="E123" s="52">
        <v>54.57</v>
      </c>
      <c r="F123" s="53">
        <v>51.8</v>
      </c>
      <c r="G123" s="52" t="s">
        <v>1</v>
      </c>
      <c r="H123" s="52" t="s">
        <v>135</v>
      </c>
      <c r="I123" s="52" t="s">
        <v>20</v>
      </c>
      <c r="J123" s="52" t="s">
        <v>15</v>
      </c>
      <c r="K123" s="52" t="s">
        <v>313</v>
      </c>
      <c r="L123" s="53" t="s">
        <v>58</v>
      </c>
      <c r="M123" s="53">
        <v>51.8</v>
      </c>
      <c r="N123" s="53" t="s">
        <v>58</v>
      </c>
      <c r="O123" s="53" t="s">
        <v>58</v>
      </c>
      <c r="P123" s="53">
        <v>51.8</v>
      </c>
      <c r="Q123" s="54">
        <v>51.8</v>
      </c>
      <c r="R123" s="57" t="s">
        <v>58</v>
      </c>
      <c r="S123" s="57" t="s">
        <v>58</v>
      </c>
      <c r="T123" s="57" t="s">
        <v>58</v>
      </c>
      <c r="U123" s="57" t="s">
        <v>58</v>
      </c>
      <c r="V123" s="87" t="s">
        <v>58</v>
      </c>
      <c r="W123" s="149" t="s">
        <v>58</v>
      </c>
      <c r="X123" s="54">
        <v>51.8</v>
      </c>
      <c r="Y123" s="55">
        <v>51</v>
      </c>
      <c r="Z123" s="56"/>
      <c r="AA123" s="43"/>
    </row>
    <row r="124" spans="1:27" ht="15" customHeight="1">
      <c r="A124" s="51" t="s">
        <v>260</v>
      </c>
      <c r="B124" s="52" t="s">
        <v>7</v>
      </c>
      <c r="C124" s="52" t="s">
        <v>129</v>
      </c>
      <c r="D124" s="52" t="s">
        <v>261</v>
      </c>
      <c r="E124" s="52">
        <v>45.53</v>
      </c>
      <c r="F124" s="53">
        <v>42.6</v>
      </c>
      <c r="G124" s="52" t="s">
        <v>1</v>
      </c>
      <c r="H124" s="52" t="s">
        <v>135</v>
      </c>
      <c r="I124" s="52" t="s">
        <v>20</v>
      </c>
      <c r="J124" s="52" t="s">
        <v>15</v>
      </c>
      <c r="K124" s="52" t="s">
        <v>313</v>
      </c>
      <c r="L124" s="53" t="s">
        <v>58</v>
      </c>
      <c r="M124" s="53">
        <v>42.6</v>
      </c>
      <c r="N124" s="53" t="s">
        <v>58</v>
      </c>
      <c r="O124" s="53" t="s">
        <v>58</v>
      </c>
      <c r="P124" s="53">
        <v>42.6</v>
      </c>
      <c r="Q124" s="54">
        <v>42.6</v>
      </c>
      <c r="R124" s="57" t="s">
        <v>58</v>
      </c>
      <c r="S124" s="57" t="s">
        <v>58</v>
      </c>
      <c r="T124" s="57" t="s">
        <v>58</v>
      </c>
      <c r="U124" s="57" t="s">
        <v>58</v>
      </c>
      <c r="V124" s="87" t="s">
        <v>58</v>
      </c>
      <c r="W124" s="149" t="s">
        <v>58</v>
      </c>
      <c r="X124" s="54">
        <v>42.6</v>
      </c>
      <c r="Y124" s="55">
        <v>42.7</v>
      </c>
      <c r="Z124" s="56"/>
      <c r="AA124" s="43"/>
    </row>
    <row r="125" spans="1:27" ht="15" customHeight="1">
      <c r="A125" s="51" t="s">
        <v>262</v>
      </c>
      <c r="B125" s="52" t="s">
        <v>7</v>
      </c>
      <c r="C125" s="52" t="s">
        <v>129</v>
      </c>
      <c r="D125" s="52" t="s">
        <v>263</v>
      </c>
      <c r="E125" s="52">
        <v>42.92</v>
      </c>
      <c r="F125" s="53">
        <v>39.299999999999997</v>
      </c>
      <c r="G125" s="52" t="s">
        <v>1</v>
      </c>
      <c r="H125" s="52" t="s">
        <v>135</v>
      </c>
      <c r="I125" s="52" t="s">
        <v>20</v>
      </c>
      <c r="J125" s="52" t="s">
        <v>15</v>
      </c>
      <c r="K125" s="52" t="s">
        <v>313</v>
      </c>
      <c r="L125" s="53" t="s">
        <v>58</v>
      </c>
      <c r="M125" s="53">
        <v>39.299999999999997</v>
      </c>
      <c r="N125" s="53" t="s">
        <v>58</v>
      </c>
      <c r="O125" s="53" t="s">
        <v>58</v>
      </c>
      <c r="P125" s="53">
        <v>39.299999999999997</v>
      </c>
      <c r="Q125" s="54">
        <v>39.299999999999997</v>
      </c>
      <c r="R125" s="57" t="s">
        <v>58</v>
      </c>
      <c r="S125" s="57" t="s">
        <v>58</v>
      </c>
      <c r="T125" s="57" t="s">
        <v>58</v>
      </c>
      <c r="U125" s="57" t="s">
        <v>58</v>
      </c>
      <c r="V125" s="87" t="s">
        <v>58</v>
      </c>
      <c r="W125" s="149" t="s">
        <v>58</v>
      </c>
      <c r="X125" s="54">
        <v>39.299999999999997</v>
      </c>
      <c r="Y125" s="55">
        <v>38.369999999999997</v>
      </c>
      <c r="Z125" s="56"/>
      <c r="AA125" s="43"/>
    </row>
    <row r="126" spans="1:27" ht="15" customHeight="1">
      <c r="A126" s="51" t="s">
        <v>264</v>
      </c>
      <c r="B126" s="52" t="s">
        <v>7</v>
      </c>
      <c r="C126" s="52" t="s">
        <v>129</v>
      </c>
      <c r="D126" s="52" t="s">
        <v>265</v>
      </c>
      <c r="E126" s="52">
        <v>42.32</v>
      </c>
      <c r="F126" s="53">
        <v>39.700000000000003</v>
      </c>
      <c r="G126" s="52" t="s">
        <v>1</v>
      </c>
      <c r="H126" s="52" t="s">
        <v>135</v>
      </c>
      <c r="I126" s="52" t="s">
        <v>20</v>
      </c>
      <c r="J126" s="52" t="s">
        <v>15</v>
      </c>
      <c r="K126" s="52" t="s">
        <v>313</v>
      </c>
      <c r="L126" s="53" t="s">
        <v>58</v>
      </c>
      <c r="M126" s="53">
        <v>39.700000000000003</v>
      </c>
      <c r="N126" s="53" t="s">
        <v>58</v>
      </c>
      <c r="O126" s="53" t="s">
        <v>58</v>
      </c>
      <c r="P126" s="53">
        <v>39.700000000000003</v>
      </c>
      <c r="Q126" s="54">
        <v>39.700000000000003</v>
      </c>
      <c r="R126" s="57" t="s">
        <v>58</v>
      </c>
      <c r="S126" s="57" t="s">
        <v>58</v>
      </c>
      <c r="T126" s="57" t="s">
        <v>58</v>
      </c>
      <c r="U126" s="57" t="s">
        <v>58</v>
      </c>
      <c r="V126" s="87" t="s">
        <v>58</v>
      </c>
      <c r="W126" s="149" t="s">
        <v>58</v>
      </c>
      <c r="X126" s="54">
        <v>39.700000000000003</v>
      </c>
      <c r="Y126" s="55">
        <v>41.14</v>
      </c>
      <c r="Z126" s="56"/>
      <c r="AA126" s="43"/>
    </row>
    <row r="127" spans="1:27" ht="15" customHeight="1">
      <c r="A127" s="51" t="s">
        <v>266</v>
      </c>
      <c r="B127" s="52" t="s">
        <v>7</v>
      </c>
      <c r="C127" s="52" t="s">
        <v>129</v>
      </c>
      <c r="D127" s="52" t="s">
        <v>267</v>
      </c>
      <c r="E127" s="52">
        <v>40.6</v>
      </c>
      <c r="F127" s="53">
        <v>38</v>
      </c>
      <c r="G127" s="52" t="s">
        <v>1</v>
      </c>
      <c r="H127" s="52" t="s">
        <v>135</v>
      </c>
      <c r="I127" s="52" t="s">
        <v>20</v>
      </c>
      <c r="J127" s="52" t="s">
        <v>15</v>
      </c>
      <c r="K127" s="52" t="s">
        <v>313</v>
      </c>
      <c r="L127" s="53" t="s">
        <v>58</v>
      </c>
      <c r="M127" s="53">
        <v>38</v>
      </c>
      <c r="N127" s="53" t="s">
        <v>58</v>
      </c>
      <c r="O127" s="53" t="s">
        <v>58</v>
      </c>
      <c r="P127" s="53">
        <v>38</v>
      </c>
      <c r="Q127" s="54">
        <v>38</v>
      </c>
      <c r="R127" s="57" t="s">
        <v>58</v>
      </c>
      <c r="S127" s="57" t="s">
        <v>58</v>
      </c>
      <c r="T127" s="57" t="s">
        <v>58</v>
      </c>
      <c r="U127" s="57" t="s">
        <v>58</v>
      </c>
      <c r="V127" s="87" t="s">
        <v>58</v>
      </c>
      <c r="W127" s="125" t="s">
        <v>58</v>
      </c>
      <c r="X127" s="54">
        <v>38</v>
      </c>
      <c r="Y127" s="55">
        <v>38.200000000000003</v>
      </c>
      <c r="Z127" s="56"/>
      <c r="AA127" s="43"/>
    </row>
    <row r="128" spans="1:27" ht="15" customHeight="1">
      <c r="A128" s="51" t="s">
        <v>268</v>
      </c>
      <c r="B128" s="52" t="s">
        <v>7</v>
      </c>
      <c r="C128" s="52" t="s">
        <v>129</v>
      </c>
      <c r="D128" s="52" t="s">
        <v>269</v>
      </c>
      <c r="E128" s="52">
        <v>41.25</v>
      </c>
      <c r="F128" s="53">
        <v>37.5</v>
      </c>
      <c r="G128" s="52" t="s">
        <v>1</v>
      </c>
      <c r="H128" s="52" t="s">
        <v>135</v>
      </c>
      <c r="I128" s="52" t="s">
        <v>20</v>
      </c>
      <c r="J128" s="52" t="s">
        <v>15</v>
      </c>
      <c r="K128" s="52" t="s">
        <v>313</v>
      </c>
      <c r="L128" s="53" t="s">
        <v>58</v>
      </c>
      <c r="M128" s="53">
        <v>37.5</v>
      </c>
      <c r="N128" s="53" t="s">
        <v>58</v>
      </c>
      <c r="O128" s="53" t="s">
        <v>58</v>
      </c>
      <c r="P128" s="53">
        <v>37.5</v>
      </c>
      <c r="Q128" s="54">
        <v>37.5</v>
      </c>
      <c r="R128" s="57" t="s">
        <v>58</v>
      </c>
      <c r="S128" s="57" t="s">
        <v>58</v>
      </c>
      <c r="T128" s="57" t="s">
        <v>58</v>
      </c>
      <c r="U128" s="57" t="s">
        <v>58</v>
      </c>
      <c r="V128" s="87" t="s">
        <v>58</v>
      </c>
      <c r="W128" s="125" t="s">
        <v>58</v>
      </c>
      <c r="X128" s="54">
        <v>37.5</v>
      </c>
      <c r="Y128" s="55">
        <v>40.85</v>
      </c>
      <c r="Z128" s="56"/>
      <c r="AA128" s="43"/>
    </row>
    <row r="129" spans="1:27" ht="15" customHeight="1">
      <c r="A129" s="51" t="s">
        <v>270</v>
      </c>
      <c r="B129" s="52" t="s">
        <v>7</v>
      </c>
      <c r="C129" s="52" t="s">
        <v>129</v>
      </c>
      <c r="D129" s="52" t="s">
        <v>197</v>
      </c>
      <c r="E129" s="52">
        <v>62.41</v>
      </c>
      <c r="F129" s="53">
        <v>60.4</v>
      </c>
      <c r="G129" s="52" t="s">
        <v>1</v>
      </c>
      <c r="H129" s="52" t="s">
        <v>135</v>
      </c>
      <c r="I129" s="52" t="s">
        <v>20</v>
      </c>
      <c r="J129" s="52" t="s">
        <v>15</v>
      </c>
      <c r="K129" s="52" t="s">
        <v>313</v>
      </c>
      <c r="L129" s="53" t="s">
        <v>58</v>
      </c>
      <c r="M129" s="53" t="s">
        <v>58</v>
      </c>
      <c r="N129" s="53" t="s">
        <v>58</v>
      </c>
      <c r="O129" s="53" t="s">
        <v>58</v>
      </c>
      <c r="P129" s="53">
        <v>60.4</v>
      </c>
      <c r="Q129" s="54">
        <v>60.4</v>
      </c>
      <c r="R129" s="57" t="s">
        <v>58</v>
      </c>
      <c r="S129" s="57" t="s">
        <v>58</v>
      </c>
      <c r="T129" s="57" t="s">
        <v>58</v>
      </c>
      <c r="U129" s="57" t="s">
        <v>58</v>
      </c>
      <c r="V129" s="87" t="s">
        <v>58</v>
      </c>
      <c r="W129" s="125" t="s">
        <v>58</v>
      </c>
      <c r="X129" s="54">
        <v>60.4</v>
      </c>
      <c r="Y129" s="55"/>
      <c r="Z129" s="56"/>
      <c r="AA129" s="43"/>
    </row>
    <row r="130" spans="1:27" ht="18" customHeight="1">
      <c r="A130" s="51" t="s">
        <v>271</v>
      </c>
      <c r="B130" s="52" t="s">
        <v>7</v>
      </c>
      <c r="C130" s="52" t="s">
        <v>129</v>
      </c>
      <c r="D130" s="52">
        <v>153</v>
      </c>
      <c r="E130" s="52">
        <v>32</v>
      </c>
      <c r="F130" s="52">
        <v>31.8</v>
      </c>
      <c r="G130" s="52" t="s">
        <v>1</v>
      </c>
      <c r="H130" s="52" t="s">
        <v>96</v>
      </c>
      <c r="I130" s="52" t="s">
        <v>21</v>
      </c>
      <c r="J130" s="52" t="s">
        <v>14</v>
      </c>
      <c r="K130" s="52" t="s">
        <v>313</v>
      </c>
      <c r="L130" s="53">
        <v>31.8</v>
      </c>
      <c r="M130" s="53" t="s">
        <v>58</v>
      </c>
      <c r="N130" s="53">
        <v>31.8</v>
      </c>
      <c r="O130" s="53" t="s">
        <v>58</v>
      </c>
      <c r="P130" s="53" t="s">
        <v>58</v>
      </c>
      <c r="Q130" s="54" t="s">
        <v>58</v>
      </c>
      <c r="R130" s="57">
        <v>31.8</v>
      </c>
      <c r="S130" s="57">
        <v>31.8</v>
      </c>
      <c r="T130" s="57">
        <v>31.8</v>
      </c>
      <c r="U130" s="57">
        <v>30</v>
      </c>
      <c r="V130" s="87">
        <v>33</v>
      </c>
      <c r="W130" s="125">
        <v>33</v>
      </c>
      <c r="X130" s="54" t="s">
        <v>58</v>
      </c>
      <c r="Y130" s="55" t="s">
        <v>58</v>
      </c>
      <c r="Z130" s="56"/>
      <c r="AA130" s="43"/>
    </row>
    <row r="131" spans="1:27" ht="15" customHeight="1">
      <c r="A131" s="51" t="s">
        <v>272</v>
      </c>
      <c r="B131" s="52" t="s">
        <v>7</v>
      </c>
      <c r="C131" s="52" t="s">
        <v>129</v>
      </c>
      <c r="D131" s="52">
        <v>190</v>
      </c>
      <c r="E131" s="52">
        <v>34</v>
      </c>
      <c r="F131" s="52">
        <v>34</v>
      </c>
      <c r="G131" s="52" t="s">
        <v>1</v>
      </c>
      <c r="H131" s="52" t="s">
        <v>96</v>
      </c>
      <c r="I131" s="52" t="s">
        <v>21</v>
      </c>
      <c r="J131" s="52" t="s">
        <v>14</v>
      </c>
      <c r="K131" s="52" t="s">
        <v>313</v>
      </c>
      <c r="L131" s="53">
        <v>34</v>
      </c>
      <c r="M131" s="53" t="s">
        <v>58</v>
      </c>
      <c r="N131" s="53" t="s">
        <v>58</v>
      </c>
      <c r="O131" s="53" t="s">
        <v>58</v>
      </c>
      <c r="P131" s="53" t="s">
        <v>58</v>
      </c>
      <c r="Q131" s="54" t="s">
        <v>58</v>
      </c>
      <c r="R131" s="57">
        <v>34</v>
      </c>
      <c r="S131" s="57">
        <v>34</v>
      </c>
      <c r="T131" s="57">
        <v>34</v>
      </c>
      <c r="U131" s="57">
        <v>34</v>
      </c>
      <c r="V131" s="87">
        <v>36.200000000000003</v>
      </c>
      <c r="W131" s="125">
        <v>36.200000000000003</v>
      </c>
      <c r="X131" s="54" t="s">
        <v>58</v>
      </c>
      <c r="Y131" s="55" t="s">
        <v>58</v>
      </c>
      <c r="Z131" s="56"/>
      <c r="AA131" s="43"/>
    </row>
    <row r="132" spans="1:27" ht="18" customHeight="1">
      <c r="A132" s="51" t="s">
        <v>273</v>
      </c>
      <c r="B132" s="52" t="s">
        <v>7</v>
      </c>
      <c r="C132" s="52" t="s">
        <v>129</v>
      </c>
      <c r="D132" s="52">
        <v>192</v>
      </c>
      <c r="E132" s="52">
        <v>10.3</v>
      </c>
      <c r="F132" s="52">
        <v>10</v>
      </c>
      <c r="G132" s="52" t="s">
        <v>1</v>
      </c>
      <c r="H132" s="52" t="s">
        <v>96</v>
      </c>
      <c r="I132" s="52" t="s">
        <v>21</v>
      </c>
      <c r="J132" s="52" t="s">
        <v>14</v>
      </c>
      <c r="K132" s="52" t="s">
        <v>313</v>
      </c>
      <c r="L132" s="53">
        <v>10.3</v>
      </c>
      <c r="M132" s="53" t="s">
        <v>58</v>
      </c>
      <c r="N132" s="53" t="s">
        <v>58</v>
      </c>
      <c r="O132" s="53" t="s">
        <v>58</v>
      </c>
      <c r="P132" s="53" t="s">
        <v>58</v>
      </c>
      <c r="Q132" s="54" t="s">
        <v>58</v>
      </c>
      <c r="R132" s="57">
        <v>10</v>
      </c>
      <c r="S132" s="57">
        <v>10.3</v>
      </c>
      <c r="T132" s="57">
        <v>10.3</v>
      </c>
      <c r="U132" s="57">
        <v>10.3</v>
      </c>
      <c r="V132" s="87">
        <v>13.6</v>
      </c>
      <c r="W132" s="125">
        <v>13</v>
      </c>
      <c r="X132" s="54" t="s">
        <v>58</v>
      </c>
      <c r="Y132" s="55" t="s">
        <v>58</v>
      </c>
      <c r="Z132" s="56"/>
      <c r="AA132" s="43"/>
    </row>
    <row r="133" spans="1:27" ht="18" customHeight="1">
      <c r="A133" s="51" t="s">
        <v>274</v>
      </c>
      <c r="B133" s="52" t="s">
        <v>7</v>
      </c>
      <c r="C133" s="52" t="s">
        <v>129</v>
      </c>
      <c r="D133" s="52">
        <v>193</v>
      </c>
      <c r="E133" s="52">
        <v>29.5</v>
      </c>
      <c r="F133" s="52">
        <v>28.9</v>
      </c>
      <c r="G133" s="52" t="s">
        <v>1</v>
      </c>
      <c r="H133" s="52" t="s">
        <v>96</v>
      </c>
      <c r="I133" s="52" t="s">
        <v>21</v>
      </c>
      <c r="J133" s="52" t="s">
        <v>14</v>
      </c>
      <c r="K133" s="52" t="s">
        <v>313</v>
      </c>
      <c r="L133" s="53">
        <v>28.9</v>
      </c>
      <c r="M133" s="53" t="s">
        <v>58</v>
      </c>
      <c r="N133" s="53" t="s">
        <v>58</v>
      </c>
      <c r="O133" s="53" t="s">
        <v>58</v>
      </c>
      <c r="P133" s="53" t="s">
        <v>314</v>
      </c>
      <c r="Q133" s="54" t="s">
        <v>58</v>
      </c>
      <c r="R133" s="57">
        <v>28.9</v>
      </c>
      <c r="S133" s="57">
        <v>28.9</v>
      </c>
      <c r="T133" s="57">
        <v>28.9</v>
      </c>
      <c r="U133" s="57">
        <v>27</v>
      </c>
      <c r="V133" s="87">
        <v>28</v>
      </c>
      <c r="W133" s="125">
        <v>29</v>
      </c>
      <c r="X133" s="54" t="s">
        <v>58</v>
      </c>
      <c r="Y133" s="55" t="s">
        <v>58</v>
      </c>
      <c r="Z133" s="56"/>
      <c r="AA133" s="43"/>
    </row>
    <row r="134" spans="1:27">
      <c r="A134" s="51" t="s">
        <v>275</v>
      </c>
      <c r="B134" s="52" t="s">
        <v>8</v>
      </c>
      <c r="C134" s="52" t="s">
        <v>182</v>
      </c>
      <c r="D134" s="52" t="s">
        <v>276</v>
      </c>
      <c r="E134" s="52">
        <v>29.45</v>
      </c>
      <c r="F134" s="52">
        <v>27.31</v>
      </c>
      <c r="G134" s="52" t="s">
        <v>1</v>
      </c>
      <c r="H134" s="52" t="s">
        <v>135</v>
      </c>
      <c r="I134" s="52" t="s">
        <v>20</v>
      </c>
      <c r="J134" s="52" t="s">
        <v>14</v>
      </c>
      <c r="K134" s="52" t="s">
        <v>58</v>
      </c>
      <c r="L134" s="53" t="s">
        <v>58</v>
      </c>
      <c r="M134" s="53" t="s">
        <v>58</v>
      </c>
      <c r="N134" s="53" t="s">
        <v>58</v>
      </c>
      <c r="O134" s="53" t="s">
        <v>58</v>
      </c>
      <c r="P134" s="53">
        <v>27.31</v>
      </c>
      <c r="Q134" s="54">
        <v>27.31</v>
      </c>
      <c r="R134" s="57" t="s">
        <v>58</v>
      </c>
      <c r="S134" s="57" t="s">
        <v>58</v>
      </c>
      <c r="T134" s="57" t="s">
        <v>58</v>
      </c>
      <c r="U134" s="57" t="s">
        <v>58</v>
      </c>
      <c r="V134" s="87" t="s">
        <v>58</v>
      </c>
      <c r="W134" s="125" t="s">
        <v>58</v>
      </c>
      <c r="X134" s="54">
        <v>27.31</v>
      </c>
      <c r="Y134" s="55" t="s">
        <v>58</v>
      </c>
      <c r="Z134" s="56"/>
      <c r="AA134" s="43"/>
    </row>
    <row r="135" spans="1:27">
      <c r="A135" s="51" t="s">
        <v>277</v>
      </c>
      <c r="B135" s="52" t="s">
        <v>8</v>
      </c>
      <c r="C135" s="52" t="s">
        <v>182</v>
      </c>
      <c r="D135" s="52" t="s">
        <v>278</v>
      </c>
      <c r="E135" s="52">
        <v>18.75</v>
      </c>
      <c r="F135" s="52">
        <v>16.95</v>
      </c>
      <c r="G135" s="52" t="s">
        <v>1</v>
      </c>
      <c r="H135" s="52" t="s">
        <v>135</v>
      </c>
      <c r="I135" s="52" t="s">
        <v>20</v>
      </c>
      <c r="J135" s="52" t="s">
        <v>14</v>
      </c>
      <c r="K135" s="52" t="s">
        <v>58</v>
      </c>
      <c r="L135" s="53" t="s">
        <v>58</v>
      </c>
      <c r="M135" s="53">
        <v>17</v>
      </c>
      <c r="N135" s="53" t="s">
        <v>58</v>
      </c>
      <c r="O135" s="53" t="s">
        <v>58</v>
      </c>
      <c r="P135" s="53">
        <v>16.95</v>
      </c>
      <c r="Q135" s="54">
        <v>16.95</v>
      </c>
      <c r="R135" s="57" t="s">
        <v>58</v>
      </c>
      <c r="S135" s="57" t="s">
        <v>58</v>
      </c>
      <c r="T135" s="57" t="s">
        <v>58</v>
      </c>
      <c r="U135" s="57" t="s">
        <v>58</v>
      </c>
      <c r="V135" s="87" t="s">
        <v>58</v>
      </c>
      <c r="W135" s="125" t="s">
        <v>58</v>
      </c>
      <c r="X135" s="54">
        <v>16.95</v>
      </c>
      <c r="Y135" s="55" t="s">
        <v>58</v>
      </c>
      <c r="Z135" s="56"/>
      <c r="AA135" s="43"/>
    </row>
    <row r="136" spans="1:27">
      <c r="A136" s="51" t="s">
        <v>279</v>
      </c>
      <c r="B136" s="52" t="s">
        <v>8</v>
      </c>
      <c r="C136" s="52" t="s">
        <v>182</v>
      </c>
      <c r="D136" s="52" t="s">
        <v>280</v>
      </c>
      <c r="E136" s="52">
        <v>17.53</v>
      </c>
      <c r="F136" s="52">
        <v>16.62</v>
      </c>
      <c r="G136" s="52" t="s">
        <v>1</v>
      </c>
      <c r="H136" s="52" t="s">
        <v>135</v>
      </c>
      <c r="I136" s="52" t="s">
        <v>20</v>
      </c>
      <c r="J136" s="52" t="s">
        <v>14</v>
      </c>
      <c r="K136" s="52" t="s">
        <v>58</v>
      </c>
      <c r="L136" s="53" t="s">
        <v>58</v>
      </c>
      <c r="M136" s="53">
        <v>16.600000000000001</v>
      </c>
      <c r="N136" s="53" t="s">
        <v>58</v>
      </c>
      <c r="O136" s="53" t="s">
        <v>58</v>
      </c>
      <c r="P136" s="53">
        <v>16.62</v>
      </c>
      <c r="Q136" s="54">
        <v>16.62</v>
      </c>
      <c r="R136" s="57" t="s">
        <v>58</v>
      </c>
      <c r="S136" s="57" t="s">
        <v>58</v>
      </c>
      <c r="T136" s="57" t="s">
        <v>58</v>
      </c>
      <c r="U136" s="57" t="s">
        <v>58</v>
      </c>
      <c r="V136" s="87" t="s">
        <v>58</v>
      </c>
      <c r="W136" s="125" t="s">
        <v>58</v>
      </c>
      <c r="X136" s="54">
        <v>16.62</v>
      </c>
      <c r="Y136" s="55"/>
      <c r="Z136" s="56"/>
      <c r="AA136" s="43"/>
    </row>
    <row r="137" spans="1:27">
      <c r="A137" s="51" t="s">
        <v>281</v>
      </c>
      <c r="B137" s="52" t="s">
        <v>8</v>
      </c>
      <c r="C137" s="52" t="s">
        <v>182</v>
      </c>
      <c r="D137" s="52" t="s">
        <v>282</v>
      </c>
      <c r="E137" s="52">
        <v>19.78</v>
      </c>
      <c r="F137" s="52">
        <v>17.12</v>
      </c>
      <c r="G137" s="52" t="s">
        <v>1</v>
      </c>
      <c r="H137" s="52" t="s">
        <v>135</v>
      </c>
      <c r="I137" s="52" t="s">
        <v>20</v>
      </c>
      <c r="J137" s="52" t="s">
        <v>15</v>
      </c>
      <c r="K137" s="52" t="s">
        <v>58</v>
      </c>
      <c r="L137" s="53" t="s">
        <v>58</v>
      </c>
      <c r="M137" s="53">
        <v>17.12</v>
      </c>
      <c r="N137" s="53" t="s">
        <v>58</v>
      </c>
      <c r="O137" s="53" t="s">
        <v>58</v>
      </c>
      <c r="P137" s="53">
        <v>17.12</v>
      </c>
      <c r="Q137" s="54">
        <v>17.12</v>
      </c>
      <c r="R137" s="57" t="s">
        <v>58</v>
      </c>
      <c r="S137" s="57" t="s">
        <v>58</v>
      </c>
      <c r="T137" s="57" t="s">
        <v>58</v>
      </c>
      <c r="U137" s="57" t="s">
        <v>58</v>
      </c>
      <c r="V137" s="87" t="s">
        <v>58</v>
      </c>
      <c r="W137" s="125" t="s">
        <v>58</v>
      </c>
      <c r="X137" s="54">
        <v>17.12</v>
      </c>
      <c r="Y137" s="55"/>
      <c r="Z137" s="56"/>
      <c r="AA137" s="43"/>
    </row>
    <row r="138" spans="1:27">
      <c r="A138" s="51" t="s">
        <v>283</v>
      </c>
      <c r="B138" s="52" t="s">
        <v>8</v>
      </c>
      <c r="C138" s="52" t="s">
        <v>182</v>
      </c>
      <c r="D138" s="52" t="s">
        <v>284</v>
      </c>
      <c r="E138" s="52">
        <v>31.76</v>
      </c>
      <c r="F138" s="52">
        <v>28.56</v>
      </c>
      <c r="G138" s="52" t="s">
        <v>1</v>
      </c>
      <c r="H138" s="52" t="s">
        <v>135</v>
      </c>
      <c r="I138" s="52" t="s">
        <v>20</v>
      </c>
      <c r="J138" s="52" t="s">
        <v>15</v>
      </c>
      <c r="K138" s="52" t="s">
        <v>313</v>
      </c>
      <c r="L138" s="53" t="s">
        <v>58</v>
      </c>
      <c r="M138" s="53">
        <v>28.56</v>
      </c>
      <c r="N138" s="53">
        <v>28.56</v>
      </c>
      <c r="O138" s="53" t="s">
        <v>58</v>
      </c>
      <c r="P138" s="53">
        <v>28.56</v>
      </c>
      <c r="Q138" s="54">
        <v>28.56</v>
      </c>
      <c r="R138" s="57" t="s">
        <v>58</v>
      </c>
      <c r="S138" s="57" t="s">
        <v>58</v>
      </c>
      <c r="T138" s="57" t="s">
        <v>58</v>
      </c>
      <c r="U138" s="57" t="s">
        <v>58</v>
      </c>
      <c r="V138" s="87" t="s">
        <v>58</v>
      </c>
      <c r="W138" s="125" t="s">
        <v>58</v>
      </c>
      <c r="X138" s="54">
        <v>28.56</v>
      </c>
      <c r="Y138" s="55"/>
      <c r="Z138" s="56"/>
      <c r="AA138" s="43"/>
    </row>
    <row r="139" spans="1:27">
      <c r="A139" s="51" t="s">
        <v>285</v>
      </c>
      <c r="B139" s="52" t="s">
        <v>8</v>
      </c>
      <c r="C139" s="52" t="s">
        <v>182</v>
      </c>
      <c r="D139" s="52" t="s">
        <v>286</v>
      </c>
      <c r="E139" s="52">
        <v>33.29</v>
      </c>
      <c r="F139" s="52">
        <v>31.05</v>
      </c>
      <c r="G139" s="52" t="s">
        <v>1</v>
      </c>
      <c r="H139" s="52" t="s">
        <v>135</v>
      </c>
      <c r="I139" s="52" t="s">
        <v>20</v>
      </c>
      <c r="J139" s="52" t="s">
        <v>14</v>
      </c>
      <c r="K139" s="52" t="s">
        <v>313</v>
      </c>
      <c r="L139" s="53" t="s">
        <v>58</v>
      </c>
      <c r="M139" s="53">
        <v>31.1</v>
      </c>
      <c r="N139" s="53" t="s">
        <v>58</v>
      </c>
      <c r="O139" s="53" t="s">
        <v>58</v>
      </c>
      <c r="P139" s="53">
        <v>31.05</v>
      </c>
      <c r="Q139" s="54">
        <v>31.05</v>
      </c>
      <c r="R139" s="57" t="s">
        <v>58</v>
      </c>
      <c r="S139" s="57" t="s">
        <v>58</v>
      </c>
      <c r="T139" s="57" t="s">
        <v>58</v>
      </c>
      <c r="U139" s="57" t="s">
        <v>58</v>
      </c>
      <c r="V139" s="87" t="s">
        <v>58</v>
      </c>
      <c r="W139" s="125" t="s">
        <v>58</v>
      </c>
      <c r="X139" s="54">
        <v>31.05</v>
      </c>
      <c r="Y139" s="55"/>
      <c r="Z139" s="56"/>
      <c r="AA139" s="43"/>
    </row>
    <row r="140" spans="1:27">
      <c r="A140" s="51" t="s">
        <v>287</v>
      </c>
      <c r="B140" s="52" t="s">
        <v>8</v>
      </c>
      <c r="C140" s="52" t="s">
        <v>182</v>
      </c>
      <c r="D140" s="52" t="s">
        <v>288</v>
      </c>
      <c r="E140" s="52">
        <v>31</v>
      </c>
      <c r="F140" s="52">
        <v>29.01</v>
      </c>
      <c r="G140" s="52" t="s">
        <v>1</v>
      </c>
      <c r="H140" s="52" t="s">
        <v>135</v>
      </c>
      <c r="I140" s="52" t="s">
        <v>20</v>
      </c>
      <c r="J140" s="52" t="s">
        <v>14</v>
      </c>
      <c r="K140" s="52" t="s">
        <v>313</v>
      </c>
      <c r="L140" s="53" t="s">
        <v>58</v>
      </c>
      <c r="M140" s="53">
        <v>29</v>
      </c>
      <c r="N140" s="53" t="s">
        <v>58</v>
      </c>
      <c r="O140" s="53" t="s">
        <v>58</v>
      </c>
      <c r="P140" s="53">
        <v>29.01</v>
      </c>
      <c r="Q140" s="54">
        <v>29.01</v>
      </c>
      <c r="R140" s="57" t="s">
        <v>58</v>
      </c>
      <c r="S140" s="57" t="s">
        <v>58</v>
      </c>
      <c r="T140" s="57" t="s">
        <v>58</v>
      </c>
      <c r="U140" s="57" t="s">
        <v>58</v>
      </c>
      <c r="V140" s="87" t="s">
        <v>58</v>
      </c>
      <c r="W140" s="125" t="s">
        <v>58</v>
      </c>
      <c r="X140" s="54">
        <v>29.01</v>
      </c>
      <c r="Y140" s="55"/>
      <c r="Z140" s="56"/>
      <c r="AA140" s="43"/>
    </row>
    <row r="141" spans="1:27">
      <c r="A141" s="51" t="s">
        <v>289</v>
      </c>
      <c r="B141" s="52" t="s">
        <v>8</v>
      </c>
      <c r="C141" s="52" t="s">
        <v>182</v>
      </c>
      <c r="D141" s="52" t="s">
        <v>290</v>
      </c>
      <c r="E141" s="52">
        <v>36.46</v>
      </c>
      <c r="F141" s="52">
        <v>34.909999999999997</v>
      </c>
      <c r="G141" s="52" t="s">
        <v>1</v>
      </c>
      <c r="H141" s="52" t="s">
        <v>135</v>
      </c>
      <c r="I141" s="52" t="s">
        <v>20</v>
      </c>
      <c r="J141" s="52" t="s">
        <v>15</v>
      </c>
      <c r="K141" s="52" t="s">
        <v>58</v>
      </c>
      <c r="L141" s="53" t="s">
        <v>58</v>
      </c>
      <c r="M141" s="53">
        <v>34.909999999999997</v>
      </c>
      <c r="N141" s="53" t="s">
        <v>58</v>
      </c>
      <c r="O141" s="53" t="s">
        <v>58</v>
      </c>
      <c r="P141" s="53">
        <v>34.909999999999997</v>
      </c>
      <c r="Q141" s="54">
        <v>34.909999999999997</v>
      </c>
      <c r="R141" s="57" t="s">
        <v>58</v>
      </c>
      <c r="S141" s="57" t="s">
        <v>58</v>
      </c>
      <c r="T141" s="57" t="s">
        <v>58</v>
      </c>
      <c r="U141" s="57" t="s">
        <v>58</v>
      </c>
      <c r="V141" s="87" t="s">
        <v>58</v>
      </c>
      <c r="W141" s="125" t="s">
        <v>58</v>
      </c>
      <c r="X141" s="54">
        <v>34.909999999999997</v>
      </c>
      <c r="Y141" s="55"/>
      <c r="Z141" s="56"/>
      <c r="AA141" s="43"/>
    </row>
    <row r="142" spans="1:27">
      <c r="A142" s="51" t="s">
        <v>291</v>
      </c>
      <c r="B142" s="52" t="s">
        <v>8</v>
      </c>
      <c r="C142" s="52" t="s">
        <v>182</v>
      </c>
      <c r="D142" s="52" t="s">
        <v>292</v>
      </c>
      <c r="E142" s="52">
        <v>49.78</v>
      </c>
      <c r="F142" s="52">
        <v>46.28</v>
      </c>
      <c r="G142" s="52" t="s">
        <v>1</v>
      </c>
      <c r="H142" s="52" t="s">
        <v>135</v>
      </c>
      <c r="I142" s="52" t="s">
        <v>20</v>
      </c>
      <c r="J142" s="52" t="s">
        <v>14</v>
      </c>
      <c r="K142" s="52" t="s">
        <v>58</v>
      </c>
      <c r="L142" s="53" t="s">
        <v>58</v>
      </c>
      <c r="M142" s="53">
        <v>46.3</v>
      </c>
      <c r="N142" s="53" t="s">
        <v>58</v>
      </c>
      <c r="O142" s="53" t="s">
        <v>58</v>
      </c>
      <c r="P142" s="53">
        <v>46.28</v>
      </c>
      <c r="Q142" s="54">
        <v>46.28</v>
      </c>
      <c r="R142" s="57" t="s">
        <v>58</v>
      </c>
      <c r="S142" s="57" t="s">
        <v>58</v>
      </c>
      <c r="T142" s="57" t="s">
        <v>58</v>
      </c>
      <c r="U142" s="57" t="s">
        <v>58</v>
      </c>
      <c r="V142" s="87" t="s">
        <v>58</v>
      </c>
      <c r="W142" s="125" t="s">
        <v>58</v>
      </c>
      <c r="X142" s="54">
        <v>46.28</v>
      </c>
      <c r="Y142" s="55"/>
      <c r="Z142" s="56"/>
      <c r="AA142" s="43"/>
    </row>
    <row r="143" spans="1:27">
      <c r="A143" s="51" t="s">
        <v>293</v>
      </c>
      <c r="B143" s="52" t="s">
        <v>8</v>
      </c>
      <c r="C143" s="52" t="s">
        <v>182</v>
      </c>
      <c r="D143" s="52" t="s">
        <v>294</v>
      </c>
      <c r="E143" s="52">
        <v>31.42</v>
      </c>
      <c r="F143" s="52">
        <v>28.76</v>
      </c>
      <c r="G143" s="52" t="s">
        <v>1</v>
      </c>
      <c r="H143" s="52" t="s">
        <v>135</v>
      </c>
      <c r="I143" s="52" t="s">
        <v>20</v>
      </c>
      <c r="J143" s="52" t="s">
        <v>14</v>
      </c>
      <c r="K143" s="52" t="s">
        <v>313</v>
      </c>
      <c r="L143" s="53" t="s">
        <v>58</v>
      </c>
      <c r="M143" s="53">
        <v>28.8</v>
      </c>
      <c r="N143" s="53" t="s">
        <v>58</v>
      </c>
      <c r="O143" s="53" t="s">
        <v>58</v>
      </c>
      <c r="P143" s="53">
        <v>28.76</v>
      </c>
      <c r="Q143" s="54">
        <v>28.76</v>
      </c>
      <c r="R143" s="57" t="s">
        <v>58</v>
      </c>
      <c r="S143" s="57" t="s">
        <v>58</v>
      </c>
      <c r="T143" s="57" t="s">
        <v>58</v>
      </c>
      <c r="U143" s="57" t="s">
        <v>58</v>
      </c>
      <c r="V143" s="87" t="s">
        <v>58</v>
      </c>
      <c r="W143" s="125" t="s">
        <v>58</v>
      </c>
      <c r="X143" s="54">
        <v>28.76</v>
      </c>
      <c r="Y143" s="55"/>
      <c r="Z143" s="56"/>
      <c r="AA143" s="43"/>
    </row>
    <row r="144" spans="1:27">
      <c r="A144" s="51" t="s">
        <v>295</v>
      </c>
      <c r="B144" s="52" t="s">
        <v>8</v>
      </c>
      <c r="C144" s="52" t="s">
        <v>182</v>
      </c>
      <c r="D144" s="52" t="s">
        <v>296</v>
      </c>
      <c r="E144" s="52">
        <v>32.020000000000003</v>
      </c>
      <c r="F144" s="52">
        <v>29.11</v>
      </c>
      <c r="G144" s="52" t="s">
        <v>1</v>
      </c>
      <c r="H144" s="52" t="s">
        <v>135</v>
      </c>
      <c r="I144" s="52" t="s">
        <v>20</v>
      </c>
      <c r="J144" s="52" t="s">
        <v>14</v>
      </c>
      <c r="K144" s="52" t="s">
        <v>313</v>
      </c>
      <c r="L144" s="53" t="s">
        <v>58</v>
      </c>
      <c r="M144" s="53">
        <v>29.1</v>
      </c>
      <c r="N144" s="53" t="s">
        <v>58</v>
      </c>
      <c r="O144" s="53" t="s">
        <v>58</v>
      </c>
      <c r="P144" s="53">
        <v>29.1</v>
      </c>
      <c r="Q144" s="54">
        <v>29.1</v>
      </c>
      <c r="R144" s="57" t="s">
        <v>58</v>
      </c>
      <c r="S144" s="57" t="s">
        <v>58</v>
      </c>
      <c r="T144" s="57" t="s">
        <v>58</v>
      </c>
      <c r="U144" s="57" t="s">
        <v>58</v>
      </c>
      <c r="V144" s="87" t="s">
        <v>58</v>
      </c>
      <c r="W144" s="125" t="s">
        <v>58</v>
      </c>
      <c r="X144" s="54">
        <v>29.1</v>
      </c>
      <c r="Y144" s="55" t="s">
        <v>58</v>
      </c>
      <c r="Z144" s="56"/>
      <c r="AA144" s="43"/>
    </row>
    <row r="145" spans="1:27">
      <c r="A145" s="51" t="s">
        <v>297</v>
      </c>
      <c r="B145" s="52" t="s">
        <v>8</v>
      </c>
      <c r="C145" s="52" t="s">
        <v>182</v>
      </c>
      <c r="D145" s="52" t="s">
        <v>298</v>
      </c>
      <c r="E145" s="52">
        <v>57.54</v>
      </c>
      <c r="F145" s="52">
        <v>52.22</v>
      </c>
      <c r="G145" s="52" t="s">
        <v>1</v>
      </c>
      <c r="H145" s="52" t="s">
        <v>135</v>
      </c>
      <c r="I145" s="52" t="s">
        <v>20</v>
      </c>
      <c r="J145" s="52" t="s">
        <v>15</v>
      </c>
      <c r="K145" s="52" t="s">
        <v>58</v>
      </c>
      <c r="L145" s="53" t="s">
        <v>58</v>
      </c>
      <c r="M145" s="53">
        <v>52.22</v>
      </c>
      <c r="N145" s="53" t="s">
        <v>58</v>
      </c>
      <c r="O145" s="53" t="s">
        <v>58</v>
      </c>
      <c r="P145" s="53">
        <v>52.22</v>
      </c>
      <c r="Q145" s="54">
        <v>52.22</v>
      </c>
      <c r="R145" s="57" t="s">
        <v>58</v>
      </c>
      <c r="S145" s="57" t="s">
        <v>58</v>
      </c>
      <c r="T145" s="57" t="s">
        <v>58</v>
      </c>
      <c r="U145" s="57" t="s">
        <v>58</v>
      </c>
      <c r="V145" s="87" t="s">
        <v>58</v>
      </c>
      <c r="W145" s="125" t="s">
        <v>58</v>
      </c>
      <c r="X145" s="54">
        <v>52.22</v>
      </c>
      <c r="Y145" s="55" t="s">
        <v>58</v>
      </c>
      <c r="Z145" s="56"/>
      <c r="AA145" s="43"/>
    </row>
    <row r="146" spans="1:27">
      <c r="A146" s="51" t="s">
        <v>299</v>
      </c>
      <c r="B146" s="52" t="s">
        <v>8</v>
      </c>
      <c r="C146" s="52" t="s">
        <v>182</v>
      </c>
      <c r="D146" s="52" t="s">
        <v>300</v>
      </c>
      <c r="E146" s="52">
        <v>7.54</v>
      </c>
      <c r="F146" s="52">
        <v>6.21</v>
      </c>
      <c r="G146" s="52" t="s">
        <v>1</v>
      </c>
      <c r="H146" s="52" t="s">
        <v>135</v>
      </c>
      <c r="I146" s="52" t="s">
        <v>20</v>
      </c>
      <c r="J146" s="52" t="s">
        <v>15</v>
      </c>
      <c r="K146" s="52" t="s">
        <v>58</v>
      </c>
      <c r="L146" s="53" t="s">
        <v>58</v>
      </c>
      <c r="M146" s="53">
        <v>6.21</v>
      </c>
      <c r="N146" s="53" t="s">
        <v>58</v>
      </c>
      <c r="O146" s="53" t="s">
        <v>58</v>
      </c>
      <c r="P146" s="53">
        <v>6.21</v>
      </c>
      <c r="Q146" s="54">
        <v>6.21</v>
      </c>
      <c r="R146" s="57" t="s">
        <v>58</v>
      </c>
      <c r="S146" s="57" t="s">
        <v>58</v>
      </c>
      <c r="T146" s="57" t="s">
        <v>58</v>
      </c>
      <c r="U146" s="57" t="s">
        <v>58</v>
      </c>
      <c r="V146" s="87" t="s">
        <v>58</v>
      </c>
      <c r="W146" s="125" t="s">
        <v>58</v>
      </c>
      <c r="X146" s="54">
        <v>6.21</v>
      </c>
      <c r="Y146" s="55">
        <v>6.12</v>
      </c>
      <c r="Z146" s="56"/>
      <c r="AA146" s="43"/>
    </row>
    <row r="147" spans="1:27">
      <c r="A147" s="51" t="s">
        <v>301</v>
      </c>
      <c r="B147" s="52" t="s">
        <v>8</v>
      </c>
      <c r="C147" s="52" t="s">
        <v>182</v>
      </c>
      <c r="D147" s="52" t="s">
        <v>302</v>
      </c>
      <c r="E147" s="52">
        <v>21.05</v>
      </c>
      <c r="F147" s="52">
        <v>19.55</v>
      </c>
      <c r="G147" s="52" t="s">
        <v>1</v>
      </c>
      <c r="H147" s="52" t="s">
        <v>135</v>
      </c>
      <c r="I147" s="52" t="s">
        <v>20</v>
      </c>
      <c r="J147" s="52" t="s">
        <v>15</v>
      </c>
      <c r="K147" s="52" t="s">
        <v>58</v>
      </c>
      <c r="L147" s="53" t="s">
        <v>58</v>
      </c>
      <c r="M147" s="53">
        <v>19.55</v>
      </c>
      <c r="N147" s="53" t="s">
        <v>58</v>
      </c>
      <c r="O147" s="53" t="s">
        <v>58</v>
      </c>
      <c r="P147" s="53">
        <v>19.55</v>
      </c>
      <c r="Q147" s="54">
        <v>19.55</v>
      </c>
      <c r="R147" s="57" t="s">
        <v>58</v>
      </c>
      <c r="S147" s="57" t="s">
        <v>58</v>
      </c>
      <c r="T147" s="57" t="s">
        <v>58</v>
      </c>
      <c r="U147" s="57" t="s">
        <v>58</v>
      </c>
      <c r="V147" s="87" t="s">
        <v>58</v>
      </c>
      <c r="W147" s="125" t="s">
        <v>58</v>
      </c>
      <c r="X147" s="54">
        <v>19.55</v>
      </c>
      <c r="Y147" s="55">
        <v>18.3</v>
      </c>
      <c r="Z147" s="56"/>
      <c r="AA147" s="43"/>
    </row>
    <row r="148" spans="1:27">
      <c r="A148" s="51" t="s">
        <v>303</v>
      </c>
      <c r="B148" s="52" t="s">
        <v>8</v>
      </c>
      <c r="C148" s="52" t="s">
        <v>182</v>
      </c>
      <c r="D148" s="52" t="s">
        <v>134</v>
      </c>
      <c r="E148" s="52">
        <v>11.24</v>
      </c>
      <c r="F148" s="52">
        <v>10.31</v>
      </c>
      <c r="G148" s="52" t="s">
        <v>1</v>
      </c>
      <c r="H148" s="52" t="s">
        <v>135</v>
      </c>
      <c r="I148" s="52" t="s">
        <v>20</v>
      </c>
      <c r="J148" s="52" t="s">
        <v>15</v>
      </c>
      <c r="K148" s="52" t="s">
        <v>58</v>
      </c>
      <c r="L148" s="53" t="s">
        <v>58</v>
      </c>
      <c r="M148" s="53">
        <v>10.31</v>
      </c>
      <c r="N148" s="53" t="s">
        <v>58</v>
      </c>
      <c r="O148" s="53" t="s">
        <v>58</v>
      </c>
      <c r="P148" s="53">
        <v>10.31</v>
      </c>
      <c r="Q148" s="54">
        <v>10.31</v>
      </c>
      <c r="R148" s="57" t="s">
        <v>58</v>
      </c>
      <c r="S148" s="57" t="s">
        <v>58</v>
      </c>
      <c r="T148" s="57" t="s">
        <v>58</v>
      </c>
      <c r="U148" s="57" t="s">
        <v>58</v>
      </c>
      <c r="V148" s="87" t="s">
        <v>58</v>
      </c>
      <c r="W148" s="125" t="s">
        <v>58</v>
      </c>
      <c r="X148" s="54">
        <v>10.31</v>
      </c>
      <c r="Y148" s="55">
        <v>10.01</v>
      </c>
      <c r="Z148" s="56"/>
      <c r="AA148" s="43"/>
    </row>
    <row r="149" spans="1:27">
      <c r="A149" s="51" t="s">
        <v>304</v>
      </c>
      <c r="B149" s="52" t="s">
        <v>8</v>
      </c>
      <c r="C149" s="52" t="s">
        <v>182</v>
      </c>
      <c r="D149" s="52" t="s">
        <v>137</v>
      </c>
      <c r="E149" s="52">
        <v>32.61</v>
      </c>
      <c r="F149" s="52">
        <v>30.2</v>
      </c>
      <c r="G149" s="52" t="s">
        <v>1</v>
      </c>
      <c r="H149" s="52" t="s">
        <v>135</v>
      </c>
      <c r="I149" s="52" t="s">
        <v>20</v>
      </c>
      <c r="J149" s="52" t="s">
        <v>15</v>
      </c>
      <c r="K149" s="52" t="s">
        <v>58</v>
      </c>
      <c r="L149" s="53" t="s">
        <v>58</v>
      </c>
      <c r="M149" s="53">
        <v>30.2</v>
      </c>
      <c r="N149" s="53" t="s">
        <v>58</v>
      </c>
      <c r="O149" s="53" t="s">
        <v>58</v>
      </c>
      <c r="P149" s="53">
        <v>30.2</v>
      </c>
      <c r="Q149" s="54">
        <v>30.2</v>
      </c>
      <c r="R149" s="57" t="s">
        <v>58</v>
      </c>
      <c r="S149" s="57" t="s">
        <v>58</v>
      </c>
      <c r="T149" s="57" t="s">
        <v>58</v>
      </c>
      <c r="U149" s="57" t="s">
        <v>58</v>
      </c>
      <c r="V149" s="87" t="s">
        <v>58</v>
      </c>
      <c r="W149" s="125" t="s">
        <v>58</v>
      </c>
      <c r="X149" s="54">
        <v>30.2</v>
      </c>
      <c r="Y149" s="55">
        <v>29.4</v>
      </c>
      <c r="Z149" s="56"/>
      <c r="AA149" s="43"/>
    </row>
    <row r="150" spans="1:27">
      <c r="A150" s="51" t="s">
        <v>305</v>
      </c>
      <c r="B150" s="52" t="s">
        <v>8</v>
      </c>
      <c r="C150" s="52" t="s">
        <v>182</v>
      </c>
      <c r="D150" s="52" t="s">
        <v>139</v>
      </c>
      <c r="E150" s="52">
        <v>20</v>
      </c>
      <c r="F150" s="52">
        <v>18.37</v>
      </c>
      <c r="G150" s="52" t="s">
        <v>1</v>
      </c>
      <c r="H150" s="52" t="s">
        <v>135</v>
      </c>
      <c r="I150" s="52" t="s">
        <v>20</v>
      </c>
      <c r="J150" s="52" t="s">
        <v>15</v>
      </c>
      <c r="K150" s="52" t="s">
        <v>58</v>
      </c>
      <c r="L150" s="53" t="s">
        <v>58</v>
      </c>
      <c r="M150" s="53">
        <v>18.37</v>
      </c>
      <c r="N150" s="53">
        <v>18.37</v>
      </c>
      <c r="O150" s="53" t="s">
        <v>58</v>
      </c>
      <c r="P150" s="53">
        <v>18.37</v>
      </c>
      <c r="Q150" s="54">
        <v>18.37</v>
      </c>
      <c r="R150" s="57" t="s">
        <v>58</v>
      </c>
      <c r="S150" s="57" t="s">
        <v>58</v>
      </c>
      <c r="T150" s="57" t="s">
        <v>58</v>
      </c>
      <c r="U150" s="57" t="s">
        <v>58</v>
      </c>
      <c r="V150" s="87" t="s">
        <v>58</v>
      </c>
      <c r="W150" s="125" t="s">
        <v>58</v>
      </c>
      <c r="X150" s="54">
        <v>18.37</v>
      </c>
      <c r="Y150" s="55"/>
      <c r="Z150" s="56"/>
      <c r="AA150" s="43"/>
    </row>
    <row r="151" spans="1:27">
      <c r="A151" s="51" t="s">
        <v>306</v>
      </c>
      <c r="B151" s="52" t="s">
        <v>8</v>
      </c>
      <c r="C151" s="52" t="s">
        <v>182</v>
      </c>
      <c r="D151" s="52" t="s">
        <v>141</v>
      </c>
      <c r="E151" s="52">
        <v>19.48</v>
      </c>
      <c r="F151" s="52">
        <v>17.72</v>
      </c>
      <c r="G151" s="52" t="s">
        <v>1</v>
      </c>
      <c r="H151" s="52" t="s">
        <v>135</v>
      </c>
      <c r="I151" s="52" t="s">
        <v>20</v>
      </c>
      <c r="J151" s="52" t="s">
        <v>15</v>
      </c>
      <c r="K151" s="52" t="s">
        <v>58</v>
      </c>
      <c r="L151" s="53" t="s">
        <v>58</v>
      </c>
      <c r="M151" s="53">
        <v>17.72</v>
      </c>
      <c r="N151" s="53" t="s">
        <v>58</v>
      </c>
      <c r="O151" s="53" t="s">
        <v>58</v>
      </c>
      <c r="P151" s="53">
        <v>17.72</v>
      </c>
      <c r="Q151" s="54">
        <v>17.72</v>
      </c>
      <c r="R151" s="57" t="s">
        <v>58</v>
      </c>
      <c r="S151" s="57" t="s">
        <v>58</v>
      </c>
      <c r="T151" s="57" t="s">
        <v>58</v>
      </c>
      <c r="U151" s="57" t="s">
        <v>58</v>
      </c>
      <c r="V151" s="87" t="s">
        <v>58</v>
      </c>
      <c r="W151" s="125" t="s">
        <v>58</v>
      </c>
      <c r="X151" s="54">
        <v>17.72</v>
      </c>
      <c r="Y151" s="55"/>
      <c r="Z151" s="56"/>
      <c r="AA151" s="43"/>
    </row>
    <row r="152" spans="1:27">
      <c r="A152" s="51" t="s">
        <v>307</v>
      </c>
      <c r="B152" s="52" t="s">
        <v>8</v>
      </c>
      <c r="C152" s="52" t="s">
        <v>182</v>
      </c>
      <c r="D152" s="52" t="s">
        <v>143</v>
      </c>
      <c r="E152" s="52">
        <v>18.48</v>
      </c>
      <c r="F152" s="52">
        <v>16.309999999999999</v>
      </c>
      <c r="G152" s="52" t="s">
        <v>1</v>
      </c>
      <c r="H152" s="52" t="s">
        <v>135</v>
      </c>
      <c r="I152" s="52" t="s">
        <v>20</v>
      </c>
      <c r="J152" s="52" t="s">
        <v>15</v>
      </c>
      <c r="K152" s="52" t="s">
        <v>58</v>
      </c>
      <c r="L152" s="53" t="s">
        <v>58</v>
      </c>
      <c r="M152" s="53">
        <v>16.309999999999999</v>
      </c>
      <c r="N152" s="53" t="s">
        <v>58</v>
      </c>
      <c r="O152" s="53" t="s">
        <v>58</v>
      </c>
      <c r="P152" s="53">
        <v>16.309999999999999</v>
      </c>
      <c r="Q152" s="54">
        <v>16.309999999999999</v>
      </c>
      <c r="R152" s="57" t="s">
        <v>58</v>
      </c>
      <c r="S152" s="57" t="s">
        <v>58</v>
      </c>
      <c r="T152" s="57" t="s">
        <v>58</v>
      </c>
      <c r="U152" s="57" t="s">
        <v>58</v>
      </c>
      <c r="V152" s="87" t="s">
        <v>58</v>
      </c>
      <c r="W152" s="125" t="s">
        <v>58</v>
      </c>
      <c r="X152" s="54">
        <v>16.309999999999999</v>
      </c>
      <c r="Y152" s="55">
        <v>16</v>
      </c>
      <c r="Z152" s="56"/>
      <c r="AA152" s="43"/>
    </row>
    <row r="153" spans="1:27">
      <c r="A153" s="51" t="s">
        <v>308</v>
      </c>
      <c r="B153" s="52" t="s">
        <v>8</v>
      </c>
      <c r="C153" s="52" t="s">
        <v>182</v>
      </c>
      <c r="D153" s="52" t="s">
        <v>145</v>
      </c>
      <c r="E153" s="52">
        <v>19.63</v>
      </c>
      <c r="F153" s="52">
        <v>17.91</v>
      </c>
      <c r="G153" s="52" t="s">
        <v>1</v>
      </c>
      <c r="H153" s="52" t="s">
        <v>135</v>
      </c>
      <c r="I153" s="52" t="s">
        <v>20</v>
      </c>
      <c r="J153" s="52" t="s">
        <v>15</v>
      </c>
      <c r="K153" s="52" t="s">
        <v>58</v>
      </c>
      <c r="L153" s="53" t="s">
        <v>58</v>
      </c>
      <c r="M153" s="53">
        <v>17.91</v>
      </c>
      <c r="N153" s="53">
        <v>17.91</v>
      </c>
      <c r="O153" s="53" t="s">
        <v>58</v>
      </c>
      <c r="P153" s="53">
        <v>17.91</v>
      </c>
      <c r="Q153" s="54">
        <v>17.91</v>
      </c>
      <c r="R153" s="57" t="s">
        <v>58</v>
      </c>
      <c r="S153" s="57" t="s">
        <v>58</v>
      </c>
      <c r="T153" s="57" t="s">
        <v>58</v>
      </c>
      <c r="U153" s="57" t="s">
        <v>58</v>
      </c>
      <c r="V153" s="87" t="s">
        <v>58</v>
      </c>
      <c r="W153" s="125" t="s">
        <v>58</v>
      </c>
      <c r="X153" s="54">
        <v>17.91</v>
      </c>
      <c r="Y153" s="55">
        <v>17.5</v>
      </c>
      <c r="Z153" s="56"/>
      <c r="AA153" s="43"/>
    </row>
  </sheetData>
  <autoFilter ref="A3:AA3" xr:uid="{00000000-0001-0000-0200-000000000000}"/>
  <conditionalFormatting sqref="A154:A1048576">
    <cfRule type="duplicateValues" dxfId="79" priority="45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C23E8-DD9D-4237-848C-943087F56985}">
  <dimension ref="A1:R153"/>
  <sheetViews>
    <sheetView workbookViewId="0">
      <pane xSplit="10" ySplit="3" topLeftCell="K4" activePane="bottomRight" state="frozen"/>
      <selection pane="bottomRight" activeCell="N38" sqref="N38"/>
      <selection pane="bottomLeft"/>
      <selection pane="topRight"/>
    </sheetView>
  </sheetViews>
  <sheetFormatPr defaultRowHeight="14.45"/>
  <cols>
    <col min="1" max="1" width="12" customWidth="1"/>
    <col min="8" max="8" width="12.42578125" customWidth="1"/>
    <col min="10" max="10" width="10.7109375" customWidth="1"/>
    <col min="14" max="14" width="14.5703125" bestFit="1" customWidth="1"/>
    <col min="15" max="15" width="13" bestFit="1" customWidth="1"/>
    <col min="16" max="16" width="10.7109375" customWidth="1"/>
    <col min="17" max="17" width="12.5703125" customWidth="1"/>
    <col min="18" max="18" width="9.5703125" customWidth="1"/>
    <col min="19" max="19" width="14" customWidth="1"/>
    <col min="20" max="20" width="11.7109375" bestFit="1" customWidth="1"/>
  </cols>
  <sheetData>
    <row r="1" spans="1:18">
      <c r="A1" s="43"/>
      <c r="B1" s="43"/>
      <c r="C1" s="43"/>
      <c r="D1" s="43"/>
      <c r="E1" s="43">
        <f>SUBTOTAL(9,E4:E153)</f>
        <v>3947.2599999999998</v>
      </c>
      <c r="F1" s="43">
        <f>SUBTOTAL(9,F4:F153)</f>
        <v>3703.59</v>
      </c>
      <c r="G1" s="43"/>
      <c r="H1" s="43"/>
      <c r="I1" s="43"/>
      <c r="J1" s="43"/>
      <c r="K1" s="50"/>
      <c r="L1" s="50"/>
      <c r="M1" s="50"/>
      <c r="N1" s="50"/>
      <c r="O1" s="50"/>
      <c r="P1" s="43">
        <f>SUBTOTAL(9,P4:P153)</f>
        <v>1895.9999999999998</v>
      </c>
      <c r="Q1" s="43">
        <f>SUBTOTAL(9,Q4:Q153)</f>
        <v>3345.2100000000005</v>
      </c>
      <c r="R1" t="s">
        <v>42</v>
      </c>
    </row>
    <row r="2" spans="1:18">
      <c r="A2" s="50"/>
      <c r="B2" s="50"/>
      <c r="C2" s="50"/>
      <c r="D2" s="50"/>
      <c r="E2" s="50"/>
      <c r="F2" s="50"/>
      <c r="G2" s="50"/>
      <c r="H2" s="50"/>
      <c r="I2" s="50"/>
      <c r="J2" s="50"/>
      <c r="K2" s="249" t="s">
        <v>315</v>
      </c>
      <c r="L2" s="249"/>
      <c r="M2" s="249"/>
      <c r="N2" s="249"/>
      <c r="O2" s="249"/>
      <c r="P2" s="249"/>
      <c r="Q2" s="249"/>
      <c r="R2" t="s">
        <v>44</v>
      </c>
    </row>
    <row r="3" spans="1:18" ht="41.45">
      <c r="A3" s="45" t="s">
        <v>63</v>
      </c>
      <c r="B3" s="46" t="s">
        <v>19</v>
      </c>
      <c r="C3" s="46" t="s">
        <v>64</v>
      </c>
      <c r="D3" s="46" t="s">
        <v>65</v>
      </c>
      <c r="E3" s="46" t="s">
        <v>309</v>
      </c>
      <c r="F3" s="46" t="s">
        <v>310</v>
      </c>
      <c r="G3" s="46" t="s">
        <v>71</v>
      </c>
      <c r="H3" s="47" t="s">
        <v>72</v>
      </c>
      <c r="I3" s="48" t="s">
        <v>12</v>
      </c>
      <c r="J3" s="45" t="s">
        <v>73</v>
      </c>
      <c r="K3" s="79" t="s">
        <v>316</v>
      </c>
      <c r="L3" s="79" t="s">
        <v>317</v>
      </c>
      <c r="M3" s="79" t="s">
        <v>318</v>
      </c>
      <c r="N3" s="79" t="s">
        <v>319</v>
      </c>
      <c r="O3" s="79" t="s">
        <v>320</v>
      </c>
      <c r="P3" s="79" t="s">
        <v>321</v>
      </c>
      <c r="Q3" s="79" t="s">
        <v>322</v>
      </c>
      <c r="R3" s="79" t="s">
        <v>323</v>
      </c>
    </row>
    <row r="4" spans="1:18">
      <c r="A4" s="51" t="s">
        <v>94</v>
      </c>
      <c r="B4" s="52" t="s">
        <v>4</v>
      </c>
      <c r="C4" s="52" t="s">
        <v>95</v>
      </c>
      <c r="D4" s="52">
        <v>27</v>
      </c>
      <c r="E4" s="52">
        <v>38.9</v>
      </c>
      <c r="F4" s="52">
        <v>36.700000000000003</v>
      </c>
      <c r="G4" s="52" t="s">
        <v>1</v>
      </c>
      <c r="H4" s="52" t="s">
        <v>96</v>
      </c>
      <c r="I4" s="61" t="s">
        <v>21</v>
      </c>
      <c r="J4" s="80" t="s">
        <v>15</v>
      </c>
      <c r="K4" s="81">
        <v>45401</v>
      </c>
      <c r="L4" s="81">
        <v>45401</v>
      </c>
      <c r="M4" s="82">
        <v>0.34537037037037038</v>
      </c>
      <c r="N4" s="34">
        <v>250</v>
      </c>
      <c r="O4" s="34">
        <v>250</v>
      </c>
      <c r="P4" s="34" t="s">
        <v>58</v>
      </c>
      <c r="Q4" s="34">
        <v>37.6</v>
      </c>
      <c r="R4" s="30" t="s">
        <v>44</v>
      </c>
    </row>
    <row r="5" spans="1:18">
      <c r="A5" s="51" t="s">
        <v>99</v>
      </c>
      <c r="B5" s="52" t="s">
        <v>4</v>
      </c>
      <c r="C5" s="52" t="s">
        <v>95</v>
      </c>
      <c r="D5" s="52">
        <v>28</v>
      </c>
      <c r="E5" s="52">
        <v>17.100000000000001</v>
      </c>
      <c r="F5" s="52">
        <v>16.5</v>
      </c>
      <c r="G5" s="52" t="s">
        <v>1</v>
      </c>
      <c r="H5" s="52" t="s">
        <v>96</v>
      </c>
      <c r="I5" s="61" t="s">
        <v>21</v>
      </c>
      <c r="J5" s="80" t="s">
        <v>15</v>
      </c>
      <c r="K5" s="81">
        <v>45401</v>
      </c>
      <c r="L5" s="81">
        <v>45401</v>
      </c>
      <c r="M5" s="82">
        <v>0.34537037037037038</v>
      </c>
      <c r="N5" s="34">
        <v>250</v>
      </c>
      <c r="O5" s="34">
        <v>250</v>
      </c>
      <c r="P5" s="34" t="s">
        <v>58</v>
      </c>
      <c r="Q5" s="34">
        <v>18</v>
      </c>
      <c r="R5" s="30" t="s">
        <v>44</v>
      </c>
    </row>
    <row r="6" spans="1:18">
      <c r="A6" s="51" t="s">
        <v>100</v>
      </c>
      <c r="B6" s="52" t="s">
        <v>4</v>
      </c>
      <c r="C6" s="52" t="s">
        <v>95</v>
      </c>
      <c r="D6" s="52">
        <v>29</v>
      </c>
      <c r="E6" s="52">
        <v>21.3</v>
      </c>
      <c r="F6" s="52">
        <v>20.7</v>
      </c>
      <c r="G6" s="52" t="s">
        <v>1</v>
      </c>
      <c r="H6" s="52" t="s">
        <v>96</v>
      </c>
      <c r="I6" s="61" t="s">
        <v>21</v>
      </c>
      <c r="J6" s="80" t="s">
        <v>15</v>
      </c>
      <c r="K6" s="81">
        <v>45401</v>
      </c>
      <c r="L6" s="81">
        <v>45401</v>
      </c>
      <c r="M6" s="82">
        <v>0.34537037037037038</v>
      </c>
      <c r="N6" s="34">
        <v>250</v>
      </c>
      <c r="O6" s="34">
        <v>250</v>
      </c>
      <c r="P6" s="34" t="s">
        <v>58</v>
      </c>
      <c r="Q6" s="34">
        <v>21</v>
      </c>
      <c r="R6" s="30" t="s">
        <v>44</v>
      </c>
    </row>
    <row r="7" spans="1:18">
      <c r="A7" s="51" t="s">
        <v>101</v>
      </c>
      <c r="B7" s="52" t="s">
        <v>4</v>
      </c>
      <c r="C7" s="52" t="s">
        <v>95</v>
      </c>
      <c r="D7" s="52">
        <v>33</v>
      </c>
      <c r="E7" s="52">
        <v>10.8</v>
      </c>
      <c r="F7" s="52">
        <v>10.6</v>
      </c>
      <c r="G7" s="52" t="s">
        <v>1</v>
      </c>
      <c r="H7" s="52" t="s">
        <v>96</v>
      </c>
      <c r="I7" s="61" t="s">
        <v>21</v>
      </c>
      <c r="J7" s="80" t="s">
        <v>15</v>
      </c>
      <c r="K7" s="81">
        <v>45390</v>
      </c>
      <c r="L7" s="81">
        <v>45390</v>
      </c>
      <c r="M7" s="82">
        <v>0.34537037037037038</v>
      </c>
      <c r="N7" s="34">
        <v>250</v>
      </c>
      <c r="O7" s="34">
        <v>250</v>
      </c>
      <c r="P7" s="34">
        <v>10.6</v>
      </c>
      <c r="Q7" s="34">
        <v>10.06</v>
      </c>
      <c r="R7" s="30" t="s">
        <v>44</v>
      </c>
    </row>
    <row r="8" spans="1:18">
      <c r="A8" s="51" t="s">
        <v>103</v>
      </c>
      <c r="B8" s="52" t="s">
        <v>4</v>
      </c>
      <c r="C8" s="52" t="s">
        <v>95</v>
      </c>
      <c r="D8" s="52">
        <v>34</v>
      </c>
      <c r="E8" s="52">
        <v>22.8</v>
      </c>
      <c r="F8" s="52">
        <v>22.3</v>
      </c>
      <c r="G8" s="52" t="s">
        <v>1</v>
      </c>
      <c r="H8" s="52" t="s">
        <v>96</v>
      </c>
      <c r="I8" s="61" t="s">
        <v>21</v>
      </c>
      <c r="J8" s="80" t="s">
        <v>14</v>
      </c>
      <c r="K8" s="81">
        <v>45390</v>
      </c>
      <c r="L8" s="81">
        <v>45390</v>
      </c>
      <c r="M8" s="82">
        <v>0.34537037037037038</v>
      </c>
      <c r="N8" s="34">
        <v>250</v>
      </c>
      <c r="O8" s="34">
        <v>250</v>
      </c>
      <c r="P8" s="34">
        <v>22.3</v>
      </c>
      <c r="Q8" s="34">
        <v>23.63</v>
      </c>
      <c r="R8" s="30" t="s">
        <v>44</v>
      </c>
    </row>
    <row r="9" spans="1:18">
      <c r="A9" s="51" t="s">
        <v>105</v>
      </c>
      <c r="B9" s="52" t="s">
        <v>4</v>
      </c>
      <c r="C9" s="52" t="s">
        <v>95</v>
      </c>
      <c r="D9" s="52">
        <v>35</v>
      </c>
      <c r="E9" s="52">
        <v>26.5</v>
      </c>
      <c r="F9" s="52">
        <v>25.9</v>
      </c>
      <c r="G9" s="52" t="s">
        <v>1</v>
      </c>
      <c r="H9" s="52" t="s">
        <v>96</v>
      </c>
      <c r="I9" s="61" t="s">
        <v>21</v>
      </c>
      <c r="J9" s="80" t="s">
        <v>14</v>
      </c>
      <c r="K9" s="34" t="s">
        <v>58</v>
      </c>
      <c r="L9" s="81">
        <v>45403</v>
      </c>
      <c r="M9" s="82">
        <v>0.34537037037037038</v>
      </c>
      <c r="N9" s="34">
        <v>250</v>
      </c>
      <c r="O9" s="34">
        <v>250</v>
      </c>
      <c r="P9" s="34" t="s">
        <v>58</v>
      </c>
      <c r="Q9" s="34">
        <v>22.6</v>
      </c>
      <c r="R9" s="30" t="s">
        <v>44</v>
      </c>
    </row>
    <row r="10" spans="1:18">
      <c r="A10" s="51" t="s">
        <v>106</v>
      </c>
      <c r="B10" s="52" t="s">
        <v>4</v>
      </c>
      <c r="C10" s="52" t="s">
        <v>95</v>
      </c>
      <c r="D10" s="52">
        <v>36</v>
      </c>
      <c r="E10" s="52">
        <v>46.7</v>
      </c>
      <c r="F10" s="52">
        <v>46</v>
      </c>
      <c r="G10" s="52" t="s">
        <v>1</v>
      </c>
      <c r="H10" s="52" t="s">
        <v>96</v>
      </c>
      <c r="I10" s="61" t="s">
        <v>21</v>
      </c>
      <c r="J10" s="80" t="s">
        <v>15</v>
      </c>
      <c r="K10" s="81">
        <v>45390</v>
      </c>
      <c r="L10" s="81">
        <v>45390</v>
      </c>
      <c r="M10" s="82">
        <v>0.34537037037037038</v>
      </c>
      <c r="N10" s="34">
        <v>250</v>
      </c>
      <c r="O10" s="34">
        <v>250</v>
      </c>
      <c r="P10" s="34">
        <v>46</v>
      </c>
      <c r="Q10" s="83">
        <v>38.65</v>
      </c>
      <c r="R10" s="30" t="s">
        <v>44</v>
      </c>
    </row>
    <row r="11" spans="1:18">
      <c r="A11" s="51" t="s">
        <v>107</v>
      </c>
      <c r="B11" s="52" t="s">
        <v>4</v>
      </c>
      <c r="C11" s="52" t="s">
        <v>95</v>
      </c>
      <c r="D11" s="52">
        <v>39</v>
      </c>
      <c r="E11" s="52">
        <v>47.4</v>
      </c>
      <c r="F11" s="52">
        <v>45.7</v>
      </c>
      <c r="G11" s="52" t="s">
        <v>1</v>
      </c>
      <c r="H11" s="52" t="s">
        <v>96</v>
      </c>
      <c r="I11" s="61" t="s">
        <v>21</v>
      </c>
      <c r="J11" s="80" t="s">
        <v>108</v>
      </c>
      <c r="K11" s="81">
        <v>45401</v>
      </c>
      <c r="L11" s="81">
        <v>45400</v>
      </c>
      <c r="M11" s="82">
        <v>0.34537037037037038</v>
      </c>
      <c r="N11" s="34">
        <v>250</v>
      </c>
      <c r="O11" s="34">
        <v>250</v>
      </c>
      <c r="P11" s="34" t="s">
        <v>58</v>
      </c>
      <c r="Q11" s="34">
        <f>18.1+28.02</f>
        <v>46.120000000000005</v>
      </c>
      <c r="R11" s="30" t="s">
        <v>44</v>
      </c>
    </row>
    <row r="12" spans="1:18">
      <c r="A12" s="51" t="s">
        <v>109</v>
      </c>
      <c r="B12" s="52" t="s">
        <v>4</v>
      </c>
      <c r="C12" s="52" t="s">
        <v>95</v>
      </c>
      <c r="D12" s="52">
        <v>40</v>
      </c>
      <c r="E12" s="52">
        <v>47.3</v>
      </c>
      <c r="F12" s="52">
        <v>46.4</v>
      </c>
      <c r="G12" s="52" t="s">
        <v>1</v>
      </c>
      <c r="H12" s="52" t="s">
        <v>96</v>
      </c>
      <c r="I12" s="61" t="s">
        <v>21</v>
      </c>
      <c r="J12" s="80" t="s">
        <v>108</v>
      </c>
      <c r="K12" s="34" t="s">
        <v>58</v>
      </c>
      <c r="L12" s="101">
        <v>45403</v>
      </c>
      <c r="M12" s="150">
        <v>0.34537037037037038</v>
      </c>
      <c r="N12" s="34">
        <v>250</v>
      </c>
      <c r="O12" s="34">
        <v>250</v>
      </c>
      <c r="P12" s="34" t="s">
        <v>58</v>
      </c>
      <c r="Q12" s="34">
        <v>48.2</v>
      </c>
      <c r="R12" s="30" t="s">
        <v>44</v>
      </c>
    </row>
    <row r="13" spans="1:18">
      <c r="A13" s="51" t="s">
        <v>110</v>
      </c>
      <c r="B13" s="52" t="s">
        <v>4</v>
      </c>
      <c r="C13" s="52" t="s">
        <v>95</v>
      </c>
      <c r="D13" s="52">
        <v>42</v>
      </c>
      <c r="E13" s="52">
        <v>53.7</v>
      </c>
      <c r="F13" s="52">
        <v>51.8</v>
      </c>
      <c r="G13" s="52" t="s">
        <v>1</v>
      </c>
      <c r="H13" s="52" t="s">
        <v>96</v>
      </c>
      <c r="I13" s="61" t="s">
        <v>21</v>
      </c>
      <c r="J13" s="80" t="s">
        <v>108</v>
      </c>
      <c r="K13" s="81">
        <v>45399</v>
      </c>
      <c r="L13" s="81">
        <v>45398</v>
      </c>
      <c r="M13" s="82">
        <v>0.34537037037037038</v>
      </c>
      <c r="N13" s="34">
        <v>250</v>
      </c>
      <c r="O13" s="34">
        <v>250</v>
      </c>
      <c r="P13" s="34" t="s">
        <v>58</v>
      </c>
      <c r="Q13" s="34">
        <v>52</v>
      </c>
      <c r="R13" s="30" t="s">
        <v>44</v>
      </c>
    </row>
    <row r="14" spans="1:18">
      <c r="A14" s="51" t="s">
        <v>111</v>
      </c>
      <c r="B14" s="52" t="s">
        <v>4</v>
      </c>
      <c r="C14" s="52" t="s">
        <v>95</v>
      </c>
      <c r="D14" s="52">
        <v>44</v>
      </c>
      <c r="E14" s="52">
        <v>51.8</v>
      </c>
      <c r="F14" s="52">
        <v>50.6</v>
      </c>
      <c r="G14" s="52" t="s">
        <v>1</v>
      </c>
      <c r="H14" s="52" t="s">
        <v>96</v>
      </c>
      <c r="I14" s="61" t="s">
        <v>21</v>
      </c>
      <c r="J14" s="80" t="s">
        <v>108</v>
      </c>
      <c r="K14" s="81">
        <v>45401</v>
      </c>
      <c r="L14" s="81">
        <v>45401</v>
      </c>
      <c r="M14" s="82">
        <v>0.34537037037037038</v>
      </c>
      <c r="N14" s="34">
        <v>250</v>
      </c>
      <c r="O14" s="34">
        <v>250</v>
      </c>
      <c r="P14" s="34" t="s">
        <v>58</v>
      </c>
      <c r="Q14" s="34">
        <v>50.6</v>
      </c>
      <c r="R14" s="30" t="s">
        <v>44</v>
      </c>
    </row>
    <row r="15" spans="1:18">
      <c r="A15" s="51" t="s">
        <v>112</v>
      </c>
      <c r="B15" s="52" t="s">
        <v>4</v>
      </c>
      <c r="C15" s="52" t="s">
        <v>95</v>
      </c>
      <c r="D15" s="52">
        <v>95</v>
      </c>
      <c r="E15" s="52">
        <v>16</v>
      </c>
      <c r="F15" s="52">
        <v>15.4</v>
      </c>
      <c r="G15" s="52" t="s">
        <v>1</v>
      </c>
      <c r="H15" s="52" t="s">
        <v>96</v>
      </c>
      <c r="I15" s="61" t="s">
        <v>21</v>
      </c>
      <c r="J15" s="80" t="s">
        <v>15</v>
      </c>
      <c r="K15" s="81">
        <v>45401</v>
      </c>
      <c r="L15" s="81">
        <v>45402</v>
      </c>
      <c r="M15" s="82">
        <v>0.34537037037037038</v>
      </c>
      <c r="N15" s="34">
        <v>250</v>
      </c>
      <c r="O15" s="34">
        <v>250</v>
      </c>
      <c r="P15" s="34" t="s">
        <v>58</v>
      </c>
      <c r="Q15" s="34">
        <v>15.4</v>
      </c>
      <c r="R15" s="30" t="s">
        <v>44</v>
      </c>
    </row>
    <row r="16" spans="1:18">
      <c r="A16" s="51" t="s">
        <v>113</v>
      </c>
      <c r="B16" s="52" t="s">
        <v>4</v>
      </c>
      <c r="C16" s="52" t="s">
        <v>95</v>
      </c>
      <c r="D16" s="52">
        <v>96</v>
      </c>
      <c r="E16" s="52">
        <v>22.5</v>
      </c>
      <c r="F16" s="52">
        <v>22.2</v>
      </c>
      <c r="G16" s="52" t="s">
        <v>1</v>
      </c>
      <c r="H16" s="52" t="s">
        <v>96</v>
      </c>
      <c r="I16" s="61" t="s">
        <v>21</v>
      </c>
      <c r="J16" s="80" t="s">
        <v>15</v>
      </c>
      <c r="K16" s="81">
        <v>45401</v>
      </c>
      <c r="L16" s="81">
        <v>45402</v>
      </c>
      <c r="M16" s="82">
        <v>0.34537037037037038</v>
      </c>
      <c r="N16" s="34">
        <v>250</v>
      </c>
      <c r="O16" s="34">
        <v>250</v>
      </c>
      <c r="P16" s="34" t="s">
        <v>58</v>
      </c>
      <c r="Q16" s="34">
        <v>22.2</v>
      </c>
      <c r="R16" s="30" t="s">
        <v>44</v>
      </c>
    </row>
    <row r="17" spans="1:18">
      <c r="A17" s="51" t="s">
        <v>114</v>
      </c>
      <c r="B17" s="52" t="s">
        <v>4</v>
      </c>
      <c r="C17" s="52" t="s">
        <v>95</v>
      </c>
      <c r="D17" s="52">
        <v>104</v>
      </c>
      <c r="E17" s="52">
        <v>21.5</v>
      </c>
      <c r="F17" s="52">
        <v>20.8</v>
      </c>
      <c r="G17" s="52" t="s">
        <v>1</v>
      </c>
      <c r="H17" s="52" t="s">
        <v>96</v>
      </c>
      <c r="I17" s="61" t="s">
        <v>21</v>
      </c>
      <c r="J17" s="80" t="s">
        <v>15</v>
      </c>
      <c r="K17" s="81">
        <v>45390</v>
      </c>
      <c r="L17" s="81">
        <v>45390</v>
      </c>
      <c r="M17" s="82">
        <v>0.34537037037037038</v>
      </c>
      <c r="N17" s="34">
        <v>250</v>
      </c>
      <c r="O17" s="34">
        <v>250</v>
      </c>
      <c r="P17" s="34">
        <v>20.8</v>
      </c>
      <c r="Q17" s="34">
        <v>21.3</v>
      </c>
      <c r="R17" s="30" t="s">
        <v>44</v>
      </c>
    </row>
    <row r="18" spans="1:18">
      <c r="A18" s="51" t="s">
        <v>115</v>
      </c>
      <c r="B18" s="52" t="s">
        <v>4</v>
      </c>
      <c r="C18" s="52" t="s">
        <v>95</v>
      </c>
      <c r="D18" s="52">
        <v>105</v>
      </c>
      <c r="E18" s="52">
        <v>19.5</v>
      </c>
      <c r="F18" s="52">
        <v>19.100000000000001</v>
      </c>
      <c r="G18" s="52" t="s">
        <v>1</v>
      </c>
      <c r="H18" s="52" t="s">
        <v>96</v>
      </c>
      <c r="I18" s="61" t="s">
        <v>21</v>
      </c>
      <c r="J18" s="80" t="s">
        <v>15</v>
      </c>
      <c r="K18" s="81">
        <v>45390</v>
      </c>
      <c r="L18" s="81">
        <v>45394</v>
      </c>
      <c r="M18" s="82">
        <v>0.34537037037037038</v>
      </c>
      <c r="N18" s="34">
        <v>250</v>
      </c>
      <c r="O18" s="34">
        <v>250</v>
      </c>
      <c r="P18" s="34">
        <v>19.100000000000001</v>
      </c>
      <c r="Q18" s="34">
        <f>3.03+16.48</f>
        <v>19.510000000000002</v>
      </c>
      <c r="R18" s="30" t="s">
        <v>44</v>
      </c>
    </row>
    <row r="19" spans="1:18">
      <c r="A19" s="51" t="s">
        <v>116</v>
      </c>
      <c r="B19" s="52" t="s">
        <v>4</v>
      </c>
      <c r="C19" s="52" t="s">
        <v>95</v>
      </c>
      <c r="D19" s="52">
        <v>107</v>
      </c>
      <c r="E19" s="52">
        <v>39.4</v>
      </c>
      <c r="F19" s="52">
        <v>35.5</v>
      </c>
      <c r="G19" s="52" t="s">
        <v>1</v>
      </c>
      <c r="H19" s="52" t="s">
        <v>96</v>
      </c>
      <c r="I19" s="61" t="s">
        <v>21</v>
      </c>
      <c r="J19" s="80" t="s">
        <v>15</v>
      </c>
      <c r="K19" s="81">
        <v>45403</v>
      </c>
      <c r="L19" s="81">
        <v>45402</v>
      </c>
      <c r="M19" s="150">
        <v>0.34537037037037038</v>
      </c>
      <c r="N19" s="34">
        <v>250</v>
      </c>
      <c r="O19" s="34">
        <v>250</v>
      </c>
      <c r="P19" s="34" t="s">
        <v>58</v>
      </c>
      <c r="Q19" s="34">
        <v>35.9</v>
      </c>
      <c r="R19" s="30" t="s">
        <v>44</v>
      </c>
    </row>
    <row r="20" spans="1:18">
      <c r="A20" s="51" t="s">
        <v>117</v>
      </c>
      <c r="B20" s="52" t="s">
        <v>4</v>
      </c>
      <c r="C20" s="52" t="s">
        <v>95</v>
      </c>
      <c r="D20" s="52">
        <v>110</v>
      </c>
      <c r="E20" s="52">
        <v>18.5</v>
      </c>
      <c r="F20" s="52">
        <v>18</v>
      </c>
      <c r="G20" s="52" t="s">
        <v>1</v>
      </c>
      <c r="H20" s="52" t="s">
        <v>96</v>
      </c>
      <c r="I20" s="61" t="s">
        <v>21</v>
      </c>
      <c r="J20" s="80" t="s">
        <v>15</v>
      </c>
      <c r="K20" s="81">
        <v>45403</v>
      </c>
      <c r="L20" s="81">
        <v>45402</v>
      </c>
      <c r="M20" s="150">
        <v>0.34537037037037038</v>
      </c>
      <c r="N20" s="34">
        <v>250</v>
      </c>
      <c r="O20" s="34">
        <v>250</v>
      </c>
      <c r="P20" s="34" t="s">
        <v>58</v>
      </c>
      <c r="Q20" s="34">
        <v>18</v>
      </c>
      <c r="R20" s="30" t="s">
        <v>44</v>
      </c>
    </row>
    <row r="21" spans="1:18">
      <c r="A21" s="51" t="s">
        <v>118</v>
      </c>
      <c r="B21" s="52" t="s">
        <v>4</v>
      </c>
      <c r="C21" s="52" t="s">
        <v>95</v>
      </c>
      <c r="D21" s="52">
        <v>112</v>
      </c>
      <c r="E21" s="52">
        <v>16.5</v>
      </c>
      <c r="F21" s="52">
        <v>15.9</v>
      </c>
      <c r="G21" s="52" t="s">
        <v>1</v>
      </c>
      <c r="H21" s="52" t="s">
        <v>96</v>
      </c>
      <c r="I21" s="61" t="s">
        <v>21</v>
      </c>
      <c r="J21" s="80" t="s">
        <v>15</v>
      </c>
      <c r="K21" s="81">
        <v>45403</v>
      </c>
      <c r="L21" s="81">
        <v>45402</v>
      </c>
      <c r="M21" s="150">
        <v>0.34537037037037038</v>
      </c>
      <c r="N21" s="34">
        <v>250</v>
      </c>
      <c r="O21" s="34">
        <v>250</v>
      </c>
      <c r="P21" s="34" t="s">
        <v>58</v>
      </c>
      <c r="Q21" s="34">
        <v>15.9</v>
      </c>
      <c r="R21" s="30" t="s">
        <v>44</v>
      </c>
    </row>
    <row r="22" spans="1:18">
      <c r="A22" s="51" t="s">
        <v>119</v>
      </c>
      <c r="B22" s="52" t="s">
        <v>4</v>
      </c>
      <c r="C22" s="52" t="s">
        <v>95</v>
      </c>
      <c r="D22" s="52">
        <v>129</v>
      </c>
      <c r="E22" s="52">
        <v>14.1</v>
      </c>
      <c r="F22" s="52">
        <v>13.6</v>
      </c>
      <c r="G22" s="52" t="s">
        <v>1</v>
      </c>
      <c r="H22" s="52" t="s">
        <v>96</v>
      </c>
      <c r="I22" s="61" t="s">
        <v>21</v>
      </c>
      <c r="J22" s="80" t="s">
        <v>14</v>
      </c>
      <c r="K22" s="81">
        <v>45405</v>
      </c>
      <c r="L22" s="81">
        <v>45405</v>
      </c>
      <c r="M22" s="150">
        <v>0.34537037037037038</v>
      </c>
      <c r="N22" s="34">
        <v>250</v>
      </c>
      <c r="O22" s="34">
        <v>250</v>
      </c>
      <c r="P22" s="34" t="s">
        <v>58</v>
      </c>
      <c r="Q22" s="34">
        <v>13</v>
      </c>
      <c r="R22" s="30" t="s">
        <v>44</v>
      </c>
    </row>
    <row r="23" spans="1:18">
      <c r="A23" s="51" t="s">
        <v>121</v>
      </c>
      <c r="B23" s="52" t="s">
        <v>4</v>
      </c>
      <c r="C23" s="52" t="s">
        <v>95</v>
      </c>
      <c r="D23" s="52">
        <v>130</v>
      </c>
      <c r="E23" s="52">
        <v>3.9</v>
      </c>
      <c r="F23" s="52">
        <v>3.8</v>
      </c>
      <c r="G23" s="52" t="s">
        <v>1</v>
      </c>
      <c r="H23" s="52" t="s">
        <v>96</v>
      </c>
      <c r="I23" s="61" t="s">
        <v>21</v>
      </c>
      <c r="J23" s="80" t="s">
        <v>14</v>
      </c>
      <c r="K23" s="81">
        <v>45405</v>
      </c>
      <c r="L23" s="81">
        <v>45405</v>
      </c>
      <c r="M23" s="150">
        <v>0.34537037037037038</v>
      </c>
      <c r="N23" s="34">
        <v>250</v>
      </c>
      <c r="O23" s="34">
        <v>250</v>
      </c>
      <c r="P23" s="34" t="s">
        <v>58</v>
      </c>
      <c r="Q23" s="34">
        <v>3.2</v>
      </c>
      <c r="R23" s="30" t="s">
        <v>44</v>
      </c>
    </row>
    <row r="24" spans="1:18">
      <c r="A24" s="51" t="s">
        <v>122</v>
      </c>
      <c r="B24" s="52" t="s">
        <v>4</v>
      </c>
      <c r="C24" s="52" t="s">
        <v>95</v>
      </c>
      <c r="D24" s="52">
        <v>132</v>
      </c>
      <c r="E24" s="52">
        <v>13.5</v>
      </c>
      <c r="F24" s="52">
        <v>13.2</v>
      </c>
      <c r="G24" s="52" t="s">
        <v>1</v>
      </c>
      <c r="H24" s="52" t="s">
        <v>96</v>
      </c>
      <c r="I24" s="61" t="s">
        <v>21</v>
      </c>
      <c r="J24" s="80" t="s">
        <v>14</v>
      </c>
      <c r="K24" s="34" t="s">
        <v>58</v>
      </c>
      <c r="L24" s="81">
        <v>45410</v>
      </c>
      <c r="M24" s="150">
        <v>0.34537037037037038</v>
      </c>
      <c r="N24" s="34" t="s">
        <v>58</v>
      </c>
      <c r="O24" s="34">
        <v>250</v>
      </c>
      <c r="P24" s="34" t="s">
        <v>58</v>
      </c>
      <c r="Q24" s="34">
        <v>13.5</v>
      </c>
      <c r="R24" s="30" t="s">
        <v>44</v>
      </c>
    </row>
    <row r="25" spans="1:18">
      <c r="A25" s="51" t="s">
        <v>123</v>
      </c>
      <c r="B25" s="52" t="s">
        <v>4</v>
      </c>
      <c r="C25" s="52" t="s">
        <v>95</v>
      </c>
      <c r="D25" s="52">
        <v>134</v>
      </c>
      <c r="E25" s="52">
        <v>11.8</v>
      </c>
      <c r="F25" s="52">
        <v>11.4</v>
      </c>
      <c r="G25" s="52" t="s">
        <v>1</v>
      </c>
      <c r="H25" s="52" t="s">
        <v>96</v>
      </c>
      <c r="I25" s="61" t="s">
        <v>21</v>
      </c>
      <c r="J25" s="80" t="s">
        <v>14</v>
      </c>
      <c r="K25" s="34" t="s">
        <v>58</v>
      </c>
      <c r="L25" s="81">
        <v>45410</v>
      </c>
      <c r="M25" s="150">
        <v>0.34537037037037038</v>
      </c>
      <c r="N25" s="34" t="s">
        <v>58</v>
      </c>
      <c r="O25" s="34">
        <v>250</v>
      </c>
      <c r="P25" s="34" t="s">
        <v>58</v>
      </c>
      <c r="Q25" s="34">
        <v>11.6</v>
      </c>
      <c r="R25" s="30" t="s">
        <v>44</v>
      </c>
    </row>
    <row r="26" spans="1:18">
      <c r="A26" s="51" t="s">
        <v>124</v>
      </c>
      <c r="B26" s="52" t="s">
        <v>4</v>
      </c>
      <c r="C26" s="52" t="s">
        <v>95</v>
      </c>
      <c r="D26" s="52">
        <v>135</v>
      </c>
      <c r="E26" s="52">
        <v>16.2</v>
      </c>
      <c r="F26" s="52">
        <v>15.7</v>
      </c>
      <c r="G26" s="52" t="s">
        <v>1</v>
      </c>
      <c r="H26" s="52" t="s">
        <v>96</v>
      </c>
      <c r="I26" s="61" t="s">
        <v>21</v>
      </c>
      <c r="J26" s="80" t="s">
        <v>14</v>
      </c>
      <c r="K26" s="34" t="s">
        <v>58</v>
      </c>
      <c r="L26" s="81">
        <v>45410</v>
      </c>
      <c r="M26" s="150">
        <v>0.34537037037037038</v>
      </c>
      <c r="N26" s="34" t="s">
        <v>58</v>
      </c>
      <c r="O26" s="34">
        <v>250</v>
      </c>
      <c r="P26" s="34" t="s">
        <v>58</v>
      </c>
      <c r="Q26" s="34">
        <v>15.3</v>
      </c>
      <c r="R26" s="30" t="s">
        <v>44</v>
      </c>
    </row>
    <row r="27" spans="1:18">
      <c r="A27" s="51" t="s">
        <v>125</v>
      </c>
      <c r="B27" s="52" t="s">
        <v>4</v>
      </c>
      <c r="C27" s="52" t="s">
        <v>95</v>
      </c>
      <c r="D27" s="52">
        <v>197</v>
      </c>
      <c r="E27" s="52">
        <v>10.9</v>
      </c>
      <c r="F27" s="52">
        <v>10.8</v>
      </c>
      <c r="G27" s="52" t="s">
        <v>1</v>
      </c>
      <c r="H27" s="52" t="s">
        <v>96</v>
      </c>
      <c r="I27" s="61" t="s">
        <v>21</v>
      </c>
      <c r="J27" s="80" t="s">
        <v>14</v>
      </c>
      <c r="K27" s="81">
        <v>45399</v>
      </c>
      <c r="L27" s="81">
        <v>45399</v>
      </c>
      <c r="M27" s="82">
        <v>0.34537037037037038</v>
      </c>
      <c r="N27" s="34">
        <v>250</v>
      </c>
      <c r="O27" s="34">
        <v>250</v>
      </c>
      <c r="P27" s="34">
        <v>9.1999999999999993</v>
      </c>
      <c r="Q27" s="34">
        <v>10.8</v>
      </c>
      <c r="R27" s="30" t="s">
        <v>44</v>
      </c>
    </row>
    <row r="28" spans="1:18">
      <c r="A28" s="51" t="s">
        <v>127</v>
      </c>
      <c r="B28" s="52" t="s">
        <v>4</v>
      </c>
      <c r="C28" s="52" t="s">
        <v>95</v>
      </c>
      <c r="D28" s="52">
        <v>199</v>
      </c>
      <c r="E28" s="52">
        <v>9.4</v>
      </c>
      <c r="F28" s="52">
        <v>9.1999999999999993</v>
      </c>
      <c r="G28" s="52" t="s">
        <v>1</v>
      </c>
      <c r="H28" s="52" t="s">
        <v>96</v>
      </c>
      <c r="I28" s="61" t="s">
        <v>21</v>
      </c>
      <c r="J28" s="80" t="s">
        <v>15</v>
      </c>
      <c r="K28" s="81">
        <v>45405</v>
      </c>
      <c r="L28" s="81">
        <v>45405</v>
      </c>
      <c r="M28" s="150">
        <v>0.34537037037037038</v>
      </c>
      <c r="N28" s="34">
        <v>250</v>
      </c>
      <c r="O28" s="34">
        <v>250</v>
      </c>
      <c r="P28" s="34"/>
      <c r="Q28" s="34">
        <v>9.3000000000000007</v>
      </c>
      <c r="R28" s="30" t="s">
        <v>44</v>
      </c>
    </row>
    <row r="29" spans="1:18">
      <c r="A29" s="51" t="s">
        <v>128</v>
      </c>
      <c r="B29" s="52" t="s">
        <v>4</v>
      </c>
      <c r="C29" s="52" t="s">
        <v>129</v>
      </c>
      <c r="D29" s="52">
        <v>2</v>
      </c>
      <c r="E29" s="52">
        <v>16.5</v>
      </c>
      <c r="F29" s="52">
        <v>16.100000000000001</v>
      </c>
      <c r="G29" s="52" t="s">
        <v>1</v>
      </c>
      <c r="H29" s="52" t="s">
        <v>96</v>
      </c>
      <c r="I29" s="61" t="s">
        <v>21</v>
      </c>
      <c r="J29" s="80" t="s">
        <v>15</v>
      </c>
      <c r="K29" s="81">
        <v>45382</v>
      </c>
      <c r="L29" s="81">
        <v>45382</v>
      </c>
      <c r="M29" s="82">
        <v>0.1787037037037037</v>
      </c>
      <c r="N29" s="34">
        <v>250</v>
      </c>
      <c r="O29" s="34"/>
      <c r="P29" s="34">
        <v>16.100000000000001</v>
      </c>
      <c r="Q29" s="34">
        <v>16</v>
      </c>
      <c r="R29" s="30" t="s">
        <v>44</v>
      </c>
    </row>
    <row r="30" spans="1:18">
      <c r="A30" s="51" t="s">
        <v>130</v>
      </c>
      <c r="B30" s="52" t="s">
        <v>4</v>
      </c>
      <c r="C30" s="52" t="s">
        <v>129</v>
      </c>
      <c r="D30" s="52">
        <v>4</v>
      </c>
      <c r="E30" s="52">
        <v>21.3</v>
      </c>
      <c r="F30" s="52">
        <v>21</v>
      </c>
      <c r="G30" s="52" t="s">
        <v>1</v>
      </c>
      <c r="H30" s="52" t="s">
        <v>96</v>
      </c>
      <c r="I30" s="61" t="s">
        <v>21</v>
      </c>
      <c r="J30" s="80" t="s">
        <v>15</v>
      </c>
      <c r="K30" s="81">
        <v>45382</v>
      </c>
      <c r="L30" s="81">
        <v>45382</v>
      </c>
      <c r="M30" s="82">
        <v>0.1787037037037037</v>
      </c>
      <c r="N30" s="34">
        <v>250</v>
      </c>
      <c r="O30" s="34"/>
      <c r="P30" s="34">
        <v>21</v>
      </c>
      <c r="Q30" s="34">
        <v>20.9</v>
      </c>
      <c r="R30" s="30" t="s">
        <v>44</v>
      </c>
    </row>
    <row r="31" spans="1:18">
      <c r="A31" s="51" t="s">
        <v>131</v>
      </c>
      <c r="B31" s="52" t="s">
        <v>4</v>
      </c>
      <c r="C31" s="52" t="s">
        <v>129</v>
      </c>
      <c r="D31" s="52">
        <v>5</v>
      </c>
      <c r="E31" s="52">
        <v>31.9</v>
      </c>
      <c r="F31" s="52">
        <v>30.9</v>
      </c>
      <c r="G31" s="52" t="s">
        <v>1</v>
      </c>
      <c r="H31" s="52" t="s">
        <v>96</v>
      </c>
      <c r="I31" s="61" t="s">
        <v>21</v>
      </c>
      <c r="J31" s="80" t="s">
        <v>15</v>
      </c>
      <c r="K31" s="81">
        <v>45382</v>
      </c>
      <c r="L31" s="81">
        <v>45382</v>
      </c>
      <c r="M31" s="82">
        <v>0.1787037037037037</v>
      </c>
      <c r="N31" s="34">
        <v>250</v>
      </c>
      <c r="O31" s="34"/>
      <c r="P31" s="34">
        <v>30.9</v>
      </c>
      <c r="Q31" s="34">
        <v>28.04</v>
      </c>
      <c r="R31" s="30" t="s">
        <v>44</v>
      </c>
    </row>
    <row r="32" spans="1:18">
      <c r="A32" s="51" t="s">
        <v>132</v>
      </c>
      <c r="B32" s="52" t="s">
        <v>4</v>
      </c>
      <c r="C32" s="52" t="s">
        <v>129</v>
      </c>
      <c r="D32" s="52">
        <v>25</v>
      </c>
      <c r="E32" s="52">
        <v>36.5</v>
      </c>
      <c r="F32" s="52">
        <v>36</v>
      </c>
      <c r="G32" s="52" t="s">
        <v>1</v>
      </c>
      <c r="H32" s="52" t="s">
        <v>96</v>
      </c>
      <c r="I32" s="61" t="s">
        <v>21</v>
      </c>
      <c r="J32" s="80" t="s">
        <v>15</v>
      </c>
      <c r="K32" s="81">
        <v>45382</v>
      </c>
      <c r="L32" s="81">
        <v>45382</v>
      </c>
      <c r="M32" s="82">
        <v>0.1787037037037037</v>
      </c>
      <c r="N32" s="34">
        <v>250</v>
      </c>
      <c r="O32" s="34"/>
      <c r="P32" s="34">
        <v>36</v>
      </c>
      <c r="Q32" s="83">
        <v>33.9</v>
      </c>
      <c r="R32" s="30" t="s">
        <v>44</v>
      </c>
    </row>
    <row r="33" spans="1:18">
      <c r="A33" s="51" t="s">
        <v>133</v>
      </c>
      <c r="B33" s="52" t="s">
        <v>4</v>
      </c>
      <c r="C33" s="59" t="s">
        <v>129</v>
      </c>
      <c r="D33" s="59" t="s">
        <v>134</v>
      </c>
      <c r="E33" s="59">
        <v>61.1</v>
      </c>
      <c r="F33" s="59">
        <v>59.1</v>
      </c>
      <c r="G33" s="51" t="s">
        <v>1</v>
      </c>
      <c r="H33" s="52" t="s">
        <v>135</v>
      </c>
      <c r="I33" s="61" t="s">
        <v>20</v>
      </c>
      <c r="J33" s="80" t="s">
        <v>17</v>
      </c>
      <c r="K33" s="81">
        <v>45418</v>
      </c>
      <c r="L33" s="81">
        <v>45420</v>
      </c>
      <c r="M33" s="82">
        <v>0.63559027777777777</v>
      </c>
      <c r="N33" s="34">
        <v>250</v>
      </c>
      <c r="O33" s="34"/>
      <c r="P33" s="34">
        <v>58.68</v>
      </c>
      <c r="Q33" s="34">
        <v>42.8</v>
      </c>
      <c r="R33" s="30" t="s">
        <v>44</v>
      </c>
    </row>
    <row r="34" spans="1:18">
      <c r="A34" s="51" t="s">
        <v>136</v>
      </c>
      <c r="B34" s="52" t="s">
        <v>4</v>
      </c>
      <c r="C34" s="59" t="s">
        <v>129</v>
      </c>
      <c r="D34" s="59" t="s">
        <v>137</v>
      </c>
      <c r="E34" s="59">
        <v>46.46</v>
      </c>
      <c r="F34" s="59">
        <v>44.7</v>
      </c>
      <c r="G34" s="51" t="s">
        <v>1</v>
      </c>
      <c r="H34" s="52" t="s">
        <v>135</v>
      </c>
      <c r="I34" s="61" t="s">
        <v>20</v>
      </c>
      <c r="J34" s="80" t="s">
        <v>17</v>
      </c>
      <c r="K34" s="81">
        <v>45418</v>
      </c>
      <c r="L34" s="34"/>
      <c r="M34" s="82">
        <v>0.63559027777777777</v>
      </c>
      <c r="N34" s="34">
        <v>250</v>
      </c>
      <c r="O34" s="34"/>
      <c r="P34" s="34">
        <v>43.2</v>
      </c>
      <c r="Q34" s="34" t="s">
        <v>58</v>
      </c>
      <c r="R34" s="30"/>
    </row>
    <row r="35" spans="1:18">
      <c r="A35" s="51" t="s">
        <v>138</v>
      </c>
      <c r="B35" s="52" t="s">
        <v>4</v>
      </c>
      <c r="C35" s="59" t="s">
        <v>129</v>
      </c>
      <c r="D35" s="59" t="s">
        <v>139</v>
      </c>
      <c r="E35" s="59">
        <v>114.75</v>
      </c>
      <c r="F35" s="59">
        <v>110.2</v>
      </c>
      <c r="G35" s="51" t="s">
        <v>1</v>
      </c>
      <c r="H35" s="52" t="s">
        <v>135</v>
      </c>
      <c r="I35" s="61" t="s">
        <v>20</v>
      </c>
      <c r="J35" s="80" t="s">
        <v>17</v>
      </c>
      <c r="K35" s="81">
        <v>45418</v>
      </c>
      <c r="L35" s="34"/>
      <c r="M35" s="82">
        <v>0.63559027777777777</v>
      </c>
      <c r="N35" s="34">
        <v>250</v>
      </c>
      <c r="O35" s="34"/>
      <c r="P35" s="34">
        <v>110.2</v>
      </c>
      <c r="Q35" s="34" t="s">
        <v>58</v>
      </c>
      <c r="R35" s="30"/>
    </row>
    <row r="36" spans="1:18">
      <c r="A36" s="51" t="s">
        <v>140</v>
      </c>
      <c r="B36" s="52" t="s">
        <v>4</v>
      </c>
      <c r="C36" s="59" t="s">
        <v>129</v>
      </c>
      <c r="D36" s="59" t="s">
        <v>141</v>
      </c>
      <c r="E36" s="59">
        <v>40.74</v>
      </c>
      <c r="F36" s="59">
        <v>38.700000000000003</v>
      </c>
      <c r="G36" s="51" t="s">
        <v>1</v>
      </c>
      <c r="H36" s="52" t="s">
        <v>135</v>
      </c>
      <c r="I36" s="61" t="s">
        <v>20</v>
      </c>
      <c r="J36" s="80" t="s">
        <v>17</v>
      </c>
      <c r="K36" s="81">
        <v>45418</v>
      </c>
      <c r="L36" s="81">
        <v>45419</v>
      </c>
      <c r="M36" s="82">
        <v>0.63559027777777777</v>
      </c>
      <c r="N36" s="34">
        <v>250</v>
      </c>
      <c r="O36" s="34">
        <v>250</v>
      </c>
      <c r="P36" s="34">
        <v>37.36</v>
      </c>
      <c r="Q36" s="34">
        <v>39.4</v>
      </c>
      <c r="R36" s="30" t="s">
        <v>44</v>
      </c>
    </row>
    <row r="37" spans="1:18">
      <c r="A37" s="51" t="s">
        <v>142</v>
      </c>
      <c r="B37" s="52" t="s">
        <v>4</v>
      </c>
      <c r="C37" s="59" t="s">
        <v>129</v>
      </c>
      <c r="D37" s="59" t="s">
        <v>143</v>
      </c>
      <c r="E37" s="59">
        <v>18.45</v>
      </c>
      <c r="F37" s="59">
        <v>17.5</v>
      </c>
      <c r="G37" s="51" t="s">
        <v>1</v>
      </c>
      <c r="H37" s="52" t="s">
        <v>135</v>
      </c>
      <c r="I37" s="61" t="s">
        <v>20</v>
      </c>
      <c r="J37" s="80" t="s">
        <v>17</v>
      </c>
      <c r="K37" s="81">
        <v>45418</v>
      </c>
      <c r="L37" s="34"/>
      <c r="M37" s="82">
        <v>0.63559027777777777</v>
      </c>
      <c r="N37" s="34">
        <v>250</v>
      </c>
      <c r="O37" s="34"/>
      <c r="P37" s="34">
        <v>16.399999999999999</v>
      </c>
      <c r="Q37" s="34" t="s">
        <v>58</v>
      </c>
      <c r="R37" s="30"/>
    </row>
    <row r="38" spans="1:18">
      <c r="A38" s="51" t="s">
        <v>144</v>
      </c>
      <c r="B38" s="52" t="s">
        <v>4</v>
      </c>
      <c r="C38" s="59" t="s">
        <v>129</v>
      </c>
      <c r="D38" s="59" t="s">
        <v>145</v>
      </c>
      <c r="E38" s="59">
        <v>34.01</v>
      </c>
      <c r="F38" s="59">
        <v>32.200000000000003</v>
      </c>
      <c r="G38" s="51" t="s">
        <v>1</v>
      </c>
      <c r="H38" s="52" t="s">
        <v>135</v>
      </c>
      <c r="I38" s="61" t="s">
        <v>20</v>
      </c>
      <c r="J38" s="80" t="s">
        <v>17</v>
      </c>
      <c r="K38" s="81">
        <v>45418</v>
      </c>
      <c r="L38" s="34"/>
      <c r="M38" s="82">
        <v>0.63559027777777777</v>
      </c>
      <c r="N38" s="34">
        <v>250</v>
      </c>
      <c r="O38" s="34"/>
      <c r="P38" s="34">
        <v>29.5</v>
      </c>
      <c r="Q38" s="34" t="s">
        <v>58</v>
      </c>
      <c r="R38" s="30"/>
    </row>
    <row r="39" spans="1:18">
      <c r="A39" s="51" t="s">
        <v>146</v>
      </c>
      <c r="B39" s="52" t="s">
        <v>4</v>
      </c>
      <c r="C39" s="59" t="s">
        <v>129</v>
      </c>
      <c r="D39" s="59" t="s">
        <v>147</v>
      </c>
      <c r="E39" s="59">
        <v>56.03</v>
      </c>
      <c r="F39" s="59">
        <v>53.6</v>
      </c>
      <c r="G39" s="51" t="s">
        <v>1</v>
      </c>
      <c r="H39" s="52" t="s">
        <v>135</v>
      </c>
      <c r="I39" s="61" t="s">
        <v>20</v>
      </c>
      <c r="J39" s="80" t="s">
        <v>17</v>
      </c>
      <c r="K39" s="81">
        <v>45418</v>
      </c>
      <c r="L39" s="34"/>
      <c r="M39" s="82">
        <v>0.63559027777777777</v>
      </c>
      <c r="N39" s="34">
        <v>250</v>
      </c>
      <c r="O39" s="34"/>
      <c r="P39" s="34">
        <v>50.269999999999996</v>
      </c>
      <c r="Q39" s="34" t="s">
        <v>58</v>
      </c>
      <c r="R39" s="30"/>
    </row>
    <row r="40" spans="1:18">
      <c r="A40" s="51" t="s">
        <v>148</v>
      </c>
      <c r="B40" s="52" t="s">
        <v>4</v>
      </c>
      <c r="C40" s="59" t="s">
        <v>129</v>
      </c>
      <c r="D40" s="59" t="s">
        <v>149</v>
      </c>
      <c r="E40" s="59">
        <v>43.12</v>
      </c>
      <c r="F40" s="59">
        <v>40.799999999999997</v>
      </c>
      <c r="G40" s="51" t="s">
        <v>1</v>
      </c>
      <c r="H40" s="52" t="s">
        <v>135</v>
      </c>
      <c r="I40" s="61" t="s">
        <v>20</v>
      </c>
      <c r="J40" s="80" t="s">
        <v>17</v>
      </c>
      <c r="K40" s="81">
        <v>45418</v>
      </c>
      <c r="L40" s="34"/>
      <c r="M40" s="82">
        <v>0.63559027777777777</v>
      </c>
      <c r="N40" s="34">
        <v>250</v>
      </c>
      <c r="O40" s="34"/>
      <c r="P40" s="34">
        <v>40.25</v>
      </c>
      <c r="Q40" s="34" t="s">
        <v>58</v>
      </c>
      <c r="R40" s="30"/>
    </row>
    <row r="41" spans="1:18">
      <c r="A41" s="51" t="s">
        <v>150</v>
      </c>
      <c r="B41" s="52" t="s">
        <v>4</v>
      </c>
      <c r="C41" s="59" t="s">
        <v>129</v>
      </c>
      <c r="D41" s="59" t="s">
        <v>151</v>
      </c>
      <c r="E41" s="59">
        <v>46.89</v>
      </c>
      <c r="F41" s="59">
        <v>44.3</v>
      </c>
      <c r="G41" s="51" t="s">
        <v>1</v>
      </c>
      <c r="H41" s="52" t="s">
        <v>135</v>
      </c>
      <c r="I41" s="61" t="s">
        <v>20</v>
      </c>
      <c r="J41" s="80" t="s">
        <v>17</v>
      </c>
      <c r="K41" s="81">
        <v>45418</v>
      </c>
      <c r="L41" s="81">
        <v>45420</v>
      </c>
      <c r="M41" s="82">
        <v>0.63559027777777777</v>
      </c>
      <c r="N41" s="34">
        <v>250</v>
      </c>
      <c r="O41" s="34"/>
      <c r="P41" s="34">
        <v>43.79</v>
      </c>
      <c r="Q41" s="34">
        <v>45.59</v>
      </c>
      <c r="R41" s="30" t="s">
        <v>44</v>
      </c>
    </row>
    <row r="42" spans="1:18">
      <c r="A42" s="51" t="s">
        <v>152</v>
      </c>
      <c r="B42" s="52" t="s">
        <v>4</v>
      </c>
      <c r="C42" s="59" t="s">
        <v>129</v>
      </c>
      <c r="D42" s="59" t="s">
        <v>153</v>
      </c>
      <c r="E42" s="59">
        <v>53.23</v>
      </c>
      <c r="F42" s="59">
        <v>50.9</v>
      </c>
      <c r="G42" s="51" t="s">
        <v>1</v>
      </c>
      <c r="H42" s="52" t="s">
        <v>135</v>
      </c>
      <c r="I42" s="61" t="s">
        <v>20</v>
      </c>
      <c r="J42" s="80" t="s">
        <v>17</v>
      </c>
      <c r="K42" s="81">
        <v>45418</v>
      </c>
      <c r="L42" s="81">
        <v>45420</v>
      </c>
      <c r="M42" s="82">
        <v>0.63559027777777777</v>
      </c>
      <c r="N42" s="34">
        <v>250</v>
      </c>
      <c r="O42" s="34"/>
      <c r="P42" s="34">
        <v>49.3</v>
      </c>
      <c r="Q42" s="34">
        <v>52.53</v>
      </c>
      <c r="R42" s="30" t="s">
        <v>44</v>
      </c>
    </row>
    <row r="43" spans="1:18">
      <c r="A43" s="51" t="s">
        <v>154</v>
      </c>
      <c r="B43" s="52" t="s">
        <v>4</v>
      </c>
      <c r="C43" s="59" t="s">
        <v>129</v>
      </c>
      <c r="D43" s="59" t="s">
        <v>155</v>
      </c>
      <c r="E43" s="59">
        <v>33.200000000000003</v>
      </c>
      <c r="F43" s="59">
        <v>31.4</v>
      </c>
      <c r="G43" s="51" t="s">
        <v>1</v>
      </c>
      <c r="H43" s="52" t="s">
        <v>135</v>
      </c>
      <c r="I43" s="61" t="s">
        <v>20</v>
      </c>
      <c r="J43" s="80" t="s">
        <v>17</v>
      </c>
      <c r="K43" s="81">
        <v>45418</v>
      </c>
      <c r="L43" s="34"/>
      <c r="M43" s="82">
        <v>0.63559027777777777</v>
      </c>
      <c r="N43" s="34">
        <v>250</v>
      </c>
      <c r="O43" s="34"/>
      <c r="P43" s="34">
        <v>17.3</v>
      </c>
      <c r="Q43" s="34" t="s">
        <v>58</v>
      </c>
      <c r="R43" s="30"/>
    </row>
    <row r="44" spans="1:18">
      <c r="A44" s="51" t="s">
        <v>156</v>
      </c>
      <c r="B44" s="52" t="s">
        <v>4</v>
      </c>
      <c r="C44" s="59" t="s">
        <v>129</v>
      </c>
      <c r="D44" s="59" t="s">
        <v>157</v>
      </c>
      <c r="E44" s="59">
        <v>10.3</v>
      </c>
      <c r="F44" s="59">
        <v>9.4</v>
      </c>
      <c r="G44" s="51" t="s">
        <v>1</v>
      </c>
      <c r="H44" s="52" t="s">
        <v>135</v>
      </c>
      <c r="I44" s="61" t="s">
        <v>20</v>
      </c>
      <c r="J44" s="80" t="s">
        <v>17</v>
      </c>
      <c r="K44" s="81">
        <v>45418</v>
      </c>
      <c r="L44" s="81">
        <v>45419</v>
      </c>
      <c r="M44" s="82">
        <v>0.63559027777777777</v>
      </c>
      <c r="N44" s="34">
        <v>250</v>
      </c>
      <c r="O44" s="34">
        <v>250</v>
      </c>
      <c r="P44" s="34">
        <v>21.84</v>
      </c>
      <c r="Q44" s="34">
        <v>22.8</v>
      </c>
      <c r="R44" s="30" t="s">
        <v>44</v>
      </c>
    </row>
    <row r="45" spans="1:18">
      <c r="A45" s="51" t="s">
        <v>158</v>
      </c>
      <c r="B45" s="52" t="s">
        <v>4</v>
      </c>
      <c r="C45" s="170" t="s">
        <v>129</v>
      </c>
      <c r="D45" s="170" t="s">
        <v>159</v>
      </c>
      <c r="E45" s="170">
        <v>48.3</v>
      </c>
      <c r="F45" s="170">
        <v>45.1</v>
      </c>
      <c r="G45" s="51" t="s">
        <v>1</v>
      </c>
      <c r="H45" s="52" t="s">
        <v>135</v>
      </c>
      <c r="I45" s="61" t="s">
        <v>20</v>
      </c>
      <c r="J45" s="80" t="s">
        <v>17</v>
      </c>
      <c r="K45" s="81">
        <v>45418</v>
      </c>
      <c r="L45" s="81">
        <v>45419</v>
      </c>
      <c r="M45" s="82">
        <v>0.63559027777777777</v>
      </c>
      <c r="N45" s="34">
        <v>250</v>
      </c>
      <c r="O45" s="34">
        <v>250</v>
      </c>
      <c r="P45" s="34">
        <v>46.67</v>
      </c>
      <c r="Q45" s="34">
        <v>46.71</v>
      </c>
      <c r="R45" s="30" t="s">
        <v>44</v>
      </c>
    </row>
    <row r="46" spans="1:18" ht="15.6">
      <c r="A46" s="51" t="s">
        <v>160</v>
      </c>
      <c r="B46" s="52" t="s">
        <v>4</v>
      </c>
      <c r="C46" s="52" t="s">
        <v>95</v>
      </c>
      <c r="D46" s="52" t="s">
        <v>161</v>
      </c>
      <c r="E46" s="52">
        <v>19.3</v>
      </c>
      <c r="F46" s="52">
        <v>18.399999999999999</v>
      </c>
      <c r="G46" s="52" t="s">
        <v>1</v>
      </c>
      <c r="H46" s="52" t="s">
        <v>135</v>
      </c>
      <c r="I46" s="61" t="s">
        <v>21</v>
      </c>
      <c r="J46" s="80" t="s">
        <v>108</v>
      </c>
      <c r="K46" s="81">
        <v>45418</v>
      </c>
      <c r="L46" s="34"/>
      <c r="M46" s="82">
        <v>0.63559027777777777</v>
      </c>
      <c r="N46" s="34">
        <v>250</v>
      </c>
      <c r="O46" s="34"/>
      <c r="P46" s="117">
        <v>17.899999999999999</v>
      </c>
      <c r="Q46" s="34"/>
      <c r="R46" s="30"/>
    </row>
    <row r="47" spans="1:18">
      <c r="A47" s="51" t="s">
        <v>162</v>
      </c>
      <c r="B47" s="52" t="s">
        <v>5</v>
      </c>
      <c r="C47" s="52" t="s">
        <v>95</v>
      </c>
      <c r="D47" s="52">
        <v>179</v>
      </c>
      <c r="E47" s="52">
        <v>18.3</v>
      </c>
      <c r="F47" s="52">
        <v>17.899999999999999</v>
      </c>
      <c r="G47" s="52" t="s">
        <v>1</v>
      </c>
      <c r="H47" s="52" t="s">
        <v>96</v>
      </c>
      <c r="I47" s="61" t="s">
        <v>21</v>
      </c>
      <c r="J47" s="80" t="s">
        <v>15</v>
      </c>
      <c r="K47" s="81">
        <v>45382</v>
      </c>
      <c r="L47" s="81">
        <v>45382</v>
      </c>
      <c r="M47" s="82">
        <v>0.1787037037037037</v>
      </c>
      <c r="N47" s="34">
        <v>250</v>
      </c>
      <c r="O47" s="34"/>
      <c r="P47" s="34">
        <v>17.899999999999999</v>
      </c>
      <c r="Q47" s="34">
        <v>18.600000000000001</v>
      </c>
      <c r="R47" s="30" t="s">
        <v>44</v>
      </c>
    </row>
    <row r="48" spans="1:18">
      <c r="A48" s="51" t="s">
        <v>163</v>
      </c>
      <c r="B48" s="52" t="s">
        <v>5</v>
      </c>
      <c r="C48" s="52" t="s">
        <v>95</v>
      </c>
      <c r="D48" s="52">
        <v>184</v>
      </c>
      <c r="E48" s="52">
        <v>35.799999999999997</v>
      </c>
      <c r="F48" s="52">
        <v>35.1</v>
      </c>
      <c r="G48" s="52" t="s">
        <v>1</v>
      </c>
      <c r="H48" s="52" t="s">
        <v>96</v>
      </c>
      <c r="I48" s="61" t="s">
        <v>21</v>
      </c>
      <c r="J48" s="80" t="s">
        <v>15</v>
      </c>
      <c r="K48" s="81">
        <v>45398</v>
      </c>
      <c r="L48" s="81">
        <v>45398</v>
      </c>
      <c r="M48" s="82">
        <v>0.34537037037037038</v>
      </c>
      <c r="N48" s="34">
        <v>250</v>
      </c>
      <c r="O48" s="34">
        <v>250</v>
      </c>
      <c r="P48" s="34">
        <v>35</v>
      </c>
      <c r="Q48" s="34">
        <v>35</v>
      </c>
      <c r="R48" s="30" t="s">
        <v>44</v>
      </c>
    </row>
    <row r="49" spans="1:18">
      <c r="A49" s="51" t="s">
        <v>164</v>
      </c>
      <c r="B49" s="52" t="s">
        <v>5</v>
      </c>
      <c r="C49" s="52" t="s">
        <v>95</v>
      </c>
      <c r="D49" s="52">
        <v>185</v>
      </c>
      <c r="E49" s="52">
        <v>10.1</v>
      </c>
      <c r="F49" s="52">
        <v>8</v>
      </c>
      <c r="G49" s="52" t="s">
        <v>1</v>
      </c>
      <c r="H49" s="52" t="s">
        <v>96</v>
      </c>
      <c r="I49" s="61" t="s">
        <v>21</v>
      </c>
      <c r="J49" s="80" t="s">
        <v>15</v>
      </c>
      <c r="K49" s="81">
        <v>45398</v>
      </c>
      <c r="L49" s="81">
        <v>45398</v>
      </c>
      <c r="M49" s="82">
        <v>0.34537037037037038</v>
      </c>
      <c r="N49" s="34">
        <v>250</v>
      </c>
      <c r="O49" s="34">
        <v>250</v>
      </c>
      <c r="P49" s="34">
        <v>8</v>
      </c>
      <c r="Q49" s="34">
        <v>8</v>
      </c>
      <c r="R49" s="30" t="s">
        <v>44</v>
      </c>
    </row>
    <row r="50" spans="1:18">
      <c r="A50" s="51" t="s">
        <v>165</v>
      </c>
      <c r="B50" s="52" t="s">
        <v>5</v>
      </c>
      <c r="C50" s="52" t="s">
        <v>95</v>
      </c>
      <c r="D50" s="52">
        <v>187</v>
      </c>
      <c r="E50" s="52">
        <v>12.6</v>
      </c>
      <c r="F50" s="52">
        <v>10.8</v>
      </c>
      <c r="G50" s="52" t="s">
        <v>1</v>
      </c>
      <c r="H50" s="52" t="s">
        <v>96</v>
      </c>
      <c r="I50" s="61" t="s">
        <v>21</v>
      </c>
      <c r="J50" s="80" t="s">
        <v>15</v>
      </c>
      <c r="K50" s="81">
        <v>45382</v>
      </c>
      <c r="L50" s="81">
        <v>45382</v>
      </c>
      <c r="M50" s="82">
        <v>0.1787037037037037</v>
      </c>
      <c r="N50" s="34">
        <v>250</v>
      </c>
      <c r="O50" s="34"/>
      <c r="P50" s="34">
        <v>10.8</v>
      </c>
      <c r="Q50" s="34">
        <v>10</v>
      </c>
      <c r="R50" s="30" t="s">
        <v>44</v>
      </c>
    </row>
    <row r="51" spans="1:18">
      <c r="A51" s="51" t="s">
        <v>166</v>
      </c>
      <c r="B51" s="52" t="s">
        <v>5</v>
      </c>
      <c r="C51" s="52" t="s">
        <v>95</v>
      </c>
      <c r="D51" s="52">
        <v>188</v>
      </c>
      <c r="E51" s="52">
        <v>15.4</v>
      </c>
      <c r="F51" s="52">
        <v>14</v>
      </c>
      <c r="G51" s="52" t="s">
        <v>1</v>
      </c>
      <c r="H51" s="52" t="s">
        <v>96</v>
      </c>
      <c r="I51" s="61" t="s">
        <v>21</v>
      </c>
      <c r="J51" s="80" t="s">
        <v>15</v>
      </c>
      <c r="K51" s="81">
        <v>45382</v>
      </c>
      <c r="L51" s="81">
        <v>45382</v>
      </c>
      <c r="M51" s="82">
        <v>0.1787037037037037</v>
      </c>
      <c r="N51" s="34">
        <v>250</v>
      </c>
      <c r="O51" s="34"/>
      <c r="P51" s="34">
        <v>14</v>
      </c>
      <c r="Q51" s="34">
        <v>13.04</v>
      </c>
      <c r="R51" s="30" t="s">
        <v>44</v>
      </c>
    </row>
    <row r="52" spans="1:18">
      <c r="A52" s="51" t="s">
        <v>167</v>
      </c>
      <c r="B52" s="52" t="s">
        <v>5</v>
      </c>
      <c r="C52" s="52" t="s">
        <v>95</v>
      </c>
      <c r="D52" s="52">
        <v>191</v>
      </c>
      <c r="E52" s="52">
        <v>14.5</v>
      </c>
      <c r="F52" s="52">
        <v>14.1</v>
      </c>
      <c r="G52" s="52" t="s">
        <v>1</v>
      </c>
      <c r="H52" s="52" t="s">
        <v>96</v>
      </c>
      <c r="I52" s="61" t="s">
        <v>21</v>
      </c>
      <c r="J52" s="80" t="s">
        <v>15</v>
      </c>
      <c r="K52" s="81">
        <v>45382</v>
      </c>
      <c r="L52" s="81">
        <v>45382</v>
      </c>
      <c r="M52" s="82">
        <v>0.1787037037037037</v>
      </c>
      <c r="N52" s="34">
        <v>250</v>
      </c>
      <c r="O52" s="34"/>
      <c r="P52" s="34">
        <v>14.1</v>
      </c>
      <c r="Q52" s="34">
        <v>14.3</v>
      </c>
      <c r="R52" s="30" t="s">
        <v>44</v>
      </c>
    </row>
    <row r="53" spans="1:18">
      <c r="A53" s="51" t="s">
        <v>168</v>
      </c>
      <c r="B53" s="52" t="s">
        <v>5</v>
      </c>
      <c r="C53" s="52" t="s">
        <v>95</v>
      </c>
      <c r="D53" s="52">
        <v>193</v>
      </c>
      <c r="E53" s="52">
        <v>14.2</v>
      </c>
      <c r="F53" s="52">
        <v>13.8</v>
      </c>
      <c r="G53" s="52" t="s">
        <v>1</v>
      </c>
      <c r="H53" s="52" t="s">
        <v>96</v>
      </c>
      <c r="I53" s="61" t="s">
        <v>21</v>
      </c>
      <c r="J53" s="80" t="s">
        <v>15</v>
      </c>
      <c r="K53" s="81">
        <v>45382</v>
      </c>
      <c r="L53" s="81">
        <v>45382</v>
      </c>
      <c r="M53" s="82">
        <v>0.1787037037037037</v>
      </c>
      <c r="N53" s="34">
        <v>250</v>
      </c>
      <c r="O53" s="34"/>
      <c r="P53" s="34">
        <v>13.8</v>
      </c>
      <c r="Q53" s="34">
        <v>14.35</v>
      </c>
      <c r="R53" s="30" t="s">
        <v>44</v>
      </c>
    </row>
    <row r="54" spans="1:18">
      <c r="A54" s="51" t="s">
        <v>169</v>
      </c>
      <c r="B54" s="52" t="s">
        <v>5</v>
      </c>
      <c r="C54" s="52" t="s">
        <v>95</v>
      </c>
      <c r="D54" s="52">
        <v>192</v>
      </c>
      <c r="E54" s="52">
        <v>19.600000000000001</v>
      </c>
      <c r="F54" s="52">
        <v>18</v>
      </c>
      <c r="G54" s="52" t="s">
        <v>1</v>
      </c>
      <c r="H54" s="52" t="s">
        <v>96</v>
      </c>
      <c r="I54" s="61" t="s">
        <v>21</v>
      </c>
      <c r="J54" s="80" t="s">
        <v>15</v>
      </c>
      <c r="K54" s="81">
        <v>45398</v>
      </c>
      <c r="L54" s="81">
        <v>45398</v>
      </c>
      <c r="M54" s="82">
        <v>0.34537037037037038</v>
      </c>
      <c r="N54" s="34">
        <v>250</v>
      </c>
      <c r="O54" s="34">
        <v>250</v>
      </c>
      <c r="P54" s="34">
        <v>18</v>
      </c>
      <c r="Q54" s="34">
        <v>18.5</v>
      </c>
      <c r="R54" s="30" t="s">
        <v>44</v>
      </c>
    </row>
    <row r="55" spans="1:18">
      <c r="A55" s="51" t="s">
        <v>170</v>
      </c>
      <c r="B55" s="52" t="s">
        <v>5</v>
      </c>
      <c r="C55" s="52" t="s">
        <v>95</v>
      </c>
      <c r="D55" s="52">
        <v>194</v>
      </c>
      <c r="E55" s="52">
        <v>24</v>
      </c>
      <c r="F55" s="52">
        <v>21.7</v>
      </c>
      <c r="G55" s="52" t="s">
        <v>1</v>
      </c>
      <c r="H55" s="52" t="s">
        <v>96</v>
      </c>
      <c r="I55" s="61" t="s">
        <v>21</v>
      </c>
      <c r="J55" s="80" t="s">
        <v>15</v>
      </c>
      <c r="K55" s="81">
        <v>45382</v>
      </c>
      <c r="L55" s="81">
        <v>45382</v>
      </c>
      <c r="M55" s="82">
        <v>0.1787037037037037</v>
      </c>
      <c r="N55" s="34">
        <v>250</v>
      </c>
      <c r="O55" s="34"/>
      <c r="P55" s="34">
        <v>21.7</v>
      </c>
      <c r="Q55" s="34">
        <f>12.02+11.8</f>
        <v>23.82</v>
      </c>
      <c r="R55" s="30" t="s">
        <v>44</v>
      </c>
    </row>
    <row r="56" spans="1:18">
      <c r="A56" s="51" t="s">
        <v>171</v>
      </c>
      <c r="B56" s="52" t="s">
        <v>5</v>
      </c>
      <c r="C56" s="52" t="s">
        <v>95</v>
      </c>
      <c r="D56" s="52">
        <v>196</v>
      </c>
      <c r="E56" s="52">
        <v>28.2</v>
      </c>
      <c r="F56" s="52">
        <v>27.4</v>
      </c>
      <c r="G56" s="52" t="s">
        <v>1</v>
      </c>
      <c r="H56" s="52" t="s">
        <v>96</v>
      </c>
      <c r="I56" s="61" t="s">
        <v>21</v>
      </c>
      <c r="J56" s="80" t="s">
        <v>15</v>
      </c>
      <c r="K56" s="81">
        <v>45382</v>
      </c>
      <c r="L56" s="81">
        <v>45382</v>
      </c>
      <c r="M56" s="82">
        <v>0.1787037037037037</v>
      </c>
      <c r="N56" s="34">
        <v>250</v>
      </c>
      <c r="O56" s="34"/>
      <c r="P56" s="34">
        <v>27.4</v>
      </c>
      <c r="Q56" s="34">
        <v>27.7</v>
      </c>
      <c r="R56" s="30" t="s">
        <v>44</v>
      </c>
    </row>
    <row r="57" spans="1:18">
      <c r="A57" s="51" t="s">
        <v>172</v>
      </c>
      <c r="B57" s="52" t="s">
        <v>5</v>
      </c>
      <c r="C57" s="52" t="s">
        <v>173</v>
      </c>
      <c r="D57" s="52">
        <v>72</v>
      </c>
      <c r="E57" s="52">
        <v>8.1999999999999993</v>
      </c>
      <c r="F57" s="52">
        <v>7.7</v>
      </c>
      <c r="G57" s="52" t="s">
        <v>1</v>
      </c>
      <c r="H57" s="52" t="s">
        <v>96</v>
      </c>
      <c r="I57" s="61" t="s">
        <v>21</v>
      </c>
      <c r="J57" s="80" t="s">
        <v>15</v>
      </c>
      <c r="K57" s="81">
        <v>45384</v>
      </c>
      <c r="L57" s="81">
        <v>45384</v>
      </c>
      <c r="M57" s="82">
        <v>0.34537037037037038</v>
      </c>
      <c r="N57" s="34">
        <v>250</v>
      </c>
      <c r="O57" s="34"/>
      <c r="P57" s="34" t="s">
        <v>58</v>
      </c>
      <c r="Q57" s="83">
        <v>2.2000000000000002</v>
      </c>
      <c r="R57" s="30" t="s">
        <v>44</v>
      </c>
    </row>
    <row r="58" spans="1:18">
      <c r="A58" s="51" t="s">
        <v>174</v>
      </c>
      <c r="B58" s="52" t="s">
        <v>5</v>
      </c>
      <c r="C58" s="52" t="s">
        <v>173</v>
      </c>
      <c r="D58" s="52">
        <v>85</v>
      </c>
      <c r="E58" s="52">
        <v>31.8</v>
      </c>
      <c r="F58" s="52">
        <v>31.3</v>
      </c>
      <c r="G58" s="52" t="s">
        <v>1</v>
      </c>
      <c r="H58" s="52" t="s">
        <v>96</v>
      </c>
      <c r="I58" s="61" t="s">
        <v>21</v>
      </c>
      <c r="J58" s="80" t="s">
        <v>15</v>
      </c>
      <c r="K58" s="81">
        <v>45384</v>
      </c>
      <c r="L58" s="81">
        <v>45384</v>
      </c>
      <c r="M58" s="82">
        <v>0.34537037037037038</v>
      </c>
      <c r="N58" s="34">
        <v>250</v>
      </c>
      <c r="O58" s="34"/>
      <c r="P58" s="34" t="s">
        <v>58</v>
      </c>
      <c r="Q58" s="34">
        <v>31.3</v>
      </c>
      <c r="R58" s="30" t="s">
        <v>44</v>
      </c>
    </row>
    <row r="59" spans="1:18">
      <c r="A59" s="51" t="s">
        <v>175</v>
      </c>
      <c r="B59" s="52" t="s">
        <v>5</v>
      </c>
      <c r="C59" s="52" t="s">
        <v>173</v>
      </c>
      <c r="D59" s="52">
        <v>88</v>
      </c>
      <c r="E59" s="52">
        <v>18.2</v>
      </c>
      <c r="F59" s="52">
        <v>17.600000000000001</v>
      </c>
      <c r="G59" s="52" t="s">
        <v>1</v>
      </c>
      <c r="H59" s="52" t="s">
        <v>96</v>
      </c>
      <c r="I59" s="61" t="s">
        <v>21</v>
      </c>
      <c r="J59" s="80" t="s">
        <v>15</v>
      </c>
      <c r="K59" s="81">
        <v>45384</v>
      </c>
      <c r="L59" s="81">
        <v>45385</v>
      </c>
      <c r="M59" s="82">
        <v>0.34537037037037038</v>
      </c>
      <c r="N59" s="34">
        <v>250</v>
      </c>
      <c r="O59" s="34"/>
      <c r="P59" s="34" t="s">
        <v>58</v>
      </c>
      <c r="Q59" s="34">
        <v>19.5</v>
      </c>
      <c r="R59" s="30" t="s">
        <v>44</v>
      </c>
    </row>
    <row r="60" spans="1:18">
      <c r="A60" s="51" t="s">
        <v>176</v>
      </c>
      <c r="B60" s="52" t="s">
        <v>5</v>
      </c>
      <c r="C60" s="52" t="s">
        <v>173</v>
      </c>
      <c r="D60" s="52">
        <v>214</v>
      </c>
      <c r="E60" s="52">
        <v>19.600000000000001</v>
      </c>
      <c r="F60" s="52">
        <v>19</v>
      </c>
      <c r="G60" s="52" t="s">
        <v>1</v>
      </c>
      <c r="H60" s="52" t="s">
        <v>96</v>
      </c>
      <c r="I60" s="61" t="s">
        <v>21</v>
      </c>
      <c r="J60" s="80" t="s">
        <v>15</v>
      </c>
      <c r="K60" s="81">
        <v>45384</v>
      </c>
      <c r="L60" s="81">
        <v>45384</v>
      </c>
      <c r="M60" s="82">
        <v>0.34537037037037038</v>
      </c>
      <c r="N60" s="34">
        <v>250</v>
      </c>
      <c r="O60" s="34">
        <v>250</v>
      </c>
      <c r="P60" s="34" t="s">
        <v>58</v>
      </c>
      <c r="Q60" s="34">
        <v>19.399999999999999</v>
      </c>
      <c r="R60" s="30" t="s">
        <v>44</v>
      </c>
    </row>
    <row r="61" spans="1:18">
      <c r="A61" s="51" t="s">
        <v>177</v>
      </c>
      <c r="B61" s="52" t="s">
        <v>5</v>
      </c>
      <c r="C61" s="52" t="s">
        <v>173</v>
      </c>
      <c r="D61" s="52">
        <v>215</v>
      </c>
      <c r="E61" s="52">
        <v>12.3</v>
      </c>
      <c r="F61" s="52">
        <v>11.9</v>
      </c>
      <c r="G61" s="52" t="s">
        <v>1</v>
      </c>
      <c r="H61" s="52" t="s">
        <v>96</v>
      </c>
      <c r="I61" s="61" t="s">
        <v>21</v>
      </c>
      <c r="J61" s="80" t="s">
        <v>15</v>
      </c>
      <c r="K61" s="81">
        <v>45384</v>
      </c>
      <c r="L61" s="81">
        <v>45384</v>
      </c>
      <c r="M61" s="82">
        <v>0.34537037037037038</v>
      </c>
      <c r="N61" s="34">
        <v>250</v>
      </c>
      <c r="O61" s="34">
        <v>250</v>
      </c>
      <c r="P61" s="34" t="s">
        <v>58</v>
      </c>
      <c r="Q61" s="34">
        <v>12.3</v>
      </c>
      <c r="R61" s="30" t="s">
        <v>44</v>
      </c>
    </row>
    <row r="62" spans="1:18">
      <c r="A62" s="51" t="s">
        <v>178</v>
      </c>
      <c r="B62" s="52" t="s">
        <v>5</v>
      </c>
      <c r="C62" s="52" t="s">
        <v>173</v>
      </c>
      <c r="D62" s="52">
        <v>216</v>
      </c>
      <c r="E62" s="52">
        <v>3.1</v>
      </c>
      <c r="F62" s="52">
        <v>2.7</v>
      </c>
      <c r="G62" s="52" t="s">
        <v>1</v>
      </c>
      <c r="H62" s="52" t="s">
        <v>96</v>
      </c>
      <c r="I62" s="61" t="s">
        <v>21</v>
      </c>
      <c r="J62" s="80" t="s">
        <v>15</v>
      </c>
      <c r="K62" s="81">
        <v>45384</v>
      </c>
      <c r="L62" s="81">
        <v>45384</v>
      </c>
      <c r="M62" s="82">
        <v>0.34537037037037038</v>
      </c>
      <c r="N62" s="34">
        <v>250</v>
      </c>
      <c r="O62" s="34">
        <v>250</v>
      </c>
      <c r="P62" s="34" t="s">
        <v>58</v>
      </c>
      <c r="Q62" s="34">
        <v>3</v>
      </c>
      <c r="R62" s="30" t="s">
        <v>44</v>
      </c>
    </row>
    <row r="63" spans="1:18">
      <c r="A63" s="51" t="s">
        <v>179</v>
      </c>
      <c r="B63" s="52" t="s">
        <v>5</v>
      </c>
      <c r="C63" s="52" t="s">
        <v>173</v>
      </c>
      <c r="D63" s="52">
        <v>217</v>
      </c>
      <c r="E63" s="52">
        <v>28.4</v>
      </c>
      <c r="F63" s="52">
        <v>26.6</v>
      </c>
      <c r="G63" s="52" t="s">
        <v>1</v>
      </c>
      <c r="H63" s="52" t="s">
        <v>96</v>
      </c>
      <c r="I63" s="61" t="s">
        <v>21</v>
      </c>
      <c r="J63" s="80" t="s">
        <v>15</v>
      </c>
      <c r="K63" s="81">
        <v>45394</v>
      </c>
      <c r="L63" s="81">
        <v>45394</v>
      </c>
      <c r="M63" s="82">
        <v>0.34537037037037038</v>
      </c>
      <c r="N63" s="34">
        <v>250</v>
      </c>
      <c r="O63" s="34">
        <v>250</v>
      </c>
      <c r="P63" s="34" t="s">
        <v>58</v>
      </c>
      <c r="Q63" s="34">
        <v>26.25</v>
      </c>
      <c r="R63" s="30" t="s">
        <v>44</v>
      </c>
    </row>
    <row r="64" spans="1:18">
      <c r="A64" s="51" t="s">
        <v>180</v>
      </c>
      <c r="B64" s="52" t="s">
        <v>5</v>
      </c>
      <c r="C64" s="52" t="s">
        <v>173</v>
      </c>
      <c r="D64" s="52">
        <v>218</v>
      </c>
      <c r="E64" s="52">
        <v>8.6</v>
      </c>
      <c r="F64" s="52">
        <v>8</v>
      </c>
      <c r="G64" s="52" t="s">
        <v>1</v>
      </c>
      <c r="H64" s="52" t="s">
        <v>96</v>
      </c>
      <c r="I64" s="61" t="s">
        <v>21</v>
      </c>
      <c r="J64" s="80" t="s">
        <v>15</v>
      </c>
      <c r="K64" s="81">
        <v>45394</v>
      </c>
      <c r="L64" s="81">
        <v>45394</v>
      </c>
      <c r="M64" s="82">
        <v>0.34537037037037038</v>
      </c>
      <c r="N64" s="34">
        <v>250</v>
      </c>
      <c r="O64" s="34">
        <v>250</v>
      </c>
      <c r="P64" s="34" t="s">
        <v>58</v>
      </c>
      <c r="Q64" s="34">
        <v>8</v>
      </c>
      <c r="R64" s="30" t="s">
        <v>44</v>
      </c>
    </row>
    <row r="65" spans="1:18">
      <c r="A65" s="51" t="s">
        <v>181</v>
      </c>
      <c r="B65" s="52" t="s">
        <v>6</v>
      </c>
      <c r="C65" s="52" t="s">
        <v>182</v>
      </c>
      <c r="D65" s="52" t="s">
        <v>183</v>
      </c>
      <c r="E65" s="52">
        <v>34.340000000000003</v>
      </c>
      <c r="F65" s="53">
        <v>30.44</v>
      </c>
      <c r="G65" s="52" t="s">
        <v>1</v>
      </c>
      <c r="H65" s="52" t="s">
        <v>135</v>
      </c>
      <c r="I65" s="61" t="s">
        <v>20</v>
      </c>
      <c r="J65" s="80" t="s">
        <v>14</v>
      </c>
      <c r="K65" s="81">
        <v>45377</v>
      </c>
      <c r="L65" s="81">
        <v>45382</v>
      </c>
      <c r="M65" s="82">
        <v>0.34537037037037038</v>
      </c>
      <c r="N65" s="34">
        <v>250</v>
      </c>
      <c r="O65" s="34">
        <v>205</v>
      </c>
      <c r="P65" s="34">
        <v>30</v>
      </c>
      <c r="Q65" s="34">
        <f>14.7+18</f>
        <v>32.700000000000003</v>
      </c>
      <c r="R65" s="30" t="s">
        <v>42</v>
      </c>
    </row>
    <row r="66" spans="1:18">
      <c r="A66" s="51" t="s">
        <v>184</v>
      </c>
      <c r="B66" s="52" t="s">
        <v>6</v>
      </c>
      <c r="C66" s="52" t="s">
        <v>182</v>
      </c>
      <c r="D66" s="52" t="s">
        <v>185</v>
      </c>
      <c r="E66" s="53">
        <v>24.53</v>
      </c>
      <c r="F66" s="53">
        <v>22.25</v>
      </c>
      <c r="G66" s="52" t="s">
        <v>1</v>
      </c>
      <c r="H66" s="52" t="s">
        <v>135</v>
      </c>
      <c r="I66" s="61" t="s">
        <v>20</v>
      </c>
      <c r="J66" s="80" t="s">
        <v>14</v>
      </c>
      <c r="K66" s="81">
        <v>45377</v>
      </c>
      <c r="L66" s="81">
        <v>45382</v>
      </c>
      <c r="M66" s="82">
        <v>0.1787037037037037</v>
      </c>
      <c r="N66" s="34">
        <v>250</v>
      </c>
      <c r="O66" s="34">
        <v>205</v>
      </c>
      <c r="P66" s="34">
        <v>22</v>
      </c>
      <c r="Q66" s="34">
        <f>14.5+7.13</f>
        <v>21.63</v>
      </c>
      <c r="R66" s="30" t="s">
        <v>42</v>
      </c>
    </row>
    <row r="67" spans="1:18">
      <c r="A67" s="51" t="s">
        <v>186</v>
      </c>
      <c r="B67" s="52" t="s">
        <v>6</v>
      </c>
      <c r="C67" s="52" t="s">
        <v>182</v>
      </c>
      <c r="D67" s="52" t="s">
        <v>187</v>
      </c>
      <c r="E67" s="53">
        <v>29.7</v>
      </c>
      <c r="F67" s="53">
        <v>26.6</v>
      </c>
      <c r="G67" s="52" t="s">
        <v>1</v>
      </c>
      <c r="H67" s="52" t="s">
        <v>135</v>
      </c>
      <c r="I67" s="61" t="s">
        <v>20</v>
      </c>
      <c r="J67" s="80" t="s">
        <v>15</v>
      </c>
      <c r="K67" s="81">
        <v>45382</v>
      </c>
      <c r="L67" s="81">
        <v>45382</v>
      </c>
      <c r="M67" s="82">
        <v>0.1787037037037037</v>
      </c>
      <c r="N67" s="34">
        <v>250</v>
      </c>
      <c r="O67" s="34">
        <v>205</v>
      </c>
      <c r="P67" s="34">
        <v>26.6</v>
      </c>
      <c r="Q67" s="34">
        <v>27.35</v>
      </c>
      <c r="R67" s="30" t="s">
        <v>42</v>
      </c>
    </row>
    <row r="68" spans="1:18">
      <c r="A68" s="51" t="s">
        <v>188</v>
      </c>
      <c r="B68" s="52" t="s">
        <v>6</v>
      </c>
      <c r="C68" s="52" t="s">
        <v>182</v>
      </c>
      <c r="D68" s="52" t="s">
        <v>189</v>
      </c>
      <c r="E68" s="53">
        <v>30.31</v>
      </c>
      <c r="F68" s="53">
        <v>25.22</v>
      </c>
      <c r="G68" s="52" t="s">
        <v>1</v>
      </c>
      <c r="H68" s="52" t="s">
        <v>135</v>
      </c>
      <c r="I68" s="61" t="s">
        <v>20</v>
      </c>
      <c r="J68" s="80" t="s">
        <v>15</v>
      </c>
      <c r="K68" s="81">
        <v>45377</v>
      </c>
      <c r="L68" s="81">
        <v>45382</v>
      </c>
      <c r="M68" s="82">
        <v>0.1787037037037037</v>
      </c>
      <c r="N68" s="34">
        <v>250</v>
      </c>
      <c r="O68" s="34">
        <v>205</v>
      </c>
      <c r="P68" s="34">
        <v>25</v>
      </c>
      <c r="Q68" s="34">
        <v>25.64</v>
      </c>
      <c r="R68" s="30" t="s">
        <v>42</v>
      </c>
    </row>
    <row r="69" spans="1:18">
      <c r="A69" s="51" t="s">
        <v>190</v>
      </c>
      <c r="B69" s="52" t="s">
        <v>6</v>
      </c>
      <c r="C69" s="52" t="s">
        <v>182</v>
      </c>
      <c r="D69" s="52" t="s">
        <v>191</v>
      </c>
      <c r="E69" s="53">
        <v>16.829999999999998</v>
      </c>
      <c r="F69" s="53">
        <v>14.12</v>
      </c>
      <c r="G69" s="52" t="s">
        <v>1</v>
      </c>
      <c r="H69" s="52" t="s">
        <v>135</v>
      </c>
      <c r="I69" s="61" t="s">
        <v>20</v>
      </c>
      <c r="J69" s="80" t="s">
        <v>14</v>
      </c>
      <c r="K69" s="81">
        <v>45377</v>
      </c>
      <c r="L69" s="81">
        <v>45382</v>
      </c>
      <c r="M69" s="82">
        <v>0.34537037037037038</v>
      </c>
      <c r="N69" s="34">
        <v>250</v>
      </c>
      <c r="O69" s="34">
        <v>170</v>
      </c>
      <c r="P69" s="34">
        <v>14</v>
      </c>
      <c r="Q69" s="34">
        <v>14.4</v>
      </c>
      <c r="R69" s="30" t="s">
        <v>42</v>
      </c>
    </row>
    <row r="70" spans="1:18">
      <c r="A70" s="51" t="s">
        <v>192</v>
      </c>
      <c r="B70" s="52" t="s">
        <v>6</v>
      </c>
      <c r="C70" s="52" t="s">
        <v>182</v>
      </c>
      <c r="D70" s="52" t="s">
        <v>193</v>
      </c>
      <c r="E70" s="53">
        <v>24.19</v>
      </c>
      <c r="F70" s="53">
        <v>21.74</v>
      </c>
      <c r="G70" s="52" t="s">
        <v>1</v>
      </c>
      <c r="H70" s="52" t="s">
        <v>135</v>
      </c>
      <c r="I70" s="61" t="s">
        <v>20</v>
      </c>
      <c r="J70" s="80" t="s">
        <v>14</v>
      </c>
      <c r="K70" s="81">
        <v>45377</v>
      </c>
      <c r="L70" s="81">
        <v>45382</v>
      </c>
      <c r="M70" s="82">
        <v>0.34537037037037038</v>
      </c>
      <c r="N70" s="34">
        <v>250</v>
      </c>
      <c r="O70" s="34">
        <v>170</v>
      </c>
      <c r="P70" s="34">
        <v>22</v>
      </c>
      <c r="Q70" s="34">
        <v>21.8</v>
      </c>
      <c r="R70" s="30" t="s">
        <v>42</v>
      </c>
    </row>
    <row r="71" spans="1:18">
      <c r="A71" s="51" t="s">
        <v>194</v>
      </c>
      <c r="B71" s="52" t="s">
        <v>6</v>
      </c>
      <c r="C71" s="52" t="s">
        <v>182</v>
      </c>
      <c r="D71" s="52" t="s">
        <v>195</v>
      </c>
      <c r="E71" s="53">
        <v>26.96</v>
      </c>
      <c r="F71" s="53">
        <v>23.94</v>
      </c>
      <c r="G71" s="52" t="s">
        <v>1</v>
      </c>
      <c r="H71" s="52" t="s">
        <v>135</v>
      </c>
      <c r="I71" s="61" t="s">
        <v>20</v>
      </c>
      <c r="J71" s="80" t="s">
        <v>15</v>
      </c>
      <c r="K71" s="81">
        <v>45382</v>
      </c>
      <c r="L71" s="81">
        <v>45382</v>
      </c>
      <c r="M71" s="82">
        <v>0.1787037037037037</v>
      </c>
      <c r="N71" s="34">
        <v>250</v>
      </c>
      <c r="O71" s="34">
        <v>205</v>
      </c>
      <c r="P71" s="34">
        <v>23.94</v>
      </c>
      <c r="Q71" s="34">
        <v>24.17</v>
      </c>
      <c r="R71" s="30" t="s">
        <v>42</v>
      </c>
    </row>
    <row r="72" spans="1:18">
      <c r="A72" s="51" t="s">
        <v>196</v>
      </c>
      <c r="B72" s="52" t="s">
        <v>6</v>
      </c>
      <c r="C72" s="52" t="s">
        <v>182</v>
      </c>
      <c r="D72" s="52" t="s">
        <v>197</v>
      </c>
      <c r="E72" s="53">
        <v>20.59</v>
      </c>
      <c r="F72" s="53">
        <v>17.55</v>
      </c>
      <c r="G72" s="52" t="s">
        <v>1</v>
      </c>
      <c r="H72" s="52" t="s">
        <v>135</v>
      </c>
      <c r="I72" s="61" t="s">
        <v>20</v>
      </c>
      <c r="J72" s="80" t="s">
        <v>14</v>
      </c>
      <c r="K72" s="81">
        <v>45390</v>
      </c>
      <c r="L72" s="81">
        <v>45390</v>
      </c>
      <c r="M72" s="82">
        <v>0.1787037037037037</v>
      </c>
      <c r="N72" s="34">
        <v>200</v>
      </c>
      <c r="O72" s="34">
        <v>210</v>
      </c>
      <c r="P72" s="34" t="s">
        <v>58</v>
      </c>
      <c r="Q72" s="34">
        <v>19.36</v>
      </c>
      <c r="R72" s="30" t="s">
        <v>42</v>
      </c>
    </row>
    <row r="73" spans="1:18">
      <c r="A73" s="51" t="s">
        <v>198</v>
      </c>
      <c r="B73" s="52" t="s">
        <v>6</v>
      </c>
      <c r="C73" s="52" t="s">
        <v>182</v>
      </c>
      <c r="D73" s="52" t="s">
        <v>199</v>
      </c>
      <c r="E73" s="53">
        <v>20.58</v>
      </c>
      <c r="F73" s="53">
        <v>17.88</v>
      </c>
      <c r="G73" s="52" t="s">
        <v>1</v>
      </c>
      <c r="H73" s="52" t="s">
        <v>135</v>
      </c>
      <c r="I73" s="61" t="s">
        <v>20</v>
      </c>
      <c r="J73" s="80" t="s">
        <v>14</v>
      </c>
      <c r="K73" s="81">
        <v>45390</v>
      </c>
      <c r="L73" s="81">
        <v>45390</v>
      </c>
      <c r="M73" s="82">
        <v>0.1787037037037037</v>
      </c>
      <c r="N73" s="34">
        <v>200</v>
      </c>
      <c r="O73" s="34">
        <v>210</v>
      </c>
      <c r="P73" s="34" t="s">
        <v>58</v>
      </c>
      <c r="Q73" s="34">
        <v>17.59</v>
      </c>
      <c r="R73" s="30" t="s">
        <v>42</v>
      </c>
    </row>
    <row r="74" spans="1:18">
      <c r="A74" s="51" t="s">
        <v>200</v>
      </c>
      <c r="B74" s="52" t="s">
        <v>6</v>
      </c>
      <c r="C74" s="52" t="s">
        <v>182</v>
      </c>
      <c r="D74" s="52" t="s">
        <v>201</v>
      </c>
      <c r="E74" s="53">
        <v>10.09</v>
      </c>
      <c r="F74" s="53">
        <v>8.06</v>
      </c>
      <c r="G74" s="52" t="s">
        <v>1</v>
      </c>
      <c r="H74" s="52" t="s">
        <v>135</v>
      </c>
      <c r="I74" s="61" t="s">
        <v>20</v>
      </c>
      <c r="J74" s="80" t="s">
        <v>14</v>
      </c>
      <c r="K74" s="81">
        <v>45390</v>
      </c>
      <c r="L74" s="81">
        <v>45390</v>
      </c>
      <c r="M74" s="82">
        <v>0.1787037037037037</v>
      </c>
      <c r="N74" s="34">
        <v>200</v>
      </c>
      <c r="O74" s="34">
        <v>210</v>
      </c>
      <c r="P74" s="34" t="s">
        <v>58</v>
      </c>
      <c r="Q74" s="34">
        <v>7.99</v>
      </c>
      <c r="R74" s="30" t="s">
        <v>42</v>
      </c>
    </row>
    <row r="75" spans="1:18">
      <c r="A75" s="51" t="s">
        <v>202</v>
      </c>
      <c r="B75" s="52" t="s">
        <v>6</v>
      </c>
      <c r="C75" s="52" t="s">
        <v>182</v>
      </c>
      <c r="D75" s="52" t="s">
        <v>203</v>
      </c>
      <c r="E75" s="53">
        <v>16.600000000000001</v>
      </c>
      <c r="F75" s="53">
        <v>14.14</v>
      </c>
      <c r="G75" s="52" t="s">
        <v>1</v>
      </c>
      <c r="H75" s="52" t="s">
        <v>135</v>
      </c>
      <c r="I75" s="61" t="s">
        <v>20</v>
      </c>
      <c r="J75" s="80" t="s">
        <v>14</v>
      </c>
      <c r="K75" s="81">
        <v>45390</v>
      </c>
      <c r="L75" s="81">
        <v>45390</v>
      </c>
      <c r="M75" s="82">
        <v>0.1787037037037037</v>
      </c>
      <c r="N75" s="34">
        <v>200</v>
      </c>
      <c r="O75" s="34">
        <v>210</v>
      </c>
      <c r="P75" s="34" t="s">
        <v>58</v>
      </c>
      <c r="Q75" s="34">
        <v>14.66</v>
      </c>
      <c r="R75" s="30" t="s">
        <v>42</v>
      </c>
    </row>
    <row r="76" spans="1:18">
      <c r="A76" s="51" t="s">
        <v>204</v>
      </c>
      <c r="B76" s="52" t="s">
        <v>6</v>
      </c>
      <c r="C76" s="52" t="s">
        <v>182</v>
      </c>
      <c r="D76" s="52" t="s">
        <v>205</v>
      </c>
      <c r="E76" s="53">
        <v>67.13</v>
      </c>
      <c r="F76" s="53">
        <v>60.58</v>
      </c>
      <c r="G76" s="52" t="s">
        <v>1</v>
      </c>
      <c r="H76" s="52" t="s">
        <v>135</v>
      </c>
      <c r="I76" s="61" t="s">
        <v>20</v>
      </c>
      <c r="J76" s="80" t="s">
        <v>14</v>
      </c>
      <c r="K76" s="81">
        <v>45390</v>
      </c>
      <c r="L76" s="81">
        <v>45390</v>
      </c>
      <c r="M76" s="82">
        <v>0.1787037037037037</v>
      </c>
      <c r="N76" s="34">
        <v>200</v>
      </c>
      <c r="O76" s="34">
        <v>185</v>
      </c>
      <c r="P76" s="34" t="s">
        <v>58</v>
      </c>
      <c r="Q76" s="34">
        <v>61.4</v>
      </c>
      <c r="R76" s="30" t="s">
        <v>42</v>
      </c>
    </row>
    <row r="77" spans="1:18">
      <c r="A77" s="51" t="s">
        <v>206</v>
      </c>
      <c r="B77" s="52" t="s">
        <v>6</v>
      </c>
      <c r="C77" s="52" t="s">
        <v>182</v>
      </c>
      <c r="D77" s="52" t="s">
        <v>207</v>
      </c>
      <c r="E77" s="53">
        <v>69.52</v>
      </c>
      <c r="F77" s="53">
        <v>64.39</v>
      </c>
      <c r="G77" s="52" t="s">
        <v>1</v>
      </c>
      <c r="H77" s="52" t="s">
        <v>135</v>
      </c>
      <c r="I77" s="61" t="s">
        <v>20</v>
      </c>
      <c r="J77" s="80" t="s">
        <v>14</v>
      </c>
      <c r="K77" s="81">
        <v>45390</v>
      </c>
      <c r="L77" s="81">
        <v>45390</v>
      </c>
      <c r="M77" s="82">
        <v>0.1787037037037037</v>
      </c>
      <c r="N77" s="34">
        <v>200</v>
      </c>
      <c r="O77" s="34">
        <v>210</v>
      </c>
      <c r="P77" s="34" t="s">
        <v>58</v>
      </c>
      <c r="Q77" s="34">
        <f>62.54+3.44</f>
        <v>65.98</v>
      </c>
      <c r="R77" s="30" t="s">
        <v>42</v>
      </c>
    </row>
    <row r="78" spans="1:18">
      <c r="A78" s="51" t="s">
        <v>208</v>
      </c>
      <c r="B78" s="52" t="s">
        <v>6</v>
      </c>
      <c r="C78" s="52" t="s">
        <v>209</v>
      </c>
      <c r="D78" s="52">
        <v>175</v>
      </c>
      <c r="E78" s="52">
        <v>3.1</v>
      </c>
      <c r="F78" s="52">
        <v>3.1</v>
      </c>
      <c r="G78" s="52" t="s">
        <v>1</v>
      </c>
      <c r="H78" s="52" t="s">
        <v>96</v>
      </c>
      <c r="I78" s="61" t="s">
        <v>21</v>
      </c>
      <c r="J78" s="80" t="s">
        <v>14</v>
      </c>
      <c r="K78" s="81">
        <v>45403</v>
      </c>
      <c r="L78" s="81">
        <v>45406</v>
      </c>
      <c r="M78" s="150">
        <v>0.34537037037037038</v>
      </c>
      <c r="N78" s="34">
        <v>250</v>
      </c>
      <c r="O78" s="34">
        <v>250</v>
      </c>
      <c r="P78" s="34" t="s">
        <v>58</v>
      </c>
      <c r="Q78" s="34">
        <v>3.1</v>
      </c>
      <c r="R78" s="30" t="s">
        <v>44</v>
      </c>
    </row>
    <row r="79" spans="1:18">
      <c r="A79" s="51" t="s">
        <v>211</v>
      </c>
      <c r="B79" s="52" t="s">
        <v>6</v>
      </c>
      <c r="C79" s="52" t="s">
        <v>209</v>
      </c>
      <c r="D79" s="52">
        <v>176</v>
      </c>
      <c r="E79" s="52">
        <v>29.9</v>
      </c>
      <c r="F79" s="52">
        <v>28.9</v>
      </c>
      <c r="G79" s="52" t="s">
        <v>1</v>
      </c>
      <c r="H79" s="52" t="s">
        <v>96</v>
      </c>
      <c r="I79" s="61" t="s">
        <v>21</v>
      </c>
      <c r="J79" s="80" t="s">
        <v>14</v>
      </c>
      <c r="K79" s="81">
        <v>45403</v>
      </c>
      <c r="L79" s="101">
        <v>45405</v>
      </c>
      <c r="M79" s="150">
        <v>0.34537037037037038</v>
      </c>
      <c r="N79" s="34">
        <v>250</v>
      </c>
      <c r="O79" s="34">
        <v>250</v>
      </c>
      <c r="P79" s="34" t="s">
        <v>58</v>
      </c>
      <c r="Q79" s="34">
        <v>29</v>
      </c>
      <c r="R79" s="30" t="s">
        <v>44</v>
      </c>
    </row>
    <row r="80" spans="1:18">
      <c r="A80" s="51" t="s">
        <v>212</v>
      </c>
      <c r="B80" s="52" t="s">
        <v>6</v>
      </c>
      <c r="C80" s="52" t="s">
        <v>209</v>
      </c>
      <c r="D80" s="52">
        <v>188</v>
      </c>
      <c r="E80" s="52">
        <v>31.6</v>
      </c>
      <c r="F80" s="52">
        <v>22.4</v>
      </c>
      <c r="G80" s="52" t="s">
        <v>1</v>
      </c>
      <c r="H80" s="52" t="s">
        <v>96</v>
      </c>
      <c r="I80" s="61" t="s">
        <v>21</v>
      </c>
      <c r="J80" s="80" t="s">
        <v>14</v>
      </c>
      <c r="K80" s="81">
        <v>45403</v>
      </c>
      <c r="L80" s="81">
        <v>45405</v>
      </c>
      <c r="M80" s="150">
        <v>0.34537037037037038</v>
      </c>
      <c r="N80" s="34">
        <v>250</v>
      </c>
      <c r="O80" s="34">
        <v>250</v>
      </c>
      <c r="P80" s="34" t="s">
        <v>58</v>
      </c>
      <c r="Q80" s="34">
        <v>22.9</v>
      </c>
      <c r="R80" s="30" t="s">
        <v>44</v>
      </c>
    </row>
    <row r="81" spans="1:18">
      <c r="A81" s="51" t="s">
        <v>213</v>
      </c>
      <c r="B81" s="52" t="s">
        <v>6</v>
      </c>
      <c r="C81" s="52" t="s">
        <v>209</v>
      </c>
      <c r="D81" s="52">
        <v>193</v>
      </c>
      <c r="E81" s="52">
        <v>21.4</v>
      </c>
      <c r="F81" s="52">
        <v>21.2</v>
      </c>
      <c r="G81" s="52" t="s">
        <v>1</v>
      </c>
      <c r="H81" s="52" t="s">
        <v>96</v>
      </c>
      <c r="I81" s="61" t="s">
        <v>21</v>
      </c>
      <c r="J81" s="80" t="s">
        <v>14</v>
      </c>
      <c r="K81" s="81">
        <v>45405</v>
      </c>
      <c r="L81" s="81">
        <v>45406</v>
      </c>
      <c r="M81" s="150">
        <v>0.34537037037037038</v>
      </c>
      <c r="N81" s="34">
        <v>250</v>
      </c>
      <c r="O81" s="34">
        <v>250</v>
      </c>
      <c r="P81" s="34" t="s">
        <v>58</v>
      </c>
      <c r="Q81" s="34">
        <v>21.5</v>
      </c>
      <c r="R81" s="30" t="s">
        <v>44</v>
      </c>
    </row>
    <row r="82" spans="1:18">
      <c r="A82" s="51" t="s">
        <v>214</v>
      </c>
      <c r="B82" s="52" t="s">
        <v>6</v>
      </c>
      <c r="C82" s="52" t="s">
        <v>209</v>
      </c>
      <c r="D82" s="52">
        <v>195</v>
      </c>
      <c r="E82" s="52">
        <v>21.5</v>
      </c>
      <c r="F82" s="52">
        <v>21.3</v>
      </c>
      <c r="G82" s="52" t="s">
        <v>1</v>
      </c>
      <c r="H82" s="52" t="s">
        <v>96</v>
      </c>
      <c r="I82" s="61" t="s">
        <v>21</v>
      </c>
      <c r="J82" s="80" t="s">
        <v>14</v>
      </c>
      <c r="K82" s="81">
        <v>45405</v>
      </c>
      <c r="L82" s="81">
        <v>45406</v>
      </c>
      <c r="M82" s="150">
        <v>0.34537037037037038</v>
      </c>
      <c r="N82" s="34">
        <v>250</v>
      </c>
      <c r="O82" s="34">
        <v>250</v>
      </c>
      <c r="P82" s="34" t="s">
        <v>58</v>
      </c>
      <c r="Q82" s="34">
        <v>21.4</v>
      </c>
      <c r="R82" s="30" t="s">
        <v>44</v>
      </c>
    </row>
    <row r="83" spans="1:18">
      <c r="A83" s="51" t="s">
        <v>215</v>
      </c>
      <c r="B83" s="52" t="s">
        <v>6</v>
      </c>
      <c r="C83" s="52" t="s">
        <v>173</v>
      </c>
      <c r="D83" s="52">
        <v>404</v>
      </c>
      <c r="E83" s="52">
        <v>7.2</v>
      </c>
      <c r="F83" s="52">
        <v>6.5</v>
      </c>
      <c r="G83" s="52" t="s">
        <v>1</v>
      </c>
      <c r="H83" s="52" t="s">
        <v>96</v>
      </c>
      <c r="I83" s="61" t="s">
        <v>21</v>
      </c>
      <c r="J83" s="80" t="s">
        <v>15</v>
      </c>
      <c r="K83" s="81">
        <v>45384</v>
      </c>
      <c r="L83" s="81">
        <v>45384</v>
      </c>
      <c r="M83" s="82">
        <v>0.34537037037037038</v>
      </c>
      <c r="N83" s="34">
        <v>250</v>
      </c>
      <c r="O83" s="34">
        <v>250</v>
      </c>
      <c r="P83" s="34" t="s">
        <v>58</v>
      </c>
      <c r="Q83" s="34">
        <v>6.5</v>
      </c>
      <c r="R83" s="30" t="s">
        <v>44</v>
      </c>
    </row>
    <row r="84" spans="1:18">
      <c r="A84" s="51" t="s">
        <v>216</v>
      </c>
      <c r="B84" s="52" t="s">
        <v>6</v>
      </c>
      <c r="C84" s="52" t="s">
        <v>173</v>
      </c>
      <c r="D84" s="52">
        <v>405</v>
      </c>
      <c r="E84" s="52">
        <v>9.3000000000000007</v>
      </c>
      <c r="F84" s="52">
        <v>8.1999999999999993</v>
      </c>
      <c r="G84" s="52" t="s">
        <v>1</v>
      </c>
      <c r="H84" s="52" t="s">
        <v>96</v>
      </c>
      <c r="I84" s="61" t="s">
        <v>21</v>
      </c>
      <c r="J84" s="80" t="s">
        <v>15</v>
      </c>
      <c r="K84" s="81">
        <v>45384</v>
      </c>
      <c r="L84" s="81">
        <v>45384</v>
      </c>
      <c r="M84" s="82">
        <v>0.34537037037037038</v>
      </c>
      <c r="N84" s="34">
        <v>250</v>
      </c>
      <c r="O84" s="34">
        <v>250</v>
      </c>
      <c r="P84" s="34" t="s">
        <v>58</v>
      </c>
      <c r="Q84" s="34">
        <v>8.1999999999999993</v>
      </c>
      <c r="R84" s="30" t="s">
        <v>44</v>
      </c>
    </row>
    <row r="85" spans="1:18">
      <c r="A85" s="51" t="s">
        <v>217</v>
      </c>
      <c r="B85" s="52" t="s">
        <v>6</v>
      </c>
      <c r="C85" s="52" t="s">
        <v>173</v>
      </c>
      <c r="D85" s="52">
        <v>406</v>
      </c>
      <c r="E85" s="52">
        <v>4.4000000000000004</v>
      </c>
      <c r="F85" s="52">
        <v>4.4000000000000004</v>
      </c>
      <c r="G85" s="52" t="s">
        <v>1</v>
      </c>
      <c r="H85" s="52" t="s">
        <v>96</v>
      </c>
      <c r="I85" s="61" t="s">
        <v>21</v>
      </c>
      <c r="J85" s="80" t="s">
        <v>15</v>
      </c>
      <c r="K85" s="81">
        <v>45384</v>
      </c>
      <c r="L85" s="81">
        <v>45384</v>
      </c>
      <c r="M85" s="82">
        <v>0.34537037037037038</v>
      </c>
      <c r="N85" s="34">
        <v>250</v>
      </c>
      <c r="O85" s="34">
        <v>250</v>
      </c>
      <c r="P85" s="34" t="s">
        <v>58</v>
      </c>
      <c r="Q85" s="34">
        <v>4.4000000000000004</v>
      </c>
      <c r="R85" s="30" t="s">
        <v>44</v>
      </c>
    </row>
    <row r="86" spans="1:18">
      <c r="A86" s="51" t="s">
        <v>218</v>
      </c>
      <c r="B86" s="52" t="s">
        <v>6</v>
      </c>
      <c r="C86" s="52" t="s">
        <v>173</v>
      </c>
      <c r="D86" s="52">
        <v>523</v>
      </c>
      <c r="E86" s="52">
        <v>24.7</v>
      </c>
      <c r="F86" s="52">
        <v>24.1</v>
      </c>
      <c r="G86" s="52" t="s">
        <v>1</v>
      </c>
      <c r="H86" s="52" t="s">
        <v>96</v>
      </c>
      <c r="I86" s="61" t="s">
        <v>21</v>
      </c>
      <c r="J86" s="80" t="s">
        <v>15</v>
      </c>
      <c r="K86" s="81">
        <v>45384</v>
      </c>
      <c r="L86" s="81">
        <v>45384</v>
      </c>
      <c r="M86" s="82">
        <v>0.34537037037037038</v>
      </c>
      <c r="N86" s="34">
        <v>250</v>
      </c>
      <c r="O86" s="34">
        <v>250</v>
      </c>
      <c r="P86" s="34" t="s">
        <v>58</v>
      </c>
      <c r="Q86" s="34">
        <v>24.1</v>
      </c>
      <c r="R86" s="30" t="s">
        <v>44</v>
      </c>
    </row>
    <row r="87" spans="1:18">
      <c r="A87" s="51" t="s">
        <v>219</v>
      </c>
      <c r="B87" s="52" t="s">
        <v>6</v>
      </c>
      <c r="C87" s="52" t="s">
        <v>173</v>
      </c>
      <c r="D87" s="52">
        <v>535</v>
      </c>
      <c r="E87" s="52">
        <v>40.799999999999997</v>
      </c>
      <c r="F87" s="52">
        <v>40</v>
      </c>
      <c r="G87" s="52" t="s">
        <v>1</v>
      </c>
      <c r="H87" s="52" t="s">
        <v>96</v>
      </c>
      <c r="I87" s="61" t="s">
        <v>21</v>
      </c>
      <c r="J87" s="80" t="s">
        <v>15</v>
      </c>
      <c r="K87" s="81">
        <v>45383</v>
      </c>
      <c r="L87" s="81">
        <v>45383</v>
      </c>
      <c r="M87" s="82">
        <v>0.1787037037037037</v>
      </c>
      <c r="N87" s="34">
        <v>250</v>
      </c>
      <c r="O87" s="34">
        <v>250</v>
      </c>
      <c r="P87" s="34" t="s">
        <v>58</v>
      </c>
      <c r="Q87" s="34">
        <v>40</v>
      </c>
      <c r="R87" s="30" t="s">
        <v>44</v>
      </c>
    </row>
    <row r="88" spans="1:18">
      <c r="A88" s="51" t="s">
        <v>220</v>
      </c>
      <c r="B88" s="52" t="s">
        <v>6</v>
      </c>
      <c r="C88" s="52" t="s">
        <v>173</v>
      </c>
      <c r="D88" s="52">
        <v>536</v>
      </c>
      <c r="E88" s="52">
        <v>10.199999999999999</v>
      </c>
      <c r="F88" s="52">
        <v>10.1</v>
      </c>
      <c r="G88" s="52" t="s">
        <v>1</v>
      </c>
      <c r="H88" s="52" t="s">
        <v>96</v>
      </c>
      <c r="I88" s="61" t="s">
        <v>21</v>
      </c>
      <c r="J88" s="80" t="s">
        <v>15</v>
      </c>
      <c r="K88" s="81">
        <v>45398</v>
      </c>
      <c r="L88" s="81">
        <v>45397</v>
      </c>
      <c r="M88" s="82">
        <v>0.34537037037037038</v>
      </c>
      <c r="N88" s="34">
        <v>250</v>
      </c>
      <c r="O88" s="34">
        <v>250</v>
      </c>
      <c r="P88" s="34">
        <v>10</v>
      </c>
      <c r="Q88" s="34">
        <v>10.01</v>
      </c>
      <c r="R88" s="30" t="s">
        <v>44</v>
      </c>
    </row>
    <row r="89" spans="1:18">
      <c r="A89" s="51" t="s">
        <v>221</v>
      </c>
      <c r="B89" s="52" t="s">
        <v>6</v>
      </c>
      <c r="C89" s="52" t="s">
        <v>173</v>
      </c>
      <c r="D89" s="52">
        <v>538</v>
      </c>
      <c r="E89" s="52">
        <v>9.6</v>
      </c>
      <c r="F89" s="52">
        <v>9.4</v>
      </c>
      <c r="G89" s="52" t="s">
        <v>1</v>
      </c>
      <c r="H89" s="52" t="s">
        <v>96</v>
      </c>
      <c r="I89" s="61" t="s">
        <v>21</v>
      </c>
      <c r="J89" s="80" t="s">
        <v>15</v>
      </c>
      <c r="K89" s="81">
        <v>45394</v>
      </c>
      <c r="L89" s="81">
        <v>45386</v>
      </c>
      <c r="M89" s="82">
        <v>0.34537037037037038</v>
      </c>
      <c r="N89" s="34">
        <v>250</v>
      </c>
      <c r="O89" s="34">
        <v>250</v>
      </c>
      <c r="P89" s="34" t="s">
        <v>58</v>
      </c>
      <c r="Q89" s="34">
        <v>9.5</v>
      </c>
      <c r="R89" s="30" t="s">
        <v>44</v>
      </c>
    </row>
    <row r="90" spans="1:18">
      <c r="A90" s="51" t="s">
        <v>222</v>
      </c>
      <c r="B90" s="52" t="s">
        <v>6</v>
      </c>
      <c r="C90" s="52" t="s">
        <v>173</v>
      </c>
      <c r="D90" s="52">
        <v>539</v>
      </c>
      <c r="E90" s="52">
        <v>7.5</v>
      </c>
      <c r="F90" s="52">
        <v>7</v>
      </c>
      <c r="G90" s="52" t="s">
        <v>1</v>
      </c>
      <c r="H90" s="52" t="s">
        <v>96</v>
      </c>
      <c r="I90" s="61" t="s">
        <v>21</v>
      </c>
      <c r="J90" s="80" t="s">
        <v>15</v>
      </c>
      <c r="K90" s="81">
        <v>45398</v>
      </c>
      <c r="L90" s="81">
        <v>45386</v>
      </c>
      <c r="M90" s="82">
        <v>0.34537037037037038</v>
      </c>
      <c r="N90" s="34">
        <v>250</v>
      </c>
      <c r="O90" s="34">
        <v>250</v>
      </c>
      <c r="P90" s="34">
        <v>7</v>
      </c>
      <c r="Q90" s="34">
        <v>8.1999999999999993</v>
      </c>
      <c r="R90" s="30" t="s">
        <v>44</v>
      </c>
    </row>
    <row r="91" spans="1:18">
      <c r="A91" s="51" t="s">
        <v>223</v>
      </c>
      <c r="B91" s="52" t="s">
        <v>6</v>
      </c>
      <c r="C91" s="52" t="s">
        <v>173</v>
      </c>
      <c r="D91" s="52">
        <v>555</v>
      </c>
      <c r="E91" s="52">
        <v>16.100000000000001</v>
      </c>
      <c r="F91" s="52">
        <v>11</v>
      </c>
      <c r="G91" s="52" t="s">
        <v>1</v>
      </c>
      <c r="H91" s="52" t="s">
        <v>96</v>
      </c>
      <c r="I91" s="61" t="s">
        <v>21</v>
      </c>
      <c r="J91" s="80" t="s">
        <v>14</v>
      </c>
      <c r="K91" s="81">
        <v>45405</v>
      </c>
      <c r="L91" s="101">
        <v>45405</v>
      </c>
      <c r="M91" s="150">
        <v>0.34537037037037038</v>
      </c>
      <c r="N91" s="34">
        <v>250</v>
      </c>
      <c r="O91" s="34">
        <v>250</v>
      </c>
      <c r="P91" s="34" t="s">
        <v>58</v>
      </c>
      <c r="Q91" s="34">
        <v>10.5</v>
      </c>
      <c r="R91" s="30" t="s">
        <v>44</v>
      </c>
    </row>
    <row r="92" spans="1:18">
      <c r="A92" s="51" t="s">
        <v>224</v>
      </c>
      <c r="B92" s="52" t="s">
        <v>6</v>
      </c>
      <c r="C92" s="52" t="s">
        <v>173</v>
      </c>
      <c r="D92" s="52">
        <v>556</v>
      </c>
      <c r="E92" s="52">
        <v>21.2</v>
      </c>
      <c r="F92" s="52">
        <v>16</v>
      </c>
      <c r="G92" s="52" t="s">
        <v>1</v>
      </c>
      <c r="H92" s="52" t="s">
        <v>96</v>
      </c>
      <c r="I92" s="61" t="s">
        <v>21</v>
      </c>
      <c r="J92" s="80" t="s">
        <v>14</v>
      </c>
      <c r="K92" s="81">
        <v>45403</v>
      </c>
      <c r="L92" s="101">
        <v>45405</v>
      </c>
      <c r="M92" s="150">
        <v>0.34537037037037038</v>
      </c>
      <c r="N92" s="34">
        <v>250</v>
      </c>
      <c r="O92" s="34">
        <v>250</v>
      </c>
      <c r="P92" s="34" t="s">
        <v>58</v>
      </c>
      <c r="Q92" s="34">
        <v>15.6</v>
      </c>
      <c r="R92" s="30" t="s">
        <v>44</v>
      </c>
    </row>
    <row r="93" spans="1:18">
      <c r="A93" s="51" t="s">
        <v>225</v>
      </c>
      <c r="B93" s="52" t="s">
        <v>6</v>
      </c>
      <c r="C93" s="52" t="s">
        <v>173</v>
      </c>
      <c r="D93" s="52">
        <v>559</v>
      </c>
      <c r="E93" s="52">
        <v>6</v>
      </c>
      <c r="F93" s="52">
        <v>5.8</v>
      </c>
      <c r="G93" s="52" t="s">
        <v>1</v>
      </c>
      <c r="H93" s="52" t="s">
        <v>96</v>
      </c>
      <c r="I93" s="61" t="s">
        <v>21</v>
      </c>
      <c r="J93" s="80" t="s">
        <v>14</v>
      </c>
      <c r="K93" s="81">
        <v>45399</v>
      </c>
      <c r="L93" s="81">
        <v>45399</v>
      </c>
      <c r="M93" s="82">
        <v>0.34537037037037038</v>
      </c>
      <c r="N93" s="34">
        <v>250</v>
      </c>
      <c r="O93" s="34">
        <v>250</v>
      </c>
      <c r="P93" s="34" t="s">
        <v>58</v>
      </c>
      <c r="Q93" s="30">
        <v>5.7</v>
      </c>
      <c r="R93" s="30" t="s">
        <v>44</v>
      </c>
    </row>
    <row r="94" spans="1:18">
      <c r="A94" s="51" t="s">
        <v>226</v>
      </c>
      <c r="B94" s="52" t="s">
        <v>6</v>
      </c>
      <c r="C94" s="52" t="s">
        <v>173</v>
      </c>
      <c r="D94" s="52">
        <v>560</v>
      </c>
      <c r="E94" s="52">
        <v>4.3</v>
      </c>
      <c r="F94" s="52">
        <v>4.2</v>
      </c>
      <c r="G94" s="52" t="s">
        <v>1</v>
      </c>
      <c r="H94" s="52" t="s">
        <v>96</v>
      </c>
      <c r="I94" s="61" t="s">
        <v>21</v>
      </c>
      <c r="J94" s="80" t="s">
        <v>14</v>
      </c>
      <c r="K94" s="81">
        <v>45399</v>
      </c>
      <c r="L94" s="81">
        <v>45399</v>
      </c>
      <c r="M94" s="82">
        <v>0.34537037037037038</v>
      </c>
      <c r="N94" s="34">
        <v>250</v>
      </c>
      <c r="O94" s="34">
        <v>250</v>
      </c>
      <c r="P94" s="34" t="s">
        <v>58</v>
      </c>
      <c r="Q94" s="30">
        <v>4</v>
      </c>
      <c r="R94" s="30" t="s">
        <v>44</v>
      </c>
    </row>
    <row r="95" spans="1:18">
      <c r="A95" s="51" t="s">
        <v>227</v>
      </c>
      <c r="B95" s="52" t="s">
        <v>6</v>
      </c>
      <c r="C95" s="52" t="s">
        <v>173</v>
      </c>
      <c r="D95" s="52">
        <v>561</v>
      </c>
      <c r="E95" s="52">
        <v>10.3</v>
      </c>
      <c r="F95" s="52">
        <v>10.1</v>
      </c>
      <c r="G95" s="52" t="s">
        <v>1</v>
      </c>
      <c r="H95" s="52" t="s">
        <v>96</v>
      </c>
      <c r="I95" s="61" t="s">
        <v>21</v>
      </c>
      <c r="J95" s="80" t="s">
        <v>14</v>
      </c>
      <c r="K95" s="81">
        <v>45399</v>
      </c>
      <c r="L95" s="81">
        <v>45399</v>
      </c>
      <c r="M95" s="82">
        <v>0.34537037037037038</v>
      </c>
      <c r="N95" s="34">
        <v>250</v>
      </c>
      <c r="O95" s="34">
        <v>250</v>
      </c>
      <c r="P95" s="34" t="s">
        <v>58</v>
      </c>
      <c r="Q95" s="30">
        <v>10</v>
      </c>
      <c r="R95" s="30" t="s">
        <v>44</v>
      </c>
    </row>
    <row r="96" spans="1:18">
      <c r="A96" s="51" t="s">
        <v>228</v>
      </c>
      <c r="B96" s="52" t="s">
        <v>6</v>
      </c>
      <c r="C96" s="52" t="s">
        <v>173</v>
      </c>
      <c r="D96" s="52">
        <v>562</v>
      </c>
      <c r="E96" s="52">
        <v>4.5999999999999996</v>
      </c>
      <c r="F96" s="52">
        <v>4.4000000000000004</v>
      </c>
      <c r="G96" s="52" t="s">
        <v>1</v>
      </c>
      <c r="H96" s="52" t="s">
        <v>96</v>
      </c>
      <c r="I96" s="61" t="s">
        <v>21</v>
      </c>
      <c r="J96" s="80" t="s">
        <v>14</v>
      </c>
      <c r="K96" s="81">
        <v>45399</v>
      </c>
      <c r="L96" s="81">
        <v>45399</v>
      </c>
      <c r="M96" s="82">
        <v>0.34537037037037038</v>
      </c>
      <c r="N96" s="34">
        <v>250</v>
      </c>
      <c r="O96" s="34">
        <v>250</v>
      </c>
      <c r="P96" s="34" t="s">
        <v>58</v>
      </c>
      <c r="Q96" s="30">
        <v>4.4000000000000004</v>
      </c>
      <c r="R96" s="30" t="s">
        <v>44</v>
      </c>
    </row>
    <row r="97" spans="1:18">
      <c r="A97" s="51" t="s">
        <v>229</v>
      </c>
      <c r="B97" s="52" t="s">
        <v>6</v>
      </c>
      <c r="C97" s="52" t="s">
        <v>173</v>
      </c>
      <c r="D97" s="52">
        <v>574</v>
      </c>
      <c r="E97" s="52">
        <v>7.7</v>
      </c>
      <c r="F97" s="52">
        <v>7.5</v>
      </c>
      <c r="G97" s="52" t="s">
        <v>1</v>
      </c>
      <c r="H97" s="52" t="s">
        <v>96</v>
      </c>
      <c r="I97" s="61" t="s">
        <v>21</v>
      </c>
      <c r="J97" s="80" t="s">
        <v>14</v>
      </c>
      <c r="K97" s="81">
        <v>45383</v>
      </c>
      <c r="L97" s="81">
        <v>45385</v>
      </c>
      <c r="M97" s="82">
        <v>0.34537037037037038</v>
      </c>
      <c r="N97" s="34">
        <v>250</v>
      </c>
      <c r="O97" s="34">
        <v>250</v>
      </c>
      <c r="P97" s="34" t="s">
        <v>58</v>
      </c>
      <c r="Q97" s="34">
        <v>7.6</v>
      </c>
      <c r="R97" s="30" t="s">
        <v>44</v>
      </c>
    </row>
    <row r="98" spans="1:18">
      <c r="A98" s="51" t="s">
        <v>230</v>
      </c>
      <c r="B98" s="52" t="s">
        <v>6</v>
      </c>
      <c r="C98" s="52" t="s">
        <v>173</v>
      </c>
      <c r="D98" s="52">
        <v>575</v>
      </c>
      <c r="E98" s="52">
        <v>5.2</v>
      </c>
      <c r="F98" s="52">
        <v>4.9000000000000004</v>
      </c>
      <c r="G98" s="52" t="s">
        <v>1</v>
      </c>
      <c r="H98" s="52" t="s">
        <v>96</v>
      </c>
      <c r="I98" s="61" t="s">
        <v>21</v>
      </c>
      <c r="J98" s="80" t="s">
        <v>14</v>
      </c>
      <c r="K98" s="81">
        <v>45383</v>
      </c>
      <c r="L98" s="81">
        <v>45385</v>
      </c>
      <c r="M98" s="82">
        <v>0.34537037037037038</v>
      </c>
      <c r="N98" s="34">
        <v>250</v>
      </c>
      <c r="O98" s="34">
        <v>250</v>
      </c>
      <c r="P98" s="34" t="s">
        <v>58</v>
      </c>
      <c r="Q98" s="34">
        <v>5</v>
      </c>
      <c r="R98" s="30" t="s">
        <v>44</v>
      </c>
    </row>
    <row r="99" spans="1:18">
      <c r="A99" s="51" t="s">
        <v>231</v>
      </c>
      <c r="B99" s="52" t="s">
        <v>6</v>
      </c>
      <c r="C99" s="52" t="s">
        <v>173</v>
      </c>
      <c r="D99" s="52">
        <v>576</v>
      </c>
      <c r="E99" s="52">
        <v>21.5</v>
      </c>
      <c r="F99" s="52">
        <v>20.5</v>
      </c>
      <c r="G99" s="52" t="s">
        <v>1</v>
      </c>
      <c r="H99" s="52" t="s">
        <v>96</v>
      </c>
      <c r="I99" s="61" t="s">
        <v>21</v>
      </c>
      <c r="J99" s="80" t="s">
        <v>14</v>
      </c>
      <c r="K99" s="81">
        <v>45398</v>
      </c>
      <c r="L99" s="81">
        <v>45386</v>
      </c>
      <c r="M99" s="82">
        <v>0.34537037037037038</v>
      </c>
      <c r="N99" s="34">
        <v>250</v>
      </c>
      <c r="O99" s="34">
        <v>250</v>
      </c>
      <c r="P99" s="34">
        <v>20</v>
      </c>
      <c r="Q99" s="34">
        <v>20.76</v>
      </c>
      <c r="R99" s="30" t="s">
        <v>44</v>
      </c>
    </row>
    <row r="100" spans="1:18">
      <c r="A100" s="51" t="s">
        <v>232</v>
      </c>
      <c r="B100" s="52" t="s">
        <v>6</v>
      </c>
      <c r="C100" s="52" t="s">
        <v>173</v>
      </c>
      <c r="D100" s="52">
        <v>577</v>
      </c>
      <c r="E100" s="52">
        <v>15.2</v>
      </c>
      <c r="F100" s="52">
        <v>14.5</v>
      </c>
      <c r="G100" s="52" t="s">
        <v>1</v>
      </c>
      <c r="H100" s="52" t="s">
        <v>96</v>
      </c>
      <c r="I100" s="61" t="s">
        <v>21</v>
      </c>
      <c r="J100" s="80" t="s">
        <v>14</v>
      </c>
      <c r="K100" s="81">
        <v>45383</v>
      </c>
      <c r="L100" s="81">
        <v>45384</v>
      </c>
      <c r="M100" s="82">
        <v>0.34537037037037038</v>
      </c>
      <c r="N100" s="34">
        <v>250</v>
      </c>
      <c r="O100" s="34">
        <v>250</v>
      </c>
      <c r="P100" s="34" t="s">
        <v>58</v>
      </c>
      <c r="Q100" s="34">
        <v>14.5</v>
      </c>
      <c r="R100" s="30" t="s">
        <v>44</v>
      </c>
    </row>
    <row r="101" spans="1:18">
      <c r="A101" s="51" t="s">
        <v>233</v>
      </c>
      <c r="B101" s="52" t="s">
        <v>6</v>
      </c>
      <c r="C101" s="52" t="s">
        <v>173</v>
      </c>
      <c r="D101" s="52">
        <v>580</v>
      </c>
      <c r="E101" s="52">
        <v>6.6</v>
      </c>
      <c r="F101" s="52">
        <v>6.4</v>
      </c>
      <c r="G101" s="52" t="s">
        <v>1</v>
      </c>
      <c r="H101" s="52" t="s">
        <v>96</v>
      </c>
      <c r="I101" s="61" t="s">
        <v>21</v>
      </c>
      <c r="J101" s="80" t="s">
        <v>14</v>
      </c>
      <c r="K101" s="81">
        <v>45383</v>
      </c>
      <c r="L101" s="81">
        <v>45385</v>
      </c>
      <c r="M101" s="82">
        <v>0.34537037037037038</v>
      </c>
      <c r="N101" s="34">
        <v>250</v>
      </c>
      <c r="O101" s="34">
        <v>250</v>
      </c>
      <c r="P101" s="34" t="s">
        <v>58</v>
      </c>
      <c r="Q101" s="34">
        <f>2+3.45</f>
        <v>5.45</v>
      </c>
      <c r="R101" s="30" t="s">
        <v>44</v>
      </c>
    </row>
    <row r="102" spans="1:18">
      <c r="A102" s="51" t="s">
        <v>234</v>
      </c>
      <c r="B102" s="52" t="s">
        <v>6</v>
      </c>
      <c r="C102" s="52" t="s">
        <v>173</v>
      </c>
      <c r="D102" s="52">
        <v>581</v>
      </c>
      <c r="E102" s="52">
        <v>7.4</v>
      </c>
      <c r="F102" s="52">
        <v>7.2</v>
      </c>
      <c r="G102" s="52" t="s">
        <v>1</v>
      </c>
      <c r="H102" s="52" t="s">
        <v>96</v>
      </c>
      <c r="I102" s="61" t="s">
        <v>21</v>
      </c>
      <c r="J102" s="80" t="s">
        <v>14</v>
      </c>
      <c r="K102" s="81">
        <v>45401</v>
      </c>
      <c r="L102" s="81">
        <v>45402</v>
      </c>
      <c r="M102" s="82">
        <v>0.34537037037037038</v>
      </c>
      <c r="N102" s="34">
        <v>250</v>
      </c>
      <c r="O102" s="34">
        <v>250</v>
      </c>
      <c r="P102" s="34" t="s">
        <v>58</v>
      </c>
      <c r="Q102" s="34">
        <v>7.2</v>
      </c>
      <c r="R102" s="30" t="s">
        <v>44</v>
      </c>
    </row>
    <row r="103" spans="1:18">
      <c r="A103" s="51" t="s">
        <v>235</v>
      </c>
      <c r="B103" s="52" t="s">
        <v>6</v>
      </c>
      <c r="C103" s="52" t="s">
        <v>173</v>
      </c>
      <c r="D103" s="52">
        <v>582</v>
      </c>
      <c r="E103" s="52">
        <v>10.5</v>
      </c>
      <c r="F103" s="52">
        <v>10.199999999999999</v>
      </c>
      <c r="G103" s="52" t="s">
        <v>1</v>
      </c>
      <c r="H103" s="52" t="s">
        <v>96</v>
      </c>
      <c r="I103" s="61" t="s">
        <v>21</v>
      </c>
      <c r="J103" s="80" t="s">
        <v>14</v>
      </c>
      <c r="K103" s="81">
        <v>45401</v>
      </c>
      <c r="L103" s="81">
        <v>45402</v>
      </c>
      <c r="M103" s="82">
        <v>0.34537037037037038</v>
      </c>
      <c r="N103" s="34">
        <v>250</v>
      </c>
      <c r="O103" s="34">
        <v>250</v>
      </c>
      <c r="P103" s="34" t="s">
        <v>58</v>
      </c>
      <c r="Q103" s="34">
        <v>10.199999999999999</v>
      </c>
      <c r="R103" s="30" t="s">
        <v>44</v>
      </c>
    </row>
    <row r="104" spans="1:18">
      <c r="A104" s="51" t="s">
        <v>236</v>
      </c>
      <c r="B104" s="52" t="s">
        <v>6</v>
      </c>
      <c r="C104" s="52" t="s">
        <v>173</v>
      </c>
      <c r="D104" s="52">
        <v>583</v>
      </c>
      <c r="E104" s="52">
        <v>12.2</v>
      </c>
      <c r="F104" s="52">
        <v>11.8</v>
      </c>
      <c r="G104" s="52" t="s">
        <v>1</v>
      </c>
      <c r="H104" s="52" t="s">
        <v>96</v>
      </c>
      <c r="I104" s="61" t="s">
        <v>21</v>
      </c>
      <c r="J104" s="80" t="s">
        <v>14</v>
      </c>
      <c r="K104" s="81">
        <v>45401</v>
      </c>
      <c r="L104" s="81">
        <v>45402</v>
      </c>
      <c r="M104" s="82">
        <v>0.34537037037037038</v>
      </c>
      <c r="N104" s="34">
        <v>250</v>
      </c>
      <c r="O104" s="34">
        <v>250</v>
      </c>
      <c r="P104" s="34" t="s">
        <v>58</v>
      </c>
      <c r="Q104" s="34">
        <v>11.8</v>
      </c>
      <c r="R104" s="30" t="s">
        <v>44</v>
      </c>
    </row>
    <row r="105" spans="1:18">
      <c r="A105" s="51" t="s">
        <v>237</v>
      </c>
      <c r="B105" s="52" t="s">
        <v>6</v>
      </c>
      <c r="C105" s="52" t="s">
        <v>173</v>
      </c>
      <c r="D105" s="52">
        <v>601</v>
      </c>
      <c r="E105" s="52">
        <v>33.200000000000003</v>
      </c>
      <c r="F105" s="52">
        <v>32.299999999999997</v>
      </c>
      <c r="G105" s="52" t="s">
        <v>1</v>
      </c>
      <c r="H105" s="52" t="s">
        <v>96</v>
      </c>
      <c r="I105" s="61" t="s">
        <v>21</v>
      </c>
      <c r="J105" s="80" t="s">
        <v>14</v>
      </c>
      <c r="K105" s="81">
        <v>45399</v>
      </c>
      <c r="L105" s="81">
        <v>45399</v>
      </c>
      <c r="M105" s="82">
        <v>0.34537037037037038</v>
      </c>
      <c r="N105" s="34">
        <v>250</v>
      </c>
      <c r="O105" s="34">
        <v>250</v>
      </c>
      <c r="P105" s="34" t="s">
        <v>58</v>
      </c>
      <c r="Q105" s="34">
        <v>33.299999999999997</v>
      </c>
      <c r="R105" s="30" t="s">
        <v>44</v>
      </c>
    </row>
    <row r="106" spans="1:18">
      <c r="A106" s="51" t="s">
        <v>238</v>
      </c>
      <c r="B106" s="52" t="s">
        <v>6</v>
      </c>
      <c r="C106" s="52" t="s">
        <v>173</v>
      </c>
      <c r="D106" s="52">
        <v>602</v>
      </c>
      <c r="E106" s="52">
        <v>14.3</v>
      </c>
      <c r="F106" s="52">
        <v>13.5</v>
      </c>
      <c r="G106" s="52" t="s">
        <v>1</v>
      </c>
      <c r="H106" s="52" t="s">
        <v>96</v>
      </c>
      <c r="I106" s="61" t="s">
        <v>21</v>
      </c>
      <c r="J106" s="80" t="s">
        <v>14</v>
      </c>
      <c r="K106" s="81">
        <v>45403</v>
      </c>
      <c r="L106" s="81">
        <v>45405</v>
      </c>
      <c r="M106" s="82">
        <v>0.34537037037037038</v>
      </c>
      <c r="N106" s="34">
        <v>250</v>
      </c>
      <c r="O106" s="34">
        <v>250</v>
      </c>
      <c r="P106" s="34" t="s">
        <v>58</v>
      </c>
      <c r="Q106" s="34">
        <v>12</v>
      </c>
      <c r="R106" s="30" t="s">
        <v>44</v>
      </c>
    </row>
    <row r="107" spans="1:18">
      <c r="A107" s="51" t="s">
        <v>239</v>
      </c>
      <c r="B107" s="52" t="s">
        <v>6</v>
      </c>
      <c r="C107" s="52" t="s">
        <v>173</v>
      </c>
      <c r="D107" s="52">
        <v>603</v>
      </c>
      <c r="E107" s="52">
        <v>13.5</v>
      </c>
      <c r="F107" s="52">
        <v>13.2</v>
      </c>
      <c r="G107" s="52" t="s">
        <v>1</v>
      </c>
      <c r="H107" s="52" t="s">
        <v>96</v>
      </c>
      <c r="I107" s="61" t="s">
        <v>21</v>
      </c>
      <c r="J107" s="80" t="s">
        <v>14</v>
      </c>
      <c r="K107" s="81">
        <v>45405</v>
      </c>
      <c r="L107" s="81">
        <v>45405</v>
      </c>
      <c r="M107" s="82">
        <v>0.34537037037037038</v>
      </c>
      <c r="N107" s="34">
        <v>250</v>
      </c>
      <c r="O107" s="34">
        <v>250</v>
      </c>
      <c r="P107" s="34" t="s">
        <v>58</v>
      </c>
      <c r="Q107" s="34">
        <v>12</v>
      </c>
      <c r="R107" s="30" t="s">
        <v>44</v>
      </c>
    </row>
    <row r="108" spans="1:18">
      <c r="A108" s="51" t="s">
        <v>240</v>
      </c>
      <c r="B108" s="52" t="s">
        <v>6</v>
      </c>
      <c r="C108" s="52" t="s">
        <v>173</v>
      </c>
      <c r="D108" s="52">
        <v>605</v>
      </c>
      <c r="E108" s="52">
        <v>34.1</v>
      </c>
      <c r="F108" s="52">
        <v>27</v>
      </c>
      <c r="G108" s="52" t="s">
        <v>1</v>
      </c>
      <c r="H108" s="52" t="s">
        <v>96</v>
      </c>
      <c r="I108" s="61" t="s">
        <v>21</v>
      </c>
      <c r="J108" s="80" t="s">
        <v>14</v>
      </c>
      <c r="K108" s="81">
        <v>45385</v>
      </c>
      <c r="L108" s="81">
        <v>45385</v>
      </c>
      <c r="M108" s="82">
        <v>0.34537037037037038</v>
      </c>
      <c r="N108" s="34">
        <v>250</v>
      </c>
      <c r="O108" s="34">
        <v>250</v>
      </c>
      <c r="P108" s="34" t="s">
        <v>58</v>
      </c>
      <c r="Q108" s="34">
        <v>27.52</v>
      </c>
      <c r="R108" s="30" t="s">
        <v>44</v>
      </c>
    </row>
    <row r="109" spans="1:18">
      <c r="A109" s="51" t="s">
        <v>241</v>
      </c>
      <c r="B109" s="52" t="s">
        <v>6</v>
      </c>
      <c r="C109" s="52" t="s">
        <v>173</v>
      </c>
      <c r="D109" s="52">
        <v>617</v>
      </c>
      <c r="E109" s="52">
        <v>14.1</v>
      </c>
      <c r="F109" s="52">
        <v>14.1</v>
      </c>
      <c r="G109" s="52" t="s">
        <v>1</v>
      </c>
      <c r="H109" s="52" t="s">
        <v>96</v>
      </c>
      <c r="I109" s="61" t="s">
        <v>21</v>
      </c>
      <c r="J109" s="80" t="s">
        <v>14</v>
      </c>
      <c r="K109" s="81">
        <v>45385</v>
      </c>
      <c r="L109" s="81">
        <v>45385</v>
      </c>
      <c r="M109" s="82">
        <v>0.34537037037037038</v>
      </c>
      <c r="N109" s="34">
        <v>250</v>
      </c>
      <c r="O109" s="34">
        <v>250</v>
      </c>
      <c r="P109" s="34" t="s">
        <v>58</v>
      </c>
      <c r="Q109" s="34">
        <v>16.8</v>
      </c>
      <c r="R109" s="30" t="s">
        <v>44</v>
      </c>
    </row>
    <row r="110" spans="1:18">
      <c r="A110" s="51" t="s">
        <v>242</v>
      </c>
      <c r="B110" s="52" t="s">
        <v>6</v>
      </c>
      <c r="C110" s="52" t="s">
        <v>173</v>
      </c>
      <c r="D110" s="52">
        <v>624</v>
      </c>
      <c r="E110" s="52">
        <v>11.2</v>
      </c>
      <c r="F110" s="52">
        <v>11.2</v>
      </c>
      <c r="G110" s="52" t="s">
        <v>1</v>
      </c>
      <c r="H110" s="52" t="s">
        <v>96</v>
      </c>
      <c r="I110" s="61" t="s">
        <v>21</v>
      </c>
      <c r="J110" s="80" t="s">
        <v>14</v>
      </c>
      <c r="K110" s="81">
        <v>45383</v>
      </c>
      <c r="L110" s="81">
        <v>45383</v>
      </c>
      <c r="M110" s="82">
        <v>0.1787037037037037</v>
      </c>
      <c r="N110" s="34">
        <v>250</v>
      </c>
      <c r="O110" s="34">
        <v>250</v>
      </c>
      <c r="P110" s="34" t="s">
        <v>58</v>
      </c>
      <c r="Q110" s="34">
        <v>11.5</v>
      </c>
      <c r="R110" s="30" t="s">
        <v>44</v>
      </c>
    </row>
    <row r="111" spans="1:18">
      <c r="A111" s="51" t="s">
        <v>243</v>
      </c>
      <c r="B111" s="52" t="s">
        <v>6</v>
      </c>
      <c r="C111" s="52" t="s">
        <v>173</v>
      </c>
      <c r="D111" s="52">
        <v>632</v>
      </c>
      <c r="E111" s="52">
        <v>31</v>
      </c>
      <c r="F111" s="52">
        <v>30.9</v>
      </c>
      <c r="G111" s="52" t="s">
        <v>1</v>
      </c>
      <c r="H111" s="52" t="s">
        <v>96</v>
      </c>
      <c r="I111" s="61" t="s">
        <v>21</v>
      </c>
      <c r="J111" s="80" t="s">
        <v>14</v>
      </c>
      <c r="K111" s="81">
        <v>45398</v>
      </c>
      <c r="L111" s="81">
        <v>45397</v>
      </c>
      <c r="M111" s="82">
        <v>0.34537037037037038</v>
      </c>
      <c r="N111" s="34">
        <v>250</v>
      </c>
      <c r="O111" s="34">
        <v>250</v>
      </c>
      <c r="P111" s="34">
        <v>30</v>
      </c>
      <c r="Q111" s="34">
        <v>29.35</v>
      </c>
      <c r="R111" s="30" t="s">
        <v>44</v>
      </c>
    </row>
    <row r="112" spans="1:18">
      <c r="A112" s="51" t="s">
        <v>244</v>
      </c>
      <c r="B112" s="52" t="s">
        <v>7</v>
      </c>
      <c r="C112" s="52" t="s">
        <v>95</v>
      </c>
      <c r="D112" s="52">
        <v>313</v>
      </c>
      <c r="E112" s="52">
        <v>45.3</v>
      </c>
      <c r="F112" s="52">
        <v>44</v>
      </c>
      <c r="G112" s="52" t="s">
        <v>1</v>
      </c>
      <c r="H112" s="52" t="s">
        <v>96</v>
      </c>
      <c r="I112" s="61" t="s">
        <v>21</v>
      </c>
      <c r="J112" s="80" t="s">
        <v>15</v>
      </c>
      <c r="K112" s="81">
        <v>45385</v>
      </c>
      <c r="L112" s="81">
        <v>45383</v>
      </c>
      <c r="M112" s="82">
        <v>0.34537037037037038</v>
      </c>
      <c r="N112" s="34">
        <v>250</v>
      </c>
      <c r="O112" s="34">
        <v>250</v>
      </c>
      <c r="P112" s="34">
        <v>44</v>
      </c>
      <c r="Q112" s="34">
        <v>44.5</v>
      </c>
      <c r="R112" s="30" t="s">
        <v>44</v>
      </c>
    </row>
    <row r="113" spans="1:18">
      <c r="A113" s="51" t="s">
        <v>245</v>
      </c>
      <c r="B113" s="52" t="s">
        <v>7</v>
      </c>
      <c r="C113" s="52" t="s">
        <v>95</v>
      </c>
      <c r="D113" s="52">
        <v>317</v>
      </c>
      <c r="E113" s="52">
        <v>29</v>
      </c>
      <c r="F113" s="52">
        <v>26.2</v>
      </c>
      <c r="G113" s="52" t="s">
        <v>1</v>
      </c>
      <c r="H113" s="52" t="s">
        <v>96</v>
      </c>
      <c r="I113" s="61" t="s">
        <v>21</v>
      </c>
      <c r="J113" s="80" t="s">
        <v>15</v>
      </c>
      <c r="K113" s="81">
        <v>45385</v>
      </c>
      <c r="L113" s="81">
        <v>45383</v>
      </c>
      <c r="M113" s="82">
        <v>0.34537037037037038</v>
      </c>
      <c r="N113" s="34">
        <v>250</v>
      </c>
      <c r="O113" s="34">
        <v>250</v>
      </c>
      <c r="P113" s="34">
        <v>26.2</v>
      </c>
      <c r="Q113" s="34">
        <v>24</v>
      </c>
      <c r="R113" s="30" t="s">
        <v>44</v>
      </c>
    </row>
    <row r="114" spans="1:18">
      <c r="A114" s="51" t="s">
        <v>246</v>
      </c>
      <c r="B114" s="52" t="s">
        <v>7</v>
      </c>
      <c r="C114" s="52" t="s">
        <v>95</v>
      </c>
      <c r="D114" s="52" t="s">
        <v>247</v>
      </c>
      <c r="E114" s="52">
        <v>29.7</v>
      </c>
      <c r="F114" s="52">
        <v>28.9</v>
      </c>
      <c r="G114" s="52" t="s">
        <v>1</v>
      </c>
      <c r="H114" s="52" t="s">
        <v>96</v>
      </c>
      <c r="I114" s="61" t="s">
        <v>21</v>
      </c>
      <c r="J114" s="80" t="s">
        <v>15</v>
      </c>
      <c r="K114" s="81">
        <v>45385</v>
      </c>
      <c r="L114" s="81">
        <v>45383</v>
      </c>
      <c r="M114" s="82">
        <v>0.34537037037037038</v>
      </c>
      <c r="N114" s="34">
        <v>250</v>
      </c>
      <c r="O114" s="34">
        <v>250</v>
      </c>
      <c r="P114" s="34">
        <v>28.9</v>
      </c>
      <c r="Q114" s="34">
        <v>25.3</v>
      </c>
      <c r="R114" s="30" t="s">
        <v>44</v>
      </c>
    </row>
    <row r="115" spans="1:18">
      <c r="A115" s="51" t="s">
        <v>248</v>
      </c>
      <c r="B115" s="52" t="s">
        <v>7</v>
      </c>
      <c r="C115" s="52" t="s">
        <v>95</v>
      </c>
      <c r="D115" s="52" t="s">
        <v>249</v>
      </c>
      <c r="E115" s="52">
        <v>24</v>
      </c>
      <c r="F115" s="52">
        <v>23</v>
      </c>
      <c r="G115" s="52" t="s">
        <v>1</v>
      </c>
      <c r="H115" s="52" t="s">
        <v>96</v>
      </c>
      <c r="I115" s="61" t="s">
        <v>21</v>
      </c>
      <c r="J115" s="80" t="s">
        <v>14</v>
      </c>
      <c r="K115" s="81">
        <v>45385</v>
      </c>
      <c r="L115" s="81">
        <v>45383</v>
      </c>
      <c r="M115" s="82">
        <v>0.34537037037037038</v>
      </c>
      <c r="N115" s="34">
        <v>250</v>
      </c>
      <c r="O115" s="34">
        <v>250</v>
      </c>
      <c r="P115" s="34">
        <v>23</v>
      </c>
      <c r="Q115" s="34">
        <v>23.2</v>
      </c>
      <c r="R115" s="30" t="s">
        <v>44</v>
      </c>
    </row>
    <row r="116" spans="1:18">
      <c r="A116" s="51" t="s">
        <v>250</v>
      </c>
      <c r="B116" s="52" t="s">
        <v>7</v>
      </c>
      <c r="C116" s="52" t="s">
        <v>129</v>
      </c>
      <c r="D116" s="52" t="s">
        <v>183</v>
      </c>
      <c r="E116" s="52">
        <v>34.57</v>
      </c>
      <c r="F116" s="53">
        <v>32.4</v>
      </c>
      <c r="G116" s="52" t="s">
        <v>1</v>
      </c>
      <c r="H116" s="52" t="s">
        <v>135</v>
      </c>
      <c r="I116" s="61" t="s">
        <v>20</v>
      </c>
      <c r="J116" s="80" t="s">
        <v>15</v>
      </c>
      <c r="K116" s="81">
        <v>45386</v>
      </c>
      <c r="L116" s="81">
        <v>45386</v>
      </c>
      <c r="M116" s="82">
        <v>0.34537037037037038</v>
      </c>
      <c r="N116" s="34">
        <v>200</v>
      </c>
      <c r="O116" s="34">
        <v>170</v>
      </c>
      <c r="P116" s="53">
        <v>32.4</v>
      </c>
      <c r="Q116" s="34">
        <v>26.52</v>
      </c>
      <c r="R116" s="30" t="s">
        <v>42</v>
      </c>
    </row>
    <row r="117" spans="1:18">
      <c r="A117" s="51" t="s">
        <v>251</v>
      </c>
      <c r="B117" s="52" t="s">
        <v>7</v>
      </c>
      <c r="C117" s="52" t="s">
        <v>129</v>
      </c>
      <c r="D117" s="52" t="s">
        <v>185</v>
      </c>
      <c r="E117" s="52">
        <v>47.05</v>
      </c>
      <c r="F117" s="53">
        <v>42.9</v>
      </c>
      <c r="G117" s="52" t="s">
        <v>1</v>
      </c>
      <c r="H117" s="52" t="s">
        <v>135</v>
      </c>
      <c r="I117" s="61" t="s">
        <v>20</v>
      </c>
      <c r="J117" s="80" t="s">
        <v>15</v>
      </c>
      <c r="K117" s="81">
        <v>45386</v>
      </c>
      <c r="L117" s="81">
        <v>45386</v>
      </c>
      <c r="M117" s="82">
        <v>0.34537037037037038</v>
      </c>
      <c r="N117" s="34">
        <v>200</v>
      </c>
      <c r="O117" s="34">
        <v>170</v>
      </c>
      <c r="P117" s="53">
        <v>42.9</v>
      </c>
      <c r="Q117" s="34">
        <v>42.9</v>
      </c>
      <c r="R117" s="30" t="s">
        <v>42</v>
      </c>
    </row>
    <row r="118" spans="1:18">
      <c r="A118" s="51" t="s">
        <v>252</v>
      </c>
      <c r="B118" s="52" t="s">
        <v>7</v>
      </c>
      <c r="C118" s="52" t="s">
        <v>129</v>
      </c>
      <c r="D118" s="52" t="s">
        <v>187</v>
      </c>
      <c r="E118" s="52">
        <v>45.21</v>
      </c>
      <c r="F118" s="53">
        <v>42.3</v>
      </c>
      <c r="G118" s="52" t="s">
        <v>1</v>
      </c>
      <c r="H118" s="52" t="s">
        <v>135</v>
      </c>
      <c r="I118" s="61" t="s">
        <v>20</v>
      </c>
      <c r="J118" s="80" t="s">
        <v>15</v>
      </c>
      <c r="K118" s="81">
        <v>45386</v>
      </c>
      <c r="L118" s="81">
        <v>45386</v>
      </c>
      <c r="M118" s="82">
        <v>0.34537037037037038</v>
      </c>
      <c r="N118" s="34">
        <v>200</v>
      </c>
      <c r="O118" s="34">
        <v>170</v>
      </c>
      <c r="P118" s="53">
        <v>42.3</v>
      </c>
      <c r="Q118" s="34">
        <v>42.6</v>
      </c>
      <c r="R118" s="30" t="s">
        <v>42</v>
      </c>
    </row>
    <row r="119" spans="1:18">
      <c r="A119" s="51" t="s">
        <v>253</v>
      </c>
      <c r="B119" s="52" t="s">
        <v>7</v>
      </c>
      <c r="C119" s="52" t="s">
        <v>129</v>
      </c>
      <c r="D119" s="52" t="s">
        <v>189</v>
      </c>
      <c r="E119" s="52">
        <v>45.23</v>
      </c>
      <c r="F119" s="53">
        <v>42.6</v>
      </c>
      <c r="G119" s="52" t="s">
        <v>1</v>
      </c>
      <c r="H119" s="52" t="s">
        <v>135</v>
      </c>
      <c r="I119" s="61" t="s">
        <v>20</v>
      </c>
      <c r="J119" s="80" t="s">
        <v>15</v>
      </c>
      <c r="K119" s="81">
        <v>45386</v>
      </c>
      <c r="L119" s="81">
        <v>45386</v>
      </c>
      <c r="M119" s="82">
        <v>0.34537037037037038</v>
      </c>
      <c r="N119" s="34">
        <v>200</v>
      </c>
      <c r="O119" s="34">
        <v>170</v>
      </c>
      <c r="P119" s="53">
        <v>42.6</v>
      </c>
      <c r="Q119" s="34">
        <v>42.04</v>
      </c>
      <c r="R119" s="30" t="s">
        <v>42</v>
      </c>
    </row>
    <row r="120" spans="1:18">
      <c r="A120" s="51" t="s">
        <v>254</v>
      </c>
      <c r="B120" s="52" t="s">
        <v>7</v>
      </c>
      <c r="C120" s="52" t="s">
        <v>129</v>
      </c>
      <c r="D120" s="52" t="s">
        <v>255</v>
      </c>
      <c r="E120" s="52">
        <v>18.82</v>
      </c>
      <c r="F120" s="53">
        <v>16.899999999999999</v>
      </c>
      <c r="G120" s="52" t="s">
        <v>1</v>
      </c>
      <c r="H120" s="52" t="s">
        <v>135</v>
      </c>
      <c r="I120" s="61" t="s">
        <v>20</v>
      </c>
      <c r="J120" s="80" t="s">
        <v>15</v>
      </c>
      <c r="K120" s="81">
        <v>45386</v>
      </c>
      <c r="L120" s="81">
        <v>45386</v>
      </c>
      <c r="M120" s="82">
        <v>0.34537037037037038</v>
      </c>
      <c r="N120" s="34">
        <v>200</v>
      </c>
      <c r="O120" s="34">
        <v>170</v>
      </c>
      <c r="P120" s="53">
        <v>16.899999999999999</v>
      </c>
      <c r="Q120" s="34">
        <v>16.899999999999999</v>
      </c>
      <c r="R120" s="30" t="s">
        <v>42</v>
      </c>
    </row>
    <row r="121" spans="1:18">
      <c r="A121" s="51" t="s">
        <v>256</v>
      </c>
      <c r="B121" s="52" t="s">
        <v>7</v>
      </c>
      <c r="C121" s="52" t="s">
        <v>129</v>
      </c>
      <c r="D121" s="52" t="s">
        <v>257</v>
      </c>
      <c r="E121" s="52">
        <v>35.31</v>
      </c>
      <c r="F121" s="53">
        <v>32.799999999999997</v>
      </c>
      <c r="G121" s="52" t="s">
        <v>1</v>
      </c>
      <c r="H121" s="52" t="s">
        <v>135</v>
      </c>
      <c r="I121" s="61" t="s">
        <v>20</v>
      </c>
      <c r="J121" s="80" t="s">
        <v>15</v>
      </c>
      <c r="K121" s="81">
        <v>45386</v>
      </c>
      <c r="L121" s="81">
        <v>45386</v>
      </c>
      <c r="M121" s="82">
        <v>0.34537037037037038</v>
      </c>
      <c r="N121" s="34">
        <v>200</v>
      </c>
      <c r="O121" s="34">
        <v>170</v>
      </c>
      <c r="P121" s="53">
        <v>32.799999999999997</v>
      </c>
      <c r="Q121" s="34">
        <v>33</v>
      </c>
      <c r="R121" s="30" t="s">
        <v>42</v>
      </c>
    </row>
    <row r="122" spans="1:18">
      <c r="A122" s="51" t="s">
        <v>258</v>
      </c>
      <c r="B122" s="52" t="s">
        <v>7</v>
      </c>
      <c r="C122" s="52" t="s">
        <v>129</v>
      </c>
      <c r="D122" s="52" t="s">
        <v>193</v>
      </c>
      <c r="E122" s="52">
        <v>33.11</v>
      </c>
      <c r="F122" s="53">
        <v>29.2</v>
      </c>
      <c r="G122" s="52" t="s">
        <v>1</v>
      </c>
      <c r="H122" s="52" t="s">
        <v>135</v>
      </c>
      <c r="I122" s="61" t="s">
        <v>20</v>
      </c>
      <c r="J122" s="80" t="s">
        <v>15</v>
      </c>
      <c r="K122" s="81">
        <v>45386</v>
      </c>
      <c r="L122" s="81">
        <v>45386</v>
      </c>
      <c r="M122" s="82">
        <v>0.34537037037037038</v>
      </c>
      <c r="N122" s="34">
        <v>200</v>
      </c>
      <c r="O122" s="34">
        <v>170</v>
      </c>
      <c r="P122" s="53">
        <v>29.2</v>
      </c>
      <c r="Q122" s="34">
        <v>30.51</v>
      </c>
      <c r="R122" s="30" t="s">
        <v>42</v>
      </c>
    </row>
    <row r="123" spans="1:18">
      <c r="A123" s="51" t="s">
        <v>259</v>
      </c>
      <c r="B123" s="52" t="s">
        <v>7</v>
      </c>
      <c r="C123" s="52" t="s">
        <v>129</v>
      </c>
      <c r="D123" s="52" t="s">
        <v>195</v>
      </c>
      <c r="E123" s="52">
        <v>54.57</v>
      </c>
      <c r="F123" s="53">
        <v>51.8</v>
      </c>
      <c r="G123" s="52" t="s">
        <v>1</v>
      </c>
      <c r="H123" s="52" t="s">
        <v>135</v>
      </c>
      <c r="I123" s="61" t="s">
        <v>20</v>
      </c>
      <c r="J123" s="80" t="s">
        <v>15</v>
      </c>
      <c r="K123" s="81">
        <v>45386</v>
      </c>
      <c r="L123" s="81">
        <v>45387</v>
      </c>
      <c r="M123" s="82">
        <v>0.34537037037037038</v>
      </c>
      <c r="N123" s="34">
        <v>200</v>
      </c>
      <c r="O123" s="34">
        <v>160</v>
      </c>
      <c r="P123" s="53">
        <v>51.8</v>
      </c>
      <c r="Q123" s="34">
        <v>54.02</v>
      </c>
      <c r="R123" s="30" t="s">
        <v>42</v>
      </c>
    </row>
    <row r="124" spans="1:18">
      <c r="A124" s="51" t="s">
        <v>260</v>
      </c>
      <c r="B124" s="52" t="s">
        <v>7</v>
      </c>
      <c r="C124" s="52" t="s">
        <v>129</v>
      </c>
      <c r="D124" s="52" t="s">
        <v>261</v>
      </c>
      <c r="E124" s="52">
        <v>45.53</v>
      </c>
      <c r="F124" s="53">
        <v>42.6</v>
      </c>
      <c r="G124" s="52" t="s">
        <v>1</v>
      </c>
      <c r="H124" s="52" t="s">
        <v>135</v>
      </c>
      <c r="I124" s="61" t="s">
        <v>20</v>
      </c>
      <c r="J124" s="80" t="s">
        <v>15</v>
      </c>
      <c r="K124" s="81">
        <v>45386</v>
      </c>
      <c r="L124" s="101">
        <v>45387</v>
      </c>
      <c r="M124" s="82">
        <v>0.34537037037037038</v>
      </c>
      <c r="N124" s="34">
        <v>200</v>
      </c>
      <c r="O124" s="34">
        <v>160</v>
      </c>
      <c r="P124" s="53">
        <v>42.6</v>
      </c>
      <c r="Q124" s="34">
        <v>44.57</v>
      </c>
      <c r="R124" s="30" t="s">
        <v>42</v>
      </c>
    </row>
    <row r="125" spans="1:18">
      <c r="A125" s="51" t="s">
        <v>262</v>
      </c>
      <c r="B125" s="52" t="s">
        <v>7</v>
      </c>
      <c r="C125" s="52" t="s">
        <v>129</v>
      </c>
      <c r="D125" s="52" t="s">
        <v>263</v>
      </c>
      <c r="E125" s="52">
        <v>42.92</v>
      </c>
      <c r="F125" s="53">
        <v>39.299999999999997</v>
      </c>
      <c r="G125" s="52" t="s">
        <v>1</v>
      </c>
      <c r="H125" s="52" t="s">
        <v>135</v>
      </c>
      <c r="I125" s="61" t="s">
        <v>20</v>
      </c>
      <c r="J125" s="80" t="s">
        <v>15</v>
      </c>
      <c r="K125" s="81">
        <v>45386</v>
      </c>
      <c r="L125" s="101">
        <v>45387</v>
      </c>
      <c r="M125" s="82">
        <v>0.34537037037037038</v>
      </c>
      <c r="N125" s="34">
        <v>200</v>
      </c>
      <c r="O125" s="34">
        <v>160</v>
      </c>
      <c r="P125" s="53">
        <v>39.299999999999997</v>
      </c>
      <c r="Q125" s="34">
        <v>38.03</v>
      </c>
      <c r="R125" s="30" t="s">
        <v>42</v>
      </c>
    </row>
    <row r="126" spans="1:18">
      <c r="A126" s="51" t="s">
        <v>264</v>
      </c>
      <c r="B126" s="52" t="s">
        <v>7</v>
      </c>
      <c r="C126" s="52" t="s">
        <v>129</v>
      </c>
      <c r="D126" s="52" t="s">
        <v>265</v>
      </c>
      <c r="E126" s="52">
        <v>42.32</v>
      </c>
      <c r="F126" s="53">
        <v>39.700000000000003</v>
      </c>
      <c r="G126" s="52" t="s">
        <v>1</v>
      </c>
      <c r="H126" s="52" t="s">
        <v>135</v>
      </c>
      <c r="I126" s="61" t="s">
        <v>20</v>
      </c>
      <c r="J126" s="80" t="s">
        <v>15</v>
      </c>
      <c r="K126" s="81">
        <v>45386</v>
      </c>
      <c r="L126" s="101">
        <v>45387</v>
      </c>
      <c r="M126" s="82">
        <v>0.34537037037037038</v>
      </c>
      <c r="N126" s="34">
        <v>200</v>
      </c>
      <c r="O126" s="34">
        <v>160</v>
      </c>
      <c r="P126" s="53">
        <v>39.700000000000003</v>
      </c>
      <c r="Q126" s="34">
        <v>39.28</v>
      </c>
      <c r="R126" s="30" t="s">
        <v>42</v>
      </c>
    </row>
    <row r="127" spans="1:18">
      <c r="A127" s="51" t="s">
        <v>266</v>
      </c>
      <c r="B127" s="52" t="s">
        <v>7</v>
      </c>
      <c r="C127" s="52" t="s">
        <v>129</v>
      </c>
      <c r="D127" s="52" t="s">
        <v>267</v>
      </c>
      <c r="E127" s="52">
        <v>40.6</v>
      </c>
      <c r="F127" s="53">
        <v>38</v>
      </c>
      <c r="G127" s="52" t="s">
        <v>1</v>
      </c>
      <c r="H127" s="52" t="s">
        <v>135</v>
      </c>
      <c r="I127" s="61" t="s">
        <v>20</v>
      </c>
      <c r="J127" s="80" t="s">
        <v>15</v>
      </c>
      <c r="K127" s="81">
        <v>45386</v>
      </c>
      <c r="L127" s="101">
        <v>45387</v>
      </c>
      <c r="M127" s="82">
        <v>0.34537037037037038</v>
      </c>
      <c r="N127" s="34">
        <v>200</v>
      </c>
      <c r="O127" s="34">
        <v>180</v>
      </c>
      <c r="P127" s="53">
        <v>38</v>
      </c>
      <c r="Q127" s="34">
        <f>18.97+19.58</f>
        <v>38.549999999999997</v>
      </c>
      <c r="R127" s="30" t="s">
        <v>42</v>
      </c>
    </row>
    <row r="128" spans="1:18">
      <c r="A128" s="51" t="s">
        <v>268</v>
      </c>
      <c r="B128" s="52" t="s">
        <v>7</v>
      </c>
      <c r="C128" s="52" t="s">
        <v>129</v>
      </c>
      <c r="D128" s="52" t="s">
        <v>269</v>
      </c>
      <c r="E128" s="52">
        <v>41.25</v>
      </c>
      <c r="F128" s="53">
        <v>37.5</v>
      </c>
      <c r="G128" s="52" t="s">
        <v>1</v>
      </c>
      <c r="H128" s="52" t="s">
        <v>135</v>
      </c>
      <c r="I128" s="61" t="s">
        <v>20</v>
      </c>
      <c r="J128" s="80" t="s">
        <v>15</v>
      </c>
      <c r="K128" s="81">
        <v>45386</v>
      </c>
      <c r="L128" s="81">
        <v>45389</v>
      </c>
      <c r="M128" s="82">
        <v>0.34537037037037038</v>
      </c>
      <c r="N128" s="34">
        <v>200</v>
      </c>
      <c r="O128" s="34">
        <v>180</v>
      </c>
      <c r="P128" s="53">
        <v>37.5</v>
      </c>
      <c r="Q128" s="34">
        <v>39.18</v>
      </c>
      <c r="R128" s="30" t="s">
        <v>42</v>
      </c>
    </row>
    <row r="129" spans="1:18">
      <c r="A129" s="51" t="s">
        <v>270</v>
      </c>
      <c r="B129" s="52" t="s">
        <v>7</v>
      </c>
      <c r="C129" s="52" t="s">
        <v>129</v>
      </c>
      <c r="D129" s="52" t="s">
        <v>197</v>
      </c>
      <c r="E129" s="52">
        <v>62.41</v>
      </c>
      <c r="F129" s="53">
        <v>60.4</v>
      </c>
      <c r="G129" s="52" t="s">
        <v>1</v>
      </c>
      <c r="H129" s="52" t="s">
        <v>135</v>
      </c>
      <c r="I129" s="61" t="s">
        <v>20</v>
      </c>
      <c r="J129" s="80" t="s">
        <v>15</v>
      </c>
      <c r="K129" s="81">
        <v>45398</v>
      </c>
      <c r="L129" s="81">
        <v>45389</v>
      </c>
      <c r="M129" s="82">
        <v>0.34537037037037038</v>
      </c>
      <c r="N129" s="34">
        <v>180</v>
      </c>
      <c r="O129" s="34">
        <v>180</v>
      </c>
      <c r="P129" s="53">
        <v>60</v>
      </c>
      <c r="Q129" s="34">
        <v>60.1</v>
      </c>
      <c r="R129" s="30" t="s">
        <v>42</v>
      </c>
    </row>
    <row r="130" spans="1:18">
      <c r="A130" s="51" t="s">
        <v>271</v>
      </c>
      <c r="B130" s="52" t="s">
        <v>7</v>
      </c>
      <c r="C130" s="52" t="s">
        <v>129</v>
      </c>
      <c r="D130" s="52">
        <v>153</v>
      </c>
      <c r="E130" s="52">
        <v>32</v>
      </c>
      <c r="F130" s="52">
        <v>31.8</v>
      </c>
      <c r="G130" s="52" t="s">
        <v>1</v>
      </c>
      <c r="H130" s="52" t="s">
        <v>96</v>
      </c>
      <c r="I130" s="61" t="s">
        <v>21</v>
      </c>
      <c r="J130" s="80" t="s">
        <v>14</v>
      </c>
      <c r="K130" s="81">
        <v>45403</v>
      </c>
      <c r="L130" s="81">
        <v>45404</v>
      </c>
      <c r="M130" s="82">
        <v>0.34537037037037038</v>
      </c>
      <c r="N130" s="34">
        <v>250</v>
      </c>
      <c r="O130" s="34">
        <v>250</v>
      </c>
      <c r="P130" s="34" t="s">
        <v>58</v>
      </c>
      <c r="Q130" s="34">
        <v>32</v>
      </c>
      <c r="R130" s="30" t="s">
        <v>44</v>
      </c>
    </row>
    <row r="131" spans="1:18">
      <c r="A131" s="51" t="s">
        <v>272</v>
      </c>
      <c r="B131" s="52" t="s">
        <v>7</v>
      </c>
      <c r="C131" s="52" t="s">
        <v>129</v>
      </c>
      <c r="D131" s="52">
        <v>190</v>
      </c>
      <c r="E131" s="52">
        <v>34</v>
      </c>
      <c r="F131" s="52">
        <v>34</v>
      </c>
      <c r="G131" s="52" t="s">
        <v>1</v>
      </c>
      <c r="H131" s="52" t="s">
        <v>96</v>
      </c>
      <c r="I131" s="61" t="s">
        <v>21</v>
      </c>
      <c r="J131" s="80" t="s">
        <v>14</v>
      </c>
      <c r="K131" s="81">
        <v>45403</v>
      </c>
      <c r="L131" s="81">
        <v>45404</v>
      </c>
      <c r="M131" s="82">
        <v>0.34537037037037038</v>
      </c>
      <c r="N131" s="34">
        <v>250</v>
      </c>
      <c r="O131" s="34">
        <v>250</v>
      </c>
      <c r="P131" s="34" t="s">
        <v>58</v>
      </c>
      <c r="Q131" s="34">
        <v>34</v>
      </c>
      <c r="R131" s="30" t="s">
        <v>44</v>
      </c>
    </row>
    <row r="132" spans="1:18">
      <c r="A132" s="51" t="s">
        <v>273</v>
      </c>
      <c r="B132" s="52" t="s">
        <v>7</v>
      </c>
      <c r="C132" s="52" t="s">
        <v>129</v>
      </c>
      <c r="D132" s="52">
        <v>192</v>
      </c>
      <c r="E132" s="52">
        <v>10.3</v>
      </c>
      <c r="F132" s="52">
        <v>10</v>
      </c>
      <c r="G132" s="52" t="s">
        <v>1</v>
      </c>
      <c r="H132" s="52" t="s">
        <v>96</v>
      </c>
      <c r="I132" s="61" t="s">
        <v>21</v>
      </c>
      <c r="J132" s="80" t="s">
        <v>14</v>
      </c>
      <c r="K132" s="81">
        <v>45403</v>
      </c>
      <c r="L132" s="81">
        <v>45404</v>
      </c>
      <c r="M132" s="82">
        <v>0.34537037037037038</v>
      </c>
      <c r="N132" s="34">
        <v>250</v>
      </c>
      <c r="O132" s="34">
        <v>250</v>
      </c>
      <c r="P132" s="34" t="s">
        <v>58</v>
      </c>
      <c r="Q132" s="34">
        <v>9</v>
      </c>
      <c r="R132" s="30" t="s">
        <v>44</v>
      </c>
    </row>
    <row r="133" spans="1:18">
      <c r="A133" s="51" t="s">
        <v>274</v>
      </c>
      <c r="B133" s="52" t="s">
        <v>7</v>
      </c>
      <c r="C133" s="52" t="s">
        <v>129</v>
      </c>
      <c r="D133" s="52">
        <v>193</v>
      </c>
      <c r="E133" s="52">
        <v>29.5</v>
      </c>
      <c r="F133" s="52">
        <v>28.9</v>
      </c>
      <c r="G133" s="52" t="s">
        <v>1</v>
      </c>
      <c r="H133" s="52" t="s">
        <v>96</v>
      </c>
      <c r="I133" s="61" t="s">
        <v>21</v>
      </c>
      <c r="J133" s="80" t="s">
        <v>14</v>
      </c>
      <c r="K133" s="81">
        <v>45403</v>
      </c>
      <c r="L133" s="81">
        <v>45404</v>
      </c>
      <c r="M133" s="82">
        <v>0.34537037037037038</v>
      </c>
      <c r="N133" s="34">
        <v>250</v>
      </c>
      <c r="O133" s="34">
        <v>250</v>
      </c>
      <c r="P133" s="34" t="s">
        <v>58</v>
      </c>
      <c r="Q133" s="34">
        <v>28.1</v>
      </c>
      <c r="R133" s="30" t="s">
        <v>44</v>
      </c>
    </row>
    <row r="134" spans="1:18">
      <c r="A134" s="51" t="s">
        <v>275</v>
      </c>
      <c r="B134" s="52" t="s">
        <v>8</v>
      </c>
      <c r="C134" s="52" t="s">
        <v>182</v>
      </c>
      <c r="D134" s="52" t="s">
        <v>276</v>
      </c>
      <c r="E134" s="53">
        <v>29.45</v>
      </c>
      <c r="F134" s="53">
        <v>27.31</v>
      </c>
      <c r="G134" s="52" t="s">
        <v>1</v>
      </c>
      <c r="H134" s="52" t="s">
        <v>135</v>
      </c>
      <c r="I134" s="61" t="s">
        <v>20</v>
      </c>
      <c r="J134" s="80" t="s">
        <v>14</v>
      </c>
      <c r="K134" s="81">
        <v>45383</v>
      </c>
      <c r="L134" s="81">
        <v>45383</v>
      </c>
      <c r="M134" s="82">
        <v>0.1787037037037037</v>
      </c>
      <c r="N134" s="34">
        <v>250</v>
      </c>
      <c r="O134" s="34">
        <v>200</v>
      </c>
      <c r="P134" s="34" t="s">
        <v>58</v>
      </c>
      <c r="Q134" s="34">
        <v>25.73</v>
      </c>
      <c r="R134" s="30" t="s">
        <v>42</v>
      </c>
    </row>
    <row r="135" spans="1:18">
      <c r="A135" s="51" t="s">
        <v>277</v>
      </c>
      <c r="B135" s="52" t="s">
        <v>8</v>
      </c>
      <c r="C135" s="52" t="s">
        <v>182</v>
      </c>
      <c r="D135" s="52" t="s">
        <v>278</v>
      </c>
      <c r="E135" s="53">
        <v>18.75</v>
      </c>
      <c r="F135" s="53">
        <v>16.95</v>
      </c>
      <c r="G135" s="52" t="s">
        <v>1</v>
      </c>
      <c r="H135" s="52" t="s">
        <v>135</v>
      </c>
      <c r="I135" s="61" t="s">
        <v>20</v>
      </c>
      <c r="J135" s="80" t="s">
        <v>14</v>
      </c>
      <c r="K135" s="81">
        <v>45383</v>
      </c>
      <c r="L135" s="81">
        <v>45383</v>
      </c>
      <c r="M135" s="82">
        <v>0.1787037037037037</v>
      </c>
      <c r="N135" s="34">
        <v>250</v>
      </c>
      <c r="O135" s="34">
        <v>200</v>
      </c>
      <c r="P135" s="34" t="s">
        <v>58</v>
      </c>
      <c r="Q135" s="34">
        <v>17.03</v>
      </c>
      <c r="R135" s="30" t="s">
        <v>42</v>
      </c>
    </row>
    <row r="136" spans="1:18">
      <c r="A136" s="51" t="s">
        <v>279</v>
      </c>
      <c r="B136" s="52" t="s">
        <v>8</v>
      </c>
      <c r="C136" s="52" t="s">
        <v>182</v>
      </c>
      <c r="D136" s="52" t="s">
        <v>280</v>
      </c>
      <c r="E136" s="53">
        <v>17.53</v>
      </c>
      <c r="F136" s="53">
        <v>16.62</v>
      </c>
      <c r="G136" s="52" t="s">
        <v>1</v>
      </c>
      <c r="H136" s="52" t="s">
        <v>135</v>
      </c>
      <c r="I136" s="61" t="s">
        <v>20</v>
      </c>
      <c r="J136" s="80" t="s">
        <v>14</v>
      </c>
      <c r="K136" s="81">
        <v>45383</v>
      </c>
      <c r="L136" s="81">
        <v>45383</v>
      </c>
      <c r="M136" s="82">
        <v>0.1787037037037037</v>
      </c>
      <c r="N136" s="34">
        <v>250</v>
      </c>
      <c r="O136" s="34">
        <v>200</v>
      </c>
      <c r="P136" s="34" t="s">
        <v>58</v>
      </c>
      <c r="Q136" s="34">
        <v>15.8</v>
      </c>
      <c r="R136" s="30" t="s">
        <v>42</v>
      </c>
    </row>
    <row r="137" spans="1:18">
      <c r="A137" s="51" t="s">
        <v>281</v>
      </c>
      <c r="B137" s="52" t="s">
        <v>8</v>
      </c>
      <c r="C137" s="52" t="s">
        <v>182</v>
      </c>
      <c r="D137" s="52" t="s">
        <v>282</v>
      </c>
      <c r="E137" s="53">
        <v>19.78</v>
      </c>
      <c r="F137" s="53">
        <v>17.12</v>
      </c>
      <c r="G137" s="52" t="s">
        <v>1</v>
      </c>
      <c r="H137" s="52" t="s">
        <v>135</v>
      </c>
      <c r="I137" s="61" t="s">
        <v>20</v>
      </c>
      <c r="J137" s="80" t="s">
        <v>15</v>
      </c>
      <c r="K137" s="81">
        <v>45383</v>
      </c>
      <c r="L137" s="81">
        <v>45384</v>
      </c>
      <c r="M137" s="82">
        <v>0.1787037037037037</v>
      </c>
      <c r="N137" s="34">
        <v>250</v>
      </c>
      <c r="O137" s="34">
        <v>200</v>
      </c>
      <c r="P137" s="34" t="s">
        <v>58</v>
      </c>
      <c r="Q137" s="34">
        <v>17.5</v>
      </c>
      <c r="R137" s="30" t="s">
        <v>42</v>
      </c>
    </row>
    <row r="138" spans="1:18">
      <c r="A138" s="51" t="s">
        <v>283</v>
      </c>
      <c r="B138" s="52" t="s">
        <v>8</v>
      </c>
      <c r="C138" s="52" t="s">
        <v>182</v>
      </c>
      <c r="D138" s="52" t="s">
        <v>284</v>
      </c>
      <c r="E138" s="53">
        <v>31.76</v>
      </c>
      <c r="F138" s="53">
        <v>28.56</v>
      </c>
      <c r="G138" s="52" t="s">
        <v>1</v>
      </c>
      <c r="H138" s="52" t="s">
        <v>135</v>
      </c>
      <c r="I138" s="61" t="s">
        <v>20</v>
      </c>
      <c r="J138" s="80" t="s">
        <v>15</v>
      </c>
      <c r="K138" s="81">
        <v>45385</v>
      </c>
      <c r="L138" s="81">
        <v>45385</v>
      </c>
      <c r="M138" s="82">
        <v>0.1787037037037037</v>
      </c>
      <c r="N138" s="34">
        <v>250</v>
      </c>
      <c r="O138" s="34">
        <v>200</v>
      </c>
      <c r="P138" s="34" t="s">
        <v>58</v>
      </c>
      <c r="Q138" s="34">
        <v>29.11</v>
      </c>
      <c r="R138" s="30" t="s">
        <v>42</v>
      </c>
    </row>
    <row r="139" spans="1:18">
      <c r="A139" s="51" t="s">
        <v>285</v>
      </c>
      <c r="B139" s="52" t="s">
        <v>8</v>
      </c>
      <c r="C139" s="52" t="s">
        <v>182</v>
      </c>
      <c r="D139" s="52" t="s">
        <v>286</v>
      </c>
      <c r="E139" s="53">
        <v>33.29</v>
      </c>
      <c r="F139" s="53">
        <v>31.05</v>
      </c>
      <c r="G139" s="52" t="s">
        <v>1</v>
      </c>
      <c r="H139" s="52" t="s">
        <v>135</v>
      </c>
      <c r="I139" s="61" t="s">
        <v>20</v>
      </c>
      <c r="J139" s="80" t="s">
        <v>14</v>
      </c>
      <c r="K139" s="81">
        <v>45383</v>
      </c>
      <c r="L139" s="101">
        <v>45383</v>
      </c>
      <c r="M139" s="82">
        <v>0.1787037037037037</v>
      </c>
      <c r="N139" s="34">
        <v>250</v>
      </c>
      <c r="O139" s="34">
        <v>200</v>
      </c>
      <c r="P139" s="34" t="s">
        <v>58</v>
      </c>
      <c r="Q139" s="34">
        <v>29.09</v>
      </c>
      <c r="R139" s="30" t="s">
        <v>42</v>
      </c>
    </row>
    <row r="140" spans="1:18">
      <c r="A140" s="51" t="s">
        <v>287</v>
      </c>
      <c r="B140" s="52" t="s">
        <v>8</v>
      </c>
      <c r="C140" s="52" t="s">
        <v>182</v>
      </c>
      <c r="D140" s="52" t="s">
        <v>288</v>
      </c>
      <c r="E140" s="53">
        <v>31</v>
      </c>
      <c r="F140" s="53">
        <v>29.01</v>
      </c>
      <c r="G140" s="52" t="s">
        <v>1</v>
      </c>
      <c r="H140" s="52" t="s">
        <v>135</v>
      </c>
      <c r="I140" s="61" t="s">
        <v>20</v>
      </c>
      <c r="J140" s="80" t="s">
        <v>14</v>
      </c>
      <c r="K140" s="81">
        <v>45384</v>
      </c>
      <c r="L140" s="81">
        <v>45385</v>
      </c>
      <c r="M140" s="82">
        <v>0.34537037037037038</v>
      </c>
      <c r="N140" s="34">
        <v>250</v>
      </c>
      <c r="O140" s="34">
        <v>250</v>
      </c>
      <c r="P140" s="34" t="s">
        <v>58</v>
      </c>
      <c r="Q140" s="34">
        <v>29.7</v>
      </c>
      <c r="R140" s="30" t="s">
        <v>44</v>
      </c>
    </row>
    <row r="141" spans="1:18">
      <c r="A141" s="51" t="s">
        <v>289</v>
      </c>
      <c r="B141" s="52" t="s">
        <v>8</v>
      </c>
      <c r="C141" s="52" t="s">
        <v>182</v>
      </c>
      <c r="D141" s="52" t="s">
        <v>290</v>
      </c>
      <c r="E141" s="53">
        <v>36.46</v>
      </c>
      <c r="F141" s="53">
        <v>34.909999999999997</v>
      </c>
      <c r="G141" s="52" t="s">
        <v>1</v>
      </c>
      <c r="H141" s="52" t="s">
        <v>135</v>
      </c>
      <c r="I141" s="61" t="s">
        <v>20</v>
      </c>
      <c r="J141" s="80" t="s">
        <v>15</v>
      </c>
      <c r="K141" s="81">
        <v>45383</v>
      </c>
      <c r="L141" s="101">
        <v>45383</v>
      </c>
      <c r="M141" s="82">
        <v>0.1787037037037037</v>
      </c>
      <c r="N141" s="34">
        <v>250</v>
      </c>
      <c r="O141" s="34">
        <v>200</v>
      </c>
      <c r="P141" s="34" t="s">
        <v>58</v>
      </c>
      <c r="Q141" s="34">
        <v>33.340000000000003</v>
      </c>
      <c r="R141" s="30" t="s">
        <v>42</v>
      </c>
    </row>
    <row r="142" spans="1:18">
      <c r="A142" s="51" t="s">
        <v>291</v>
      </c>
      <c r="B142" s="52" t="s">
        <v>8</v>
      </c>
      <c r="C142" s="52" t="s">
        <v>182</v>
      </c>
      <c r="D142" s="52" t="s">
        <v>292</v>
      </c>
      <c r="E142" s="53">
        <v>49.78</v>
      </c>
      <c r="F142" s="53">
        <v>46.28</v>
      </c>
      <c r="G142" s="52" t="s">
        <v>1</v>
      </c>
      <c r="H142" s="52" t="s">
        <v>135</v>
      </c>
      <c r="I142" s="61" t="s">
        <v>20</v>
      </c>
      <c r="J142" s="80" t="s">
        <v>14</v>
      </c>
      <c r="K142" s="81">
        <v>45384</v>
      </c>
      <c r="L142" s="81">
        <v>45385</v>
      </c>
      <c r="M142" s="82">
        <v>0.34537037037037038</v>
      </c>
      <c r="N142" s="34">
        <v>250</v>
      </c>
      <c r="O142" s="34">
        <v>250</v>
      </c>
      <c r="P142" s="34" t="s">
        <v>58</v>
      </c>
      <c r="Q142" s="34">
        <v>47</v>
      </c>
      <c r="R142" s="30" t="s">
        <v>44</v>
      </c>
    </row>
    <row r="143" spans="1:18">
      <c r="A143" s="51" t="s">
        <v>293</v>
      </c>
      <c r="B143" s="52" t="s">
        <v>8</v>
      </c>
      <c r="C143" s="52" t="s">
        <v>182</v>
      </c>
      <c r="D143" s="52" t="s">
        <v>294</v>
      </c>
      <c r="E143" s="53">
        <v>31.42</v>
      </c>
      <c r="F143" s="53">
        <v>28.76</v>
      </c>
      <c r="G143" s="52" t="s">
        <v>1</v>
      </c>
      <c r="H143" s="52" t="s">
        <v>135</v>
      </c>
      <c r="I143" s="61" t="s">
        <v>20</v>
      </c>
      <c r="J143" s="80" t="s">
        <v>14</v>
      </c>
      <c r="K143" s="81">
        <v>45385</v>
      </c>
      <c r="L143" s="81">
        <v>45385</v>
      </c>
      <c r="M143" s="82">
        <v>0.1787037037037037</v>
      </c>
      <c r="N143" s="34">
        <v>250</v>
      </c>
      <c r="O143" s="34">
        <v>200</v>
      </c>
      <c r="P143" s="34" t="s">
        <v>58</v>
      </c>
      <c r="Q143" s="34">
        <v>27.91</v>
      </c>
      <c r="R143" s="30" t="s">
        <v>42</v>
      </c>
    </row>
    <row r="144" spans="1:18">
      <c r="A144" s="51" t="s">
        <v>295</v>
      </c>
      <c r="B144" s="52" t="s">
        <v>8</v>
      </c>
      <c r="C144" s="52" t="s">
        <v>182</v>
      </c>
      <c r="D144" s="52" t="s">
        <v>296</v>
      </c>
      <c r="E144" s="53">
        <v>32.020000000000003</v>
      </c>
      <c r="F144" s="53">
        <v>29.11</v>
      </c>
      <c r="G144" s="52" t="s">
        <v>1</v>
      </c>
      <c r="H144" s="52" t="s">
        <v>135</v>
      </c>
      <c r="I144" s="61" t="s">
        <v>20</v>
      </c>
      <c r="J144" s="80" t="s">
        <v>14</v>
      </c>
      <c r="K144" s="81">
        <v>45385</v>
      </c>
      <c r="L144" s="81">
        <v>45385</v>
      </c>
      <c r="M144" s="82">
        <v>0.1787037037037037</v>
      </c>
      <c r="N144" s="34">
        <v>250</v>
      </c>
      <c r="O144" s="34">
        <v>200</v>
      </c>
      <c r="P144" s="34" t="s">
        <v>58</v>
      </c>
      <c r="Q144" s="34">
        <v>31.04</v>
      </c>
      <c r="R144" s="30" t="s">
        <v>42</v>
      </c>
    </row>
    <row r="145" spans="1:18">
      <c r="A145" s="51" t="s">
        <v>297</v>
      </c>
      <c r="B145" s="52" t="s">
        <v>8</v>
      </c>
      <c r="C145" s="52" t="s">
        <v>182</v>
      </c>
      <c r="D145" s="52" t="s">
        <v>298</v>
      </c>
      <c r="E145" s="53">
        <v>57.54</v>
      </c>
      <c r="F145" s="53">
        <v>52.22</v>
      </c>
      <c r="G145" s="52" t="s">
        <v>1</v>
      </c>
      <c r="H145" s="52" t="s">
        <v>135</v>
      </c>
      <c r="I145" s="61" t="s">
        <v>20</v>
      </c>
      <c r="J145" s="80" t="s">
        <v>15</v>
      </c>
      <c r="K145" s="81">
        <v>45383</v>
      </c>
      <c r="L145" s="81">
        <v>45384</v>
      </c>
      <c r="M145" s="82">
        <v>0.1787037037037037</v>
      </c>
      <c r="N145" s="34">
        <v>250</v>
      </c>
      <c r="O145" s="34">
        <v>200</v>
      </c>
      <c r="P145" s="34" t="s">
        <v>58</v>
      </c>
      <c r="Q145" s="34">
        <v>52.5</v>
      </c>
      <c r="R145" s="30" t="s">
        <v>42</v>
      </c>
    </row>
    <row r="146" spans="1:18">
      <c r="A146" s="51" t="s">
        <v>299</v>
      </c>
      <c r="B146" s="52" t="s">
        <v>8</v>
      </c>
      <c r="C146" s="52" t="s">
        <v>182</v>
      </c>
      <c r="D146" s="52" t="s">
        <v>300</v>
      </c>
      <c r="E146" s="53">
        <v>7.54</v>
      </c>
      <c r="F146" s="53">
        <v>6.21</v>
      </c>
      <c r="G146" s="52" t="s">
        <v>1</v>
      </c>
      <c r="H146" s="52" t="s">
        <v>135</v>
      </c>
      <c r="I146" s="61" t="s">
        <v>20</v>
      </c>
      <c r="J146" s="80" t="s">
        <v>15</v>
      </c>
      <c r="K146" s="81">
        <v>45383</v>
      </c>
      <c r="L146" s="81">
        <v>45384</v>
      </c>
      <c r="M146" s="82">
        <v>0.1787037037037037</v>
      </c>
      <c r="N146" s="34">
        <v>250</v>
      </c>
      <c r="O146" s="34">
        <v>200</v>
      </c>
      <c r="P146" s="34" t="s">
        <v>58</v>
      </c>
      <c r="Q146" s="34">
        <v>6.1</v>
      </c>
      <c r="R146" s="30" t="s">
        <v>42</v>
      </c>
    </row>
    <row r="147" spans="1:18">
      <c r="A147" s="51" t="s">
        <v>301</v>
      </c>
      <c r="B147" s="52" t="s">
        <v>8</v>
      </c>
      <c r="C147" s="52" t="s">
        <v>182</v>
      </c>
      <c r="D147" s="52" t="s">
        <v>302</v>
      </c>
      <c r="E147" s="53">
        <v>21.05</v>
      </c>
      <c r="F147" s="53">
        <v>19.55</v>
      </c>
      <c r="G147" s="52" t="s">
        <v>1</v>
      </c>
      <c r="H147" s="52" t="s">
        <v>135</v>
      </c>
      <c r="I147" s="61" t="s">
        <v>20</v>
      </c>
      <c r="J147" s="80" t="s">
        <v>15</v>
      </c>
      <c r="K147" s="81">
        <v>45383</v>
      </c>
      <c r="L147" s="81">
        <v>45384</v>
      </c>
      <c r="M147" s="82">
        <v>0.1787037037037037</v>
      </c>
      <c r="N147" s="34">
        <v>250</v>
      </c>
      <c r="O147" s="34">
        <v>200</v>
      </c>
      <c r="P147" s="34" t="s">
        <v>58</v>
      </c>
      <c r="Q147" s="34">
        <v>18.2</v>
      </c>
      <c r="R147" s="30" t="s">
        <v>42</v>
      </c>
    </row>
    <row r="148" spans="1:18">
      <c r="A148" s="51" t="s">
        <v>303</v>
      </c>
      <c r="B148" s="52" t="s">
        <v>8</v>
      </c>
      <c r="C148" s="52" t="s">
        <v>182</v>
      </c>
      <c r="D148" s="52" t="s">
        <v>134</v>
      </c>
      <c r="E148" s="53">
        <v>11.24</v>
      </c>
      <c r="F148" s="53">
        <v>10.31</v>
      </c>
      <c r="G148" s="52" t="s">
        <v>1</v>
      </c>
      <c r="H148" s="52" t="s">
        <v>135</v>
      </c>
      <c r="I148" s="61" t="s">
        <v>20</v>
      </c>
      <c r="J148" s="80" t="s">
        <v>15</v>
      </c>
      <c r="K148" s="81">
        <v>45383</v>
      </c>
      <c r="L148" s="81">
        <v>45384</v>
      </c>
      <c r="M148" s="82">
        <v>0.1787037037037037</v>
      </c>
      <c r="N148" s="34">
        <v>250</v>
      </c>
      <c r="O148" s="34">
        <v>200</v>
      </c>
      <c r="P148" s="34" t="s">
        <v>58</v>
      </c>
      <c r="Q148" s="34">
        <v>10.1</v>
      </c>
      <c r="R148" s="30" t="s">
        <v>42</v>
      </c>
    </row>
    <row r="149" spans="1:18">
      <c r="A149" s="51" t="s">
        <v>304</v>
      </c>
      <c r="B149" s="52" t="s">
        <v>8</v>
      </c>
      <c r="C149" s="52" t="s">
        <v>182</v>
      </c>
      <c r="D149" s="52" t="s">
        <v>137</v>
      </c>
      <c r="E149" s="53">
        <v>32.61</v>
      </c>
      <c r="F149" s="53">
        <v>30.2</v>
      </c>
      <c r="G149" s="52" t="s">
        <v>1</v>
      </c>
      <c r="H149" s="52" t="s">
        <v>135</v>
      </c>
      <c r="I149" s="61" t="s">
        <v>20</v>
      </c>
      <c r="J149" s="80" t="s">
        <v>15</v>
      </c>
      <c r="K149" s="81">
        <v>45383</v>
      </c>
      <c r="L149" s="81">
        <v>45384</v>
      </c>
      <c r="M149" s="82">
        <v>0.1787037037037037</v>
      </c>
      <c r="N149" s="34">
        <v>250</v>
      </c>
      <c r="O149" s="34">
        <v>200</v>
      </c>
      <c r="P149" s="34" t="s">
        <v>58</v>
      </c>
      <c r="Q149" s="34">
        <v>30.3</v>
      </c>
      <c r="R149" s="30" t="s">
        <v>42</v>
      </c>
    </row>
    <row r="150" spans="1:18">
      <c r="A150" s="51" t="s">
        <v>305</v>
      </c>
      <c r="B150" s="52" t="s">
        <v>8</v>
      </c>
      <c r="C150" s="52" t="s">
        <v>182</v>
      </c>
      <c r="D150" s="52" t="s">
        <v>139</v>
      </c>
      <c r="E150" s="53">
        <v>20</v>
      </c>
      <c r="F150" s="53">
        <v>18.37</v>
      </c>
      <c r="G150" s="52" t="s">
        <v>1</v>
      </c>
      <c r="H150" s="52" t="s">
        <v>135</v>
      </c>
      <c r="I150" s="61" t="s">
        <v>20</v>
      </c>
      <c r="J150" s="80" t="s">
        <v>15</v>
      </c>
      <c r="K150" s="81">
        <v>45384</v>
      </c>
      <c r="L150" s="81">
        <v>45384</v>
      </c>
      <c r="M150" s="82">
        <v>0.1787037037037037</v>
      </c>
      <c r="N150" s="34">
        <v>250</v>
      </c>
      <c r="O150" s="34">
        <v>200</v>
      </c>
      <c r="P150" s="34" t="s">
        <v>58</v>
      </c>
      <c r="Q150" s="34">
        <v>19</v>
      </c>
      <c r="R150" s="30" t="s">
        <v>42</v>
      </c>
    </row>
    <row r="151" spans="1:18">
      <c r="A151" s="51" t="s">
        <v>306</v>
      </c>
      <c r="B151" s="52" t="s">
        <v>8</v>
      </c>
      <c r="C151" s="52" t="s">
        <v>182</v>
      </c>
      <c r="D151" s="52" t="s">
        <v>141</v>
      </c>
      <c r="E151" s="53">
        <v>19.48</v>
      </c>
      <c r="F151" s="53">
        <v>17.72</v>
      </c>
      <c r="G151" s="52" t="s">
        <v>1</v>
      </c>
      <c r="H151" s="52" t="s">
        <v>135</v>
      </c>
      <c r="I151" s="61" t="s">
        <v>20</v>
      </c>
      <c r="J151" s="80" t="s">
        <v>15</v>
      </c>
      <c r="K151" s="81">
        <v>45383</v>
      </c>
      <c r="L151" s="81">
        <v>45384</v>
      </c>
      <c r="M151" s="82">
        <v>0.1787037037037037</v>
      </c>
      <c r="N151" s="34">
        <v>250</v>
      </c>
      <c r="O151" s="34">
        <v>200</v>
      </c>
      <c r="P151" s="34" t="s">
        <v>58</v>
      </c>
      <c r="Q151" s="34">
        <v>15.1</v>
      </c>
      <c r="R151" s="30" t="s">
        <v>42</v>
      </c>
    </row>
    <row r="152" spans="1:18">
      <c r="A152" s="51" t="s">
        <v>307</v>
      </c>
      <c r="B152" s="52" t="s">
        <v>8</v>
      </c>
      <c r="C152" s="52" t="s">
        <v>182</v>
      </c>
      <c r="D152" s="52" t="s">
        <v>143</v>
      </c>
      <c r="E152" s="53">
        <v>18.48</v>
      </c>
      <c r="F152" s="53">
        <v>16.309999999999999</v>
      </c>
      <c r="G152" s="52" t="s">
        <v>1</v>
      </c>
      <c r="H152" s="52" t="s">
        <v>135</v>
      </c>
      <c r="I152" s="61" t="s">
        <v>20</v>
      </c>
      <c r="J152" s="80" t="s">
        <v>15</v>
      </c>
      <c r="K152" s="81">
        <v>45383</v>
      </c>
      <c r="L152" s="81">
        <v>45384</v>
      </c>
      <c r="M152" s="82">
        <v>0.1787037037037037</v>
      </c>
      <c r="N152" s="34">
        <v>250</v>
      </c>
      <c r="O152" s="34">
        <v>200</v>
      </c>
      <c r="P152" s="34" t="s">
        <v>58</v>
      </c>
      <c r="Q152" s="34">
        <v>18.7</v>
      </c>
      <c r="R152" s="30" t="s">
        <v>42</v>
      </c>
    </row>
    <row r="153" spans="1:18">
      <c r="A153" s="51" t="s">
        <v>308</v>
      </c>
      <c r="B153" s="52" t="s">
        <v>8</v>
      </c>
      <c r="C153" s="52" t="s">
        <v>182</v>
      </c>
      <c r="D153" s="52" t="s">
        <v>145</v>
      </c>
      <c r="E153" s="53">
        <v>19.63</v>
      </c>
      <c r="F153" s="53">
        <v>17.91</v>
      </c>
      <c r="G153" s="52" t="s">
        <v>1</v>
      </c>
      <c r="H153" s="52" t="s">
        <v>135</v>
      </c>
      <c r="I153" s="61" t="s">
        <v>20</v>
      </c>
      <c r="J153" s="80" t="s">
        <v>15</v>
      </c>
      <c r="K153" s="81">
        <v>45383</v>
      </c>
      <c r="L153" s="81">
        <v>45384</v>
      </c>
      <c r="M153" s="82">
        <v>0.1787037037037037</v>
      </c>
      <c r="N153" s="34">
        <v>250</v>
      </c>
      <c r="O153" s="34">
        <v>200</v>
      </c>
      <c r="P153" s="34" t="s">
        <v>58</v>
      </c>
      <c r="Q153" s="34">
        <v>17.7</v>
      </c>
      <c r="R153" s="30" t="s">
        <v>42</v>
      </c>
    </row>
  </sheetData>
  <autoFilter ref="A3:R153" xr:uid="{421C23E8-DD9D-4237-848C-943087F56985}"/>
  <mergeCells count="1">
    <mergeCell ref="K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E81B0-6C5C-4FDD-94C8-175B733F23A4}">
  <dimension ref="A1:Z153"/>
  <sheetViews>
    <sheetView workbookViewId="0">
      <pane xSplit="11" ySplit="3" topLeftCell="P4" activePane="bottomRight" state="frozen"/>
      <selection pane="bottomRight" activeCell="AB13" sqref="AB13"/>
      <selection pane="bottomLeft"/>
      <selection pane="topRight"/>
    </sheetView>
  </sheetViews>
  <sheetFormatPr defaultColWidth="9.140625" defaultRowHeight="14.45"/>
  <cols>
    <col min="1" max="1" width="12" customWidth="1"/>
    <col min="8" max="8" width="12.42578125" customWidth="1"/>
    <col min="9" max="9" width="9.140625" hidden="1" customWidth="1"/>
    <col min="10" max="10" width="21.140625" hidden="1" customWidth="1"/>
    <col min="11" max="11" width="21.140625" customWidth="1"/>
    <col min="14" max="14" width="10.7109375" customWidth="1"/>
    <col min="19" max="22" width="9.140625" bestFit="1" customWidth="1"/>
  </cols>
  <sheetData>
    <row r="1" spans="1:26">
      <c r="A1" s="43"/>
      <c r="B1" s="43"/>
      <c r="C1" s="43"/>
      <c r="D1" s="43"/>
      <c r="E1" s="43">
        <f>SUBTOTAL(9,E4:E153)</f>
        <v>3947.2599999999998</v>
      </c>
      <c r="F1" s="43">
        <f>SUBTOTAL(9,F4:F153)</f>
        <v>3703.59</v>
      </c>
      <c r="G1" s="43"/>
      <c r="H1" s="43"/>
      <c r="I1" s="43"/>
      <c r="J1" s="43"/>
      <c r="K1" s="43"/>
      <c r="L1" s="50"/>
      <c r="M1" s="50"/>
      <c r="N1" s="43"/>
      <c r="O1" s="43">
        <f>SUBTOTAL(9,O4:O153)</f>
        <v>3676.8800000000006</v>
      </c>
      <c r="P1" s="43">
        <f>SUBTOTAL(9,P4:P153)</f>
        <v>3488.2399999999989</v>
      </c>
      <c r="Q1" s="43"/>
      <c r="R1" s="43">
        <f>SUBTOTAL(9,R4:R153)</f>
        <v>471.2</v>
      </c>
      <c r="S1" s="43"/>
      <c r="U1" s="43">
        <f>SUBTOTAL(9,U4:U153)</f>
        <v>1889.84</v>
      </c>
    </row>
    <row r="2" spans="1:26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114" t="s">
        <v>91</v>
      </c>
      <c r="M2" s="114"/>
      <c r="N2" s="115"/>
      <c r="O2" s="114"/>
      <c r="P2" s="114"/>
      <c r="Q2" s="252" t="s">
        <v>324</v>
      </c>
      <c r="R2" s="252"/>
      <c r="S2" s="250" t="s">
        <v>325</v>
      </c>
      <c r="T2" s="251"/>
      <c r="U2" s="251"/>
      <c r="W2" s="251" t="s">
        <v>326</v>
      </c>
      <c r="X2" s="251"/>
      <c r="Y2" s="251"/>
    </row>
    <row r="3" spans="1:26" s="113" customFormat="1" ht="28.9">
      <c r="A3" s="77" t="s">
        <v>63</v>
      </c>
      <c r="B3" s="78" t="s">
        <v>19</v>
      </c>
      <c r="C3" s="78" t="s">
        <v>64</v>
      </c>
      <c r="D3" s="78" t="s">
        <v>65</v>
      </c>
      <c r="E3" s="78" t="s">
        <v>309</v>
      </c>
      <c r="F3" s="78" t="s">
        <v>310</v>
      </c>
      <c r="G3" s="78" t="s">
        <v>71</v>
      </c>
      <c r="H3" s="73" t="s">
        <v>72</v>
      </c>
      <c r="I3" s="74" t="s">
        <v>12</v>
      </c>
      <c r="J3" s="77" t="s">
        <v>73</v>
      </c>
      <c r="K3" s="77" t="s">
        <v>47</v>
      </c>
      <c r="L3" s="72" t="s">
        <v>316</v>
      </c>
      <c r="M3" s="72" t="s">
        <v>317</v>
      </c>
      <c r="N3" s="77" t="s">
        <v>46</v>
      </c>
      <c r="O3" s="72" t="s">
        <v>321</v>
      </c>
      <c r="P3" s="219" t="s">
        <v>327</v>
      </c>
      <c r="Q3" s="238" t="s">
        <v>317</v>
      </c>
      <c r="R3" s="238" t="s">
        <v>328</v>
      </c>
      <c r="S3" s="221" t="s">
        <v>329</v>
      </c>
      <c r="T3" s="221" t="s">
        <v>317</v>
      </c>
      <c r="U3" s="221" t="s">
        <v>328</v>
      </c>
      <c r="V3" s="221" t="s">
        <v>330</v>
      </c>
      <c r="W3" s="221" t="s">
        <v>329</v>
      </c>
      <c r="X3" s="221" t="s">
        <v>317</v>
      </c>
      <c r="Y3" s="221" t="s">
        <v>328</v>
      </c>
      <c r="Z3" s="221" t="s">
        <v>330</v>
      </c>
    </row>
    <row r="4" spans="1:26">
      <c r="A4" s="51" t="s">
        <v>94</v>
      </c>
      <c r="B4" s="52" t="s">
        <v>4</v>
      </c>
      <c r="C4" s="52" t="s">
        <v>95</v>
      </c>
      <c r="D4" s="231">
        <v>27</v>
      </c>
      <c r="E4" s="52">
        <v>38.9</v>
      </c>
      <c r="F4" s="52">
        <v>36.700000000000003</v>
      </c>
      <c r="G4" s="52" t="s">
        <v>1</v>
      </c>
      <c r="H4" s="52" t="s">
        <v>96</v>
      </c>
      <c r="I4" s="61" t="s">
        <v>21</v>
      </c>
      <c r="J4" s="80" t="s">
        <v>15</v>
      </c>
      <c r="K4" s="175" t="s">
        <v>54</v>
      </c>
      <c r="L4" s="81">
        <v>45403</v>
      </c>
      <c r="M4" s="81">
        <v>45405</v>
      </c>
      <c r="N4" s="112"/>
      <c r="O4" s="34">
        <f>Fertiizer!Q4</f>
        <v>37.6</v>
      </c>
      <c r="P4" s="220">
        <v>37.299999999999997</v>
      </c>
      <c r="Q4" s="220"/>
      <c r="R4" s="220"/>
      <c r="S4" s="96">
        <v>45423</v>
      </c>
      <c r="T4" s="30"/>
      <c r="U4" s="223"/>
      <c r="V4" s="30">
        <v>1000</v>
      </c>
    </row>
    <row r="5" spans="1:26">
      <c r="A5" s="51" t="s">
        <v>99</v>
      </c>
      <c r="B5" s="52" t="s">
        <v>4</v>
      </c>
      <c r="C5" s="52" t="s">
        <v>95</v>
      </c>
      <c r="D5" s="231">
        <v>28</v>
      </c>
      <c r="E5" s="52">
        <v>17.100000000000001</v>
      </c>
      <c r="F5" s="52">
        <v>16.5</v>
      </c>
      <c r="G5" s="52" t="s">
        <v>1</v>
      </c>
      <c r="H5" s="52" t="s">
        <v>96</v>
      </c>
      <c r="I5" s="61" t="s">
        <v>21</v>
      </c>
      <c r="J5" s="80" t="s">
        <v>15</v>
      </c>
      <c r="K5" s="110" t="s">
        <v>54</v>
      </c>
      <c r="L5" s="81">
        <v>45403</v>
      </c>
      <c r="M5" s="81">
        <v>45404</v>
      </c>
      <c r="N5" s="112">
        <v>24</v>
      </c>
      <c r="O5" s="34">
        <f>Fertiizer!Q5</f>
        <v>18</v>
      </c>
      <c r="P5" s="220">
        <v>17</v>
      </c>
      <c r="Q5" s="220"/>
      <c r="R5" s="220"/>
      <c r="S5" s="96">
        <v>45422</v>
      </c>
      <c r="T5" s="30"/>
      <c r="U5" s="30"/>
      <c r="V5">
        <v>1000</v>
      </c>
    </row>
    <row r="6" spans="1:26">
      <c r="A6" s="51" t="s">
        <v>100</v>
      </c>
      <c r="B6" s="52" t="s">
        <v>4</v>
      </c>
      <c r="C6" s="52" t="s">
        <v>95</v>
      </c>
      <c r="D6" s="231">
        <v>29</v>
      </c>
      <c r="E6" s="52">
        <v>21.3</v>
      </c>
      <c r="F6" s="52">
        <v>20.7</v>
      </c>
      <c r="G6" s="52" t="s">
        <v>1</v>
      </c>
      <c r="H6" s="52" t="s">
        <v>96</v>
      </c>
      <c r="I6" s="61" t="s">
        <v>21</v>
      </c>
      <c r="J6" s="80" t="s">
        <v>15</v>
      </c>
      <c r="K6" s="110" t="s">
        <v>54</v>
      </c>
      <c r="L6" s="81">
        <v>45403</v>
      </c>
      <c r="M6" s="81">
        <v>45404</v>
      </c>
      <c r="N6" s="112">
        <v>24</v>
      </c>
      <c r="O6" s="34">
        <f>Fertiizer!Q6</f>
        <v>21</v>
      </c>
      <c r="P6" s="220">
        <v>19.600000000000001</v>
      </c>
      <c r="Q6" s="220"/>
      <c r="R6" s="220"/>
      <c r="S6" s="96">
        <v>45422</v>
      </c>
      <c r="T6" s="30"/>
      <c r="U6" s="30"/>
      <c r="V6">
        <v>1000</v>
      </c>
    </row>
    <row r="7" spans="1:26">
      <c r="A7" s="51" t="s">
        <v>101</v>
      </c>
      <c r="B7" s="52" t="s">
        <v>4</v>
      </c>
      <c r="C7" s="52" t="s">
        <v>95</v>
      </c>
      <c r="D7" s="231">
        <v>33</v>
      </c>
      <c r="E7" s="52">
        <v>10.8</v>
      </c>
      <c r="F7" s="52">
        <v>10.6</v>
      </c>
      <c r="G7" s="52" t="s">
        <v>1</v>
      </c>
      <c r="H7" s="52" t="s">
        <v>96</v>
      </c>
      <c r="I7" s="61" t="s">
        <v>21</v>
      </c>
      <c r="J7" s="80" t="s">
        <v>15</v>
      </c>
      <c r="K7" s="110" t="s">
        <v>54</v>
      </c>
      <c r="L7" s="81">
        <v>45403</v>
      </c>
      <c r="M7" s="81">
        <v>45404</v>
      </c>
      <c r="N7" s="112">
        <v>24</v>
      </c>
      <c r="O7" s="34">
        <f>Fertiizer!Q7</f>
        <v>10.06</v>
      </c>
      <c r="P7" s="220">
        <v>9</v>
      </c>
      <c r="Q7" s="220"/>
      <c r="R7" s="220"/>
      <c r="S7" s="96">
        <v>45422</v>
      </c>
      <c r="T7" s="30"/>
      <c r="U7" s="30"/>
      <c r="V7">
        <v>1000</v>
      </c>
    </row>
    <row r="8" spans="1:26">
      <c r="A8" s="51" t="s">
        <v>103</v>
      </c>
      <c r="B8" s="52" t="s">
        <v>4</v>
      </c>
      <c r="C8" s="52" t="s">
        <v>95</v>
      </c>
      <c r="D8" s="231">
        <v>34</v>
      </c>
      <c r="E8" s="52">
        <v>22.8</v>
      </c>
      <c r="F8" s="52">
        <v>22.3</v>
      </c>
      <c r="G8" s="52" t="s">
        <v>1</v>
      </c>
      <c r="H8" s="52" t="s">
        <v>96</v>
      </c>
      <c r="I8" s="61" t="s">
        <v>21</v>
      </c>
      <c r="J8" s="80" t="s">
        <v>14</v>
      </c>
      <c r="K8" s="110" t="s">
        <v>54</v>
      </c>
      <c r="L8" s="81">
        <v>45402</v>
      </c>
      <c r="M8" s="81">
        <v>45402</v>
      </c>
      <c r="N8" s="112">
        <v>23</v>
      </c>
      <c r="O8" s="34">
        <f>Fertiizer!Q8</f>
        <v>23.63</v>
      </c>
      <c r="P8" s="220">
        <v>21.1</v>
      </c>
      <c r="Q8" s="220"/>
      <c r="R8" s="220"/>
      <c r="S8" s="96">
        <v>45420</v>
      </c>
      <c r="T8" s="30"/>
      <c r="U8" s="30"/>
      <c r="V8">
        <v>2000</v>
      </c>
    </row>
    <row r="9" spans="1:26">
      <c r="A9" s="51" t="s">
        <v>105</v>
      </c>
      <c r="B9" s="52" t="s">
        <v>4</v>
      </c>
      <c r="C9" s="52" t="s">
        <v>95</v>
      </c>
      <c r="D9" s="231">
        <v>35</v>
      </c>
      <c r="E9" s="52">
        <v>26.5</v>
      </c>
      <c r="F9" s="52">
        <v>25.9</v>
      </c>
      <c r="G9" s="52" t="s">
        <v>1</v>
      </c>
      <c r="H9" s="52" t="s">
        <v>96</v>
      </c>
      <c r="I9" s="61" t="s">
        <v>21</v>
      </c>
      <c r="J9" s="80" t="s">
        <v>14</v>
      </c>
      <c r="K9" s="110" t="s">
        <v>54</v>
      </c>
      <c r="L9" s="81">
        <v>45404</v>
      </c>
      <c r="M9" s="139">
        <v>45406</v>
      </c>
      <c r="O9" s="34">
        <f>Fertiizer!Q9</f>
        <v>22.6</v>
      </c>
      <c r="P9">
        <v>22.8</v>
      </c>
      <c r="S9" s="96">
        <v>45423</v>
      </c>
      <c r="T9" s="30"/>
      <c r="U9" s="223"/>
      <c r="V9" s="30">
        <v>1000</v>
      </c>
    </row>
    <row r="10" spans="1:26">
      <c r="A10" s="51" t="s">
        <v>106</v>
      </c>
      <c r="B10" s="52" t="s">
        <v>4</v>
      </c>
      <c r="C10" s="52" t="s">
        <v>95</v>
      </c>
      <c r="D10" s="231">
        <v>36</v>
      </c>
      <c r="E10" s="52">
        <v>46.7</v>
      </c>
      <c r="F10" s="52">
        <v>46</v>
      </c>
      <c r="G10" s="52" t="s">
        <v>1</v>
      </c>
      <c r="H10" s="52" t="s">
        <v>96</v>
      </c>
      <c r="I10" s="61" t="s">
        <v>21</v>
      </c>
      <c r="J10" s="80" t="s">
        <v>15</v>
      </c>
      <c r="K10" s="110" t="s">
        <v>54</v>
      </c>
      <c r="L10" s="81">
        <v>45403</v>
      </c>
      <c r="M10" s="81">
        <v>45404</v>
      </c>
      <c r="N10" s="112">
        <v>24</v>
      </c>
      <c r="O10" s="34">
        <f>Fertiizer!Q10</f>
        <v>38.65</v>
      </c>
      <c r="P10" s="220">
        <v>36.9</v>
      </c>
      <c r="Q10" s="220"/>
      <c r="R10" s="220"/>
      <c r="S10" s="96">
        <v>45422</v>
      </c>
      <c r="T10" s="30"/>
      <c r="U10" s="30"/>
      <c r="V10">
        <v>1000</v>
      </c>
    </row>
    <row r="11" spans="1:26">
      <c r="A11" s="51" t="s">
        <v>331</v>
      </c>
      <c r="B11" s="52" t="s">
        <v>4</v>
      </c>
      <c r="C11" s="52" t="s">
        <v>95</v>
      </c>
      <c r="D11" s="231">
        <v>39</v>
      </c>
      <c r="E11" s="52">
        <v>47.4</v>
      </c>
      <c r="F11" s="52">
        <v>45.7</v>
      </c>
      <c r="G11" s="52" t="s">
        <v>1</v>
      </c>
      <c r="H11" s="52" t="s">
        <v>96</v>
      </c>
      <c r="I11" s="61" t="s">
        <v>21</v>
      </c>
      <c r="J11" s="80" t="s">
        <v>15</v>
      </c>
      <c r="K11" s="176" t="s">
        <v>55</v>
      </c>
      <c r="L11" s="81">
        <v>45403</v>
      </c>
      <c r="M11" s="81">
        <v>45403</v>
      </c>
      <c r="N11" s="112">
        <v>24</v>
      </c>
      <c r="O11" s="34">
        <f>Fertiizer!Q11</f>
        <v>46.120000000000005</v>
      </c>
      <c r="P11" s="220">
        <v>42.3</v>
      </c>
      <c r="Q11" s="239">
        <v>45429</v>
      </c>
      <c r="R11" s="220">
        <v>45.7</v>
      </c>
      <c r="S11" s="96">
        <v>45419</v>
      </c>
      <c r="T11" s="96">
        <v>45419</v>
      </c>
      <c r="U11" s="30">
        <v>42.3</v>
      </c>
      <c r="V11">
        <v>1000</v>
      </c>
      <c r="W11" s="139"/>
    </row>
    <row r="12" spans="1:26">
      <c r="A12" s="51" t="s">
        <v>109</v>
      </c>
      <c r="B12" s="52" t="s">
        <v>4</v>
      </c>
      <c r="C12" s="52" t="s">
        <v>95</v>
      </c>
      <c r="D12" s="231">
        <v>40</v>
      </c>
      <c r="E12" s="52">
        <v>47.3</v>
      </c>
      <c r="F12" s="52">
        <v>46.4</v>
      </c>
      <c r="G12" s="52" t="s">
        <v>1</v>
      </c>
      <c r="H12" s="52" t="s">
        <v>96</v>
      </c>
      <c r="I12" s="61" t="s">
        <v>21</v>
      </c>
      <c r="J12" s="80" t="s">
        <v>14</v>
      </c>
      <c r="K12" s="111" t="s">
        <v>55</v>
      </c>
      <c r="L12" s="81">
        <v>45404</v>
      </c>
      <c r="M12" s="81">
        <v>45405</v>
      </c>
      <c r="N12" s="112">
        <v>24</v>
      </c>
      <c r="O12" s="34">
        <f>Fertiizer!Q12</f>
        <v>48.2</v>
      </c>
      <c r="P12" s="220">
        <v>42.9</v>
      </c>
      <c r="Q12" s="239">
        <v>45429</v>
      </c>
      <c r="R12" s="220">
        <v>9</v>
      </c>
      <c r="S12" s="96">
        <v>45423</v>
      </c>
      <c r="T12" s="30"/>
      <c r="U12" s="223"/>
      <c r="V12" s="30">
        <v>1000</v>
      </c>
      <c r="W12" s="139"/>
    </row>
    <row r="13" spans="1:26">
      <c r="A13" s="51" t="s">
        <v>110</v>
      </c>
      <c r="B13" s="52" t="s">
        <v>4</v>
      </c>
      <c r="C13" s="52" t="s">
        <v>95</v>
      </c>
      <c r="D13" s="231">
        <v>42</v>
      </c>
      <c r="E13" s="52">
        <v>53.7</v>
      </c>
      <c r="F13" s="52">
        <v>51.8</v>
      </c>
      <c r="G13" s="52" t="s">
        <v>1</v>
      </c>
      <c r="H13" s="52" t="s">
        <v>96</v>
      </c>
      <c r="I13" s="61" t="s">
        <v>21</v>
      </c>
      <c r="J13" s="80" t="s">
        <v>14</v>
      </c>
      <c r="K13" s="176" t="s">
        <v>49</v>
      </c>
      <c r="L13" s="81">
        <v>45402</v>
      </c>
      <c r="M13" s="81">
        <v>45402</v>
      </c>
      <c r="N13" s="112">
        <v>25</v>
      </c>
      <c r="O13" s="34">
        <f>Fertiizer!Q13</f>
        <v>52</v>
      </c>
      <c r="P13" s="220">
        <v>51.4</v>
      </c>
      <c r="Q13" s="220"/>
      <c r="R13" s="220"/>
      <c r="S13" s="96">
        <v>45420</v>
      </c>
      <c r="T13" s="30"/>
      <c r="U13" s="30"/>
      <c r="V13">
        <v>2000</v>
      </c>
    </row>
    <row r="14" spans="1:26">
      <c r="A14" s="51" t="s">
        <v>111</v>
      </c>
      <c r="B14" s="52" t="s">
        <v>4</v>
      </c>
      <c r="C14" s="52" t="s">
        <v>95</v>
      </c>
      <c r="D14" s="231">
        <v>44</v>
      </c>
      <c r="E14" s="52">
        <v>51.8</v>
      </c>
      <c r="F14" s="52">
        <v>50.6</v>
      </c>
      <c r="G14" s="52" t="s">
        <v>1</v>
      </c>
      <c r="H14" s="52" t="s">
        <v>96</v>
      </c>
      <c r="I14" s="61" t="s">
        <v>21</v>
      </c>
      <c r="J14" s="80" t="s">
        <v>14</v>
      </c>
      <c r="K14" s="111" t="s">
        <v>49</v>
      </c>
      <c r="L14" s="81">
        <v>45404</v>
      </c>
      <c r="M14" s="81">
        <v>45406</v>
      </c>
      <c r="N14" s="112">
        <v>24</v>
      </c>
      <c r="O14" s="34">
        <f>Fertiizer!Q14</f>
        <v>50.6</v>
      </c>
      <c r="P14" s="220">
        <v>46.9</v>
      </c>
      <c r="Q14" s="220"/>
      <c r="R14" s="220"/>
      <c r="S14" s="96">
        <v>45423</v>
      </c>
      <c r="T14" s="30"/>
      <c r="U14" s="223"/>
      <c r="V14" s="30">
        <v>1000</v>
      </c>
    </row>
    <row r="15" spans="1:26">
      <c r="A15" s="51" t="s">
        <v>112</v>
      </c>
      <c r="B15" s="52" t="s">
        <v>4</v>
      </c>
      <c r="C15" s="52" t="s">
        <v>95</v>
      </c>
      <c r="D15" s="231">
        <v>95</v>
      </c>
      <c r="E15" s="52">
        <v>16</v>
      </c>
      <c r="F15" s="52">
        <v>15.4</v>
      </c>
      <c r="G15" s="52" t="s">
        <v>1</v>
      </c>
      <c r="H15" s="52" t="s">
        <v>96</v>
      </c>
      <c r="I15" s="61" t="s">
        <v>21</v>
      </c>
      <c r="J15" s="80" t="s">
        <v>15</v>
      </c>
      <c r="K15" s="111" t="s">
        <v>55</v>
      </c>
      <c r="L15" s="81">
        <v>45403</v>
      </c>
      <c r="M15" s="81">
        <v>45404</v>
      </c>
      <c r="N15" s="112">
        <v>24</v>
      </c>
      <c r="O15" s="34">
        <f>Fertiizer!Q15</f>
        <v>15.4</v>
      </c>
      <c r="P15" s="220">
        <v>13.9</v>
      </c>
      <c r="Q15" s="220"/>
      <c r="R15" s="220"/>
      <c r="S15" s="96">
        <v>45422</v>
      </c>
      <c r="T15" s="30"/>
      <c r="U15" s="30"/>
      <c r="V15">
        <v>2000</v>
      </c>
    </row>
    <row r="16" spans="1:26">
      <c r="A16" s="51" t="s">
        <v>113</v>
      </c>
      <c r="B16" s="52" t="s">
        <v>4</v>
      </c>
      <c r="C16" s="52" t="s">
        <v>95</v>
      </c>
      <c r="D16" s="231">
        <v>96</v>
      </c>
      <c r="E16" s="52">
        <v>22.5</v>
      </c>
      <c r="F16" s="52">
        <v>22.2</v>
      </c>
      <c r="G16" s="52" t="s">
        <v>1</v>
      </c>
      <c r="H16" s="52" t="s">
        <v>96</v>
      </c>
      <c r="I16" s="61" t="s">
        <v>21</v>
      </c>
      <c r="J16" s="80" t="s">
        <v>15</v>
      </c>
      <c r="K16" s="111" t="s">
        <v>55</v>
      </c>
      <c r="L16" s="81">
        <v>45403</v>
      </c>
      <c r="M16" s="81">
        <v>45404</v>
      </c>
      <c r="N16" s="112">
        <v>24</v>
      </c>
      <c r="O16" s="34">
        <f>Fertiizer!Q16</f>
        <v>22.2</v>
      </c>
      <c r="P16" s="220">
        <v>20</v>
      </c>
      <c r="Q16" s="220"/>
      <c r="R16" s="220"/>
      <c r="S16" s="96">
        <v>45422</v>
      </c>
      <c r="T16" s="30"/>
      <c r="U16" s="30"/>
      <c r="V16">
        <v>2000</v>
      </c>
    </row>
    <row r="17" spans="1:26">
      <c r="A17" s="51" t="s">
        <v>114</v>
      </c>
      <c r="B17" s="52" t="s">
        <v>4</v>
      </c>
      <c r="C17" s="52" t="s">
        <v>95</v>
      </c>
      <c r="D17" s="231">
        <v>104</v>
      </c>
      <c r="E17" s="52">
        <v>21.5</v>
      </c>
      <c r="F17" s="52">
        <v>20.8</v>
      </c>
      <c r="G17" s="52" t="s">
        <v>1</v>
      </c>
      <c r="H17" s="52" t="s">
        <v>96</v>
      </c>
      <c r="I17" s="61" t="s">
        <v>21</v>
      </c>
      <c r="J17" s="80" t="s">
        <v>15</v>
      </c>
      <c r="K17" s="111" t="s">
        <v>55</v>
      </c>
      <c r="L17" s="81">
        <v>45403</v>
      </c>
      <c r="M17" s="101">
        <v>45403</v>
      </c>
      <c r="N17" s="112">
        <v>24</v>
      </c>
      <c r="O17" s="34">
        <f>Fertiizer!Q17</f>
        <v>21.3</v>
      </c>
      <c r="P17" s="220">
        <v>20.100000000000001</v>
      </c>
      <c r="Q17" s="239">
        <v>45429</v>
      </c>
      <c r="R17" s="220">
        <v>20.8</v>
      </c>
      <c r="S17" s="96">
        <v>45419</v>
      </c>
      <c r="T17" s="96">
        <v>45419</v>
      </c>
      <c r="U17" s="30">
        <v>20.100000000000001</v>
      </c>
      <c r="V17">
        <v>2000</v>
      </c>
      <c r="W17" s="139"/>
    </row>
    <row r="18" spans="1:26">
      <c r="A18" s="51" t="s">
        <v>115</v>
      </c>
      <c r="B18" s="52" t="s">
        <v>4</v>
      </c>
      <c r="C18" s="52" t="s">
        <v>95</v>
      </c>
      <c r="D18" s="231">
        <v>105</v>
      </c>
      <c r="E18" s="52">
        <v>19.5</v>
      </c>
      <c r="F18" s="52">
        <v>19.100000000000001</v>
      </c>
      <c r="G18" s="52" t="s">
        <v>1</v>
      </c>
      <c r="H18" s="52" t="s">
        <v>96</v>
      </c>
      <c r="I18" s="61" t="s">
        <v>21</v>
      </c>
      <c r="J18" s="80" t="s">
        <v>15</v>
      </c>
      <c r="K18" s="111" t="s">
        <v>55</v>
      </c>
      <c r="L18" s="81">
        <v>45403</v>
      </c>
      <c r="M18" s="101">
        <v>45403</v>
      </c>
      <c r="N18" s="112">
        <v>24</v>
      </c>
      <c r="O18" s="34">
        <f>Fertiizer!Q18</f>
        <v>19.510000000000002</v>
      </c>
      <c r="P18" s="220">
        <v>17.8</v>
      </c>
      <c r="Q18" s="239">
        <v>45429</v>
      </c>
      <c r="R18" s="220">
        <v>19.100000000000001</v>
      </c>
      <c r="S18" s="96">
        <v>45419</v>
      </c>
      <c r="T18" s="96">
        <v>45419</v>
      </c>
      <c r="U18" s="30">
        <v>17.8</v>
      </c>
      <c r="V18">
        <v>2000</v>
      </c>
      <c r="W18" s="139"/>
    </row>
    <row r="19" spans="1:26" ht="15.6">
      <c r="A19" s="51" t="s">
        <v>116</v>
      </c>
      <c r="B19" s="52" t="s">
        <v>4</v>
      </c>
      <c r="C19" s="52" t="s">
        <v>95</v>
      </c>
      <c r="D19" s="231">
        <v>107</v>
      </c>
      <c r="E19" s="52">
        <v>39.4</v>
      </c>
      <c r="F19" s="52">
        <v>35.5</v>
      </c>
      <c r="G19" s="52" t="s">
        <v>1</v>
      </c>
      <c r="H19" s="52" t="s">
        <v>96</v>
      </c>
      <c r="I19" s="61" t="s">
        <v>21</v>
      </c>
      <c r="J19" s="80" t="s">
        <v>15</v>
      </c>
      <c r="K19" s="116" t="s">
        <v>55</v>
      </c>
      <c r="L19" s="81">
        <v>45404</v>
      </c>
      <c r="M19" s="81">
        <v>45405</v>
      </c>
      <c r="N19" s="153">
        <v>25</v>
      </c>
      <c r="O19" s="34">
        <f>Fertiizer!Q19</f>
        <v>35.9</v>
      </c>
      <c r="P19" s="154">
        <v>32.9</v>
      </c>
      <c r="Q19" s="154"/>
      <c r="R19" s="154"/>
      <c r="S19" s="96">
        <v>45423</v>
      </c>
      <c r="T19" s="30"/>
      <c r="U19" s="223"/>
      <c r="V19" s="30">
        <v>1000</v>
      </c>
    </row>
    <row r="20" spans="1:26" ht="15.6">
      <c r="A20" s="51" t="s">
        <v>117</v>
      </c>
      <c r="B20" s="52" t="s">
        <v>4</v>
      </c>
      <c r="C20" s="52" t="s">
        <v>95</v>
      </c>
      <c r="D20" s="231">
        <v>110</v>
      </c>
      <c r="E20" s="52">
        <v>18.5</v>
      </c>
      <c r="F20" s="52">
        <v>18</v>
      </c>
      <c r="G20" s="52" t="s">
        <v>1</v>
      </c>
      <c r="H20" s="52" t="s">
        <v>96</v>
      </c>
      <c r="I20" s="61" t="s">
        <v>21</v>
      </c>
      <c r="J20" s="80" t="s">
        <v>15</v>
      </c>
      <c r="K20" s="116" t="s">
        <v>55</v>
      </c>
      <c r="L20" s="122">
        <v>45403</v>
      </c>
      <c r="M20" s="122">
        <v>45404</v>
      </c>
      <c r="N20" s="118">
        <v>24</v>
      </c>
      <c r="O20" s="34">
        <f>Fertiizer!Q20</f>
        <v>18</v>
      </c>
      <c r="P20" s="154">
        <v>16.899999999999999</v>
      </c>
      <c r="Q20" s="235">
        <v>45429</v>
      </c>
      <c r="R20" s="154">
        <v>18</v>
      </c>
      <c r="S20" s="96">
        <v>45422</v>
      </c>
      <c r="T20" s="30"/>
      <c r="U20" s="30"/>
      <c r="V20">
        <v>2000</v>
      </c>
      <c r="W20" s="139"/>
    </row>
    <row r="21" spans="1:26" ht="15.6">
      <c r="A21" s="51" t="s">
        <v>118</v>
      </c>
      <c r="B21" s="52" t="s">
        <v>4</v>
      </c>
      <c r="C21" s="52" t="s">
        <v>95</v>
      </c>
      <c r="D21" s="231">
        <v>112</v>
      </c>
      <c r="E21" s="52">
        <v>16.5</v>
      </c>
      <c r="F21" s="52">
        <v>15.9</v>
      </c>
      <c r="G21" s="52" t="s">
        <v>1</v>
      </c>
      <c r="H21" s="52" t="s">
        <v>96</v>
      </c>
      <c r="I21" s="61" t="s">
        <v>21</v>
      </c>
      <c r="J21" s="80" t="s">
        <v>15</v>
      </c>
      <c r="K21" s="116" t="s">
        <v>55</v>
      </c>
      <c r="L21" s="122">
        <v>45403</v>
      </c>
      <c r="M21" s="122">
        <v>45404</v>
      </c>
      <c r="N21" s="118">
        <v>24</v>
      </c>
      <c r="O21" s="34">
        <f>Fertiizer!Q21</f>
        <v>15.9</v>
      </c>
      <c r="P21" s="154">
        <v>15.2</v>
      </c>
      <c r="Q21" s="235">
        <v>45429</v>
      </c>
      <c r="R21" s="154">
        <v>15.9</v>
      </c>
      <c r="S21" s="96">
        <v>45422</v>
      </c>
      <c r="T21" s="30"/>
      <c r="U21" s="30"/>
      <c r="V21">
        <v>2000</v>
      </c>
      <c r="W21" s="139"/>
    </row>
    <row r="22" spans="1:26" ht="15.6">
      <c r="A22" s="51" t="s">
        <v>119</v>
      </c>
      <c r="B22" s="52" t="s">
        <v>4</v>
      </c>
      <c r="C22" s="52" t="s">
        <v>95</v>
      </c>
      <c r="D22" s="231">
        <v>129</v>
      </c>
      <c r="E22" s="52">
        <v>14.1</v>
      </c>
      <c r="F22" s="52">
        <v>13.6</v>
      </c>
      <c r="G22" s="52" t="s">
        <v>1</v>
      </c>
      <c r="H22" s="52" t="s">
        <v>96</v>
      </c>
      <c r="I22" s="61" t="s">
        <v>21</v>
      </c>
      <c r="J22" s="80" t="s">
        <v>14</v>
      </c>
      <c r="K22" s="120" t="s">
        <v>54</v>
      </c>
      <c r="L22" s="122">
        <v>45406</v>
      </c>
      <c r="M22" s="122">
        <v>45406</v>
      </c>
      <c r="N22" s="118">
        <v>24</v>
      </c>
      <c r="O22" s="34">
        <f>Fertiizer!Q22</f>
        <v>13</v>
      </c>
      <c r="P22" s="154">
        <v>13</v>
      </c>
      <c r="Q22" s="154"/>
      <c r="R22" s="154"/>
      <c r="S22" s="96">
        <v>45423</v>
      </c>
      <c r="T22" s="30"/>
      <c r="U22" s="223"/>
      <c r="V22" s="30">
        <v>1000</v>
      </c>
    </row>
    <row r="23" spans="1:26" ht="15.6">
      <c r="A23" s="51" t="s">
        <v>121</v>
      </c>
      <c r="B23" s="52" t="s">
        <v>4</v>
      </c>
      <c r="C23" s="52" t="s">
        <v>95</v>
      </c>
      <c r="D23" s="231">
        <v>130</v>
      </c>
      <c r="E23" s="52">
        <v>3.9</v>
      </c>
      <c r="F23" s="52">
        <v>3.8</v>
      </c>
      <c r="G23" s="52" t="s">
        <v>1</v>
      </c>
      <c r="H23" s="52" t="s">
        <v>96</v>
      </c>
      <c r="I23" s="61" t="s">
        <v>21</v>
      </c>
      <c r="J23" s="80" t="s">
        <v>14</v>
      </c>
      <c r="K23" s="120" t="s">
        <v>54</v>
      </c>
      <c r="L23" s="122">
        <v>45406</v>
      </c>
      <c r="M23" s="122">
        <v>45406</v>
      </c>
      <c r="N23" s="118">
        <v>24</v>
      </c>
      <c r="O23" s="34">
        <f>Fertiizer!Q23</f>
        <v>3.2</v>
      </c>
      <c r="P23" s="154">
        <v>3.2</v>
      </c>
      <c r="Q23" s="154"/>
      <c r="R23" s="154"/>
      <c r="S23" s="96">
        <v>45423</v>
      </c>
      <c r="T23" s="30"/>
      <c r="U23" s="223"/>
      <c r="V23" s="31">
        <v>1000</v>
      </c>
    </row>
    <row r="24" spans="1:26" ht="15.6">
      <c r="A24" s="51" t="s">
        <v>122</v>
      </c>
      <c r="B24" s="52" t="s">
        <v>4</v>
      </c>
      <c r="C24" s="52" t="s">
        <v>95</v>
      </c>
      <c r="D24" s="231">
        <v>132</v>
      </c>
      <c r="E24" s="52">
        <v>13.5</v>
      </c>
      <c r="F24" s="52">
        <v>13.2</v>
      </c>
      <c r="G24" s="52" t="s">
        <v>1</v>
      </c>
      <c r="H24" s="52" t="s">
        <v>96</v>
      </c>
      <c r="I24" s="61" t="s">
        <v>21</v>
      </c>
      <c r="J24" s="80" t="s">
        <v>14</v>
      </c>
      <c r="K24" s="120" t="s">
        <v>54</v>
      </c>
      <c r="L24" s="122">
        <v>45411</v>
      </c>
      <c r="M24" s="122">
        <v>45411</v>
      </c>
      <c r="N24" s="118">
        <v>23</v>
      </c>
      <c r="O24" s="34">
        <v>13.2</v>
      </c>
      <c r="P24" s="154">
        <v>13</v>
      </c>
      <c r="Q24" s="154"/>
      <c r="R24" s="154"/>
      <c r="S24" s="96">
        <v>45427</v>
      </c>
      <c r="T24" s="30"/>
      <c r="U24" s="223"/>
      <c r="V24" s="30">
        <v>1000</v>
      </c>
    </row>
    <row r="25" spans="1:26" ht="15.6">
      <c r="A25" s="51" t="s">
        <v>123</v>
      </c>
      <c r="B25" s="52" t="s">
        <v>4</v>
      </c>
      <c r="C25" s="52" t="s">
        <v>95</v>
      </c>
      <c r="D25" s="231">
        <v>134</v>
      </c>
      <c r="E25" s="52">
        <v>11.8</v>
      </c>
      <c r="F25" s="52">
        <v>11.4</v>
      </c>
      <c r="G25" s="52" t="s">
        <v>1</v>
      </c>
      <c r="H25" s="52" t="s">
        <v>96</v>
      </c>
      <c r="I25" s="61" t="s">
        <v>21</v>
      </c>
      <c r="J25" s="80" t="s">
        <v>14</v>
      </c>
      <c r="K25" s="120" t="s">
        <v>54</v>
      </c>
      <c r="L25" s="122">
        <v>45411</v>
      </c>
      <c r="M25" s="122">
        <v>45411</v>
      </c>
      <c r="N25" s="118">
        <v>23</v>
      </c>
      <c r="O25" s="34">
        <v>11.1</v>
      </c>
      <c r="P25" s="154">
        <v>11</v>
      </c>
      <c r="Q25" s="154"/>
      <c r="R25" s="154"/>
      <c r="S25" s="96">
        <v>45427</v>
      </c>
      <c r="T25" s="30"/>
      <c r="U25" s="223"/>
      <c r="V25" s="30">
        <v>1000</v>
      </c>
    </row>
    <row r="26" spans="1:26" ht="15.6">
      <c r="A26" s="51" t="s">
        <v>124</v>
      </c>
      <c r="B26" s="52" t="s">
        <v>4</v>
      </c>
      <c r="C26" s="52" t="s">
        <v>95</v>
      </c>
      <c r="D26" s="231">
        <v>135</v>
      </c>
      <c r="E26" s="52">
        <v>16.2</v>
      </c>
      <c r="F26" s="52">
        <v>15.7</v>
      </c>
      <c r="G26" s="52" t="s">
        <v>1</v>
      </c>
      <c r="H26" s="52" t="s">
        <v>96</v>
      </c>
      <c r="I26" s="61" t="s">
        <v>21</v>
      </c>
      <c r="J26" s="80" t="s">
        <v>14</v>
      </c>
      <c r="K26" s="120" t="s">
        <v>54</v>
      </c>
      <c r="L26" s="122">
        <v>45411</v>
      </c>
      <c r="M26" s="122">
        <v>45411</v>
      </c>
      <c r="N26" s="118">
        <v>23</v>
      </c>
      <c r="O26" s="34">
        <v>15.7</v>
      </c>
      <c r="P26" s="154">
        <v>8.3000000000000007</v>
      </c>
      <c r="Q26" s="154"/>
      <c r="R26" s="154"/>
      <c r="S26" s="96">
        <v>45427</v>
      </c>
      <c r="T26" s="30"/>
      <c r="U26" s="223"/>
      <c r="V26" s="30">
        <v>1000</v>
      </c>
    </row>
    <row r="27" spans="1:26" ht="15.6">
      <c r="A27" s="51" t="s">
        <v>125</v>
      </c>
      <c r="B27" s="52" t="s">
        <v>4</v>
      </c>
      <c r="C27" s="52" t="s">
        <v>95</v>
      </c>
      <c r="D27" s="231">
        <v>197</v>
      </c>
      <c r="E27" s="52">
        <v>10.9</v>
      </c>
      <c r="F27" s="52">
        <v>10.8</v>
      </c>
      <c r="G27" s="52" t="s">
        <v>1</v>
      </c>
      <c r="H27" s="52" t="s">
        <v>96</v>
      </c>
      <c r="I27" s="61" t="s">
        <v>21</v>
      </c>
      <c r="J27" s="80" t="s">
        <v>14</v>
      </c>
      <c r="K27" s="120" t="s">
        <v>54</v>
      </c>
      <c r="L27" s="122">
        <v>45402</v>
      </c>
      <c r="M27" s="122">
        <v>45402</v>
      </c>
      <c r="N27" s="118">
        <v>23</v>
      </c>
      <c r="O27" s="34">
        <f>Fertiizer!Q27</f>
        <v>10.8</v>
      </c>
      <c r="P27" s="154">
        <v>10.4</v>
      </c>
      <c r="Q27" s="154"/>
      <c r="R27" s="154"/>
      <c r="S27" s="96">
        <v>45420</v>
      </c>
      <c r="T27" s="30"/>
      <c r="U27" s="30"/>
      <c r="V27">
        <v>2000</v>
      </c>
    </row>
    <row r="28" spans="1:26" ht="15.6">
      <c r="A28" s="51" t="s">
        <v>127</v>
      </c>
      <c r="B28" s="52" t="s">
        <v>4</v>
      </c>
      <c r="C28" s="52" t="s">
        <v>95</v>
      </c>
      <c r="D28" s="231">
        <v>199</v>
      </c>
      <c r="E28" s="52">
        <v>9.4</v>
      </c>
      <c r="F28" s="52">
        <v>9.1999999999999993</v>
      </c>
      <c r="G28" s="52" t="s">
        <v>1</v>
      </c>
      <c r="H28" s="52" t="s">
        <v>96</v>
      </c>
      <c r="I28" s="61" t="s">
        <v>21</v>
      </c>
      <c r="J28" s="80" t="s">
        <v>15</v>
      </c>
      <c r="K28" s="120" t="s">
        <v>54</v>
      </c>
      <c r="L28" s="122">
        <v>45406</v>
      </c>
      <c r="M28" s="122">
        <v>45406</v>
      </c>
      <c r="N28" s="118">
        <v>24</v>
      </c>
      <c r="O28" s="34">
        <f>Fertiizer!Q28</f>
        <v>9.3000000000000007</v>
      </c>
      <c r="P28" s="154">
        <v>8.9</v>
      </c>
      <c r="Q28" s="154"/>
      <c r="R28" s="154"/>
      <c r="S28" s="96">
        <v>45423</v>
      </c>
      <c r="T28" s="30"/>
      <c r="U28" s="223"/>
      <c r="V28" s="30">
        <v>1000</v>
      </c>
    </row>
    <row r="29" spans="1:26" ht="15.6">
      <c r="A29" s="51" t="s">
        <v>128</v>
      </c>
      <c r="B29" s="52" t="s">
        <v>4</v>
      </c>
      <c r="C29" s="52" t="s">
        <v>129</v>
      </c>
      <c r="D29" s="231">
        <v>2</v>
      </c>
      <c r="E29" s="52">
        <v>16.5</v>
      </c>
      <c r="F29" s="52">
        <v>16.100000000000001</v>
      </c>
      <c r="G29" s="52" t="s">
        <v>1</v>
      </c>
      <c r="H29" s="52" t="s">
        <v>96</v>
      </c>
      <c r="I29" s="61" t="s">
        <v>21</v>
      </c>
      <c r="J29" s="80" t="s">
        <v>15</v>
      </c>
      <c r="K29" s="177" t="s">
        <v>49</v>
      </c>
      <c r="L29" s="121">
        <v>45385</v>
      </c>
      <c r="M29" s="122">
        <v>45390</v>
      </c>
      <c r="N29" s="118">
        <f>28+8</f>
        <v>36</v>
      </c>
      <c r="O29" s="34">
        <f>Fertiizer!Q29</f>
        <v>16</v>
      </c>
      <c r="P29" s="154">
        <v>16.329999999999998</v>
      </c>
      <c r="Q29" s="235">
        <v>45429</v>
      </c>
      <c r="R29" s="154">
        <v>16.100000000000001</v>
      </c>
      <c r="S29" s="96">
        <v>45409</v>
      </c>
      <c r="T29" s="96">
        <v>45409</v>
      </c>
      <c r="U29" s="117">
        <v>16.329999999999998</v>
      </c>
      <c r="V29">
        <v>2000</v>
      </c>
      <c r="W29" s="139"/>
      <c r="Z29">
        <v>1</v>
      </c>
    </row>
    <row r="30" spans="1:26" ht="15.6">
      <c r="A30" s="51" t="s">
        <v>130</v>
      </c>
      <c r="B30" s="52" t="s">
        <v>4</v>
      </c>
      <c r="C30" s="52" t="s">
        <v>129</v>
      </c>
      <c r="D30" s="231">
        <v>4</v>
      </c>
      <c r="E30" s="52">
        <v>21.3</v>
      </c>
      <c r="F30" s="52">
        <v>21</v>
      </c>
      <c r="G30" s="52" t="s">
        <v>1</v>
      </c>
      <c r="H30" s="52" t="s">
        <v>96</v>
      </c>
      <c r="I30" s="61" t="s">
        <v>21</v>
      </c>
      <c r="J30" s="80" t="s">
        <v>15</v>
      </c>
      <c r="K30" s="116" t="s">
        <v>49</v>
      </c>
      <c r="L30" s="122">
        <v>45389</v>
      </c>
      <c r="M30" s="122">
        <v>45389</v>
      </c>
      <c r="N30" s="118">
        <f>28+8</f>
        <v>36</v>
      </c>
      <c r="O30" s="34">
        <f>Fertiizer!Q30</f>
        <v>20.9</v>
      </c>
      <c r="P30" s="154">
        <v>18.25</v>
      </c>
      <c r="Q30" s="235">
        <v>45429</v>
      </c>
      <c r="R30" s="154">
        <v>21</v>
      </c>
      <c r="S30" s="96">
        <v>45409</v>
      </c>
      <c r="T30" s="96">
        <v>45409</v>
      </c>
      <c r="U30" s="117">
        <v>18.25</v>
      </c>
      <c r="V30">
        <v>2000</v>
      </c>
      <c r="W30" s="139"/>
      <c r="Z30">
        <v>1</v>
      </c>
    </row>
    <row r="31" spans="1:26" ht="15.6">
      <c r="A31" s="51" t="s">
        <v>131</v>
      </c>
      <c r="B31" s="52" t="s">
        <v>4</v>
      </c>
      <c r="C31" s="52" t="s">
        <v>129</v>
      </c>
      <c r="D31" s="231">
        <v>5</v>
      </c>
      <c r="E31" s="52">
        <v>31.9</v>
      </c>
      <c r="F31" s="52">
        <v>30.9</v>
      </c>
      <c r="G31" s="52" t="s">
        <v>1</v>
      </c>
      <c r="H31" s="52" t="s">
        <v>96</v>
      </c>
      <c r="I31" s="61" t="s">
        <v>21</v>
      </c>
      <c r="J31" s="80" t="s">
        <v>15</v>
      </c>
      <c r="K31" s="116" t="s">
        <v>49</v>
      </c>
      <c r="L31" s="122">
        <v>45390</v>
      </c>
      <c r="M31" s="122">
        <v>45390</v>
      </c>
      <c r="N31" s="118">
        <v>25</v>
      </c>
      <c r="O31" s="34">
        <f>Fertiizer!Q31</f>
        <v>28.04</v>
      </c>
      <c r="P31" s="154">
        <f>17.3+9.2</f>
        <v>26.5</v>
      </c>
      <c r="Q31" s="154"/>
      <c r="R31" s="154"/>
      <c r="S31" s="96">
        <v>45409</v>
      </c>
      <c r="T31" s="96">
        <v>45409</v>
      </c>
      <c r="U31" s="117">
        <f>17.3+9.2</f>
        <v>26.5</v>
      </c>
      <c r="V31">
        <v>2000</v>
      </c>
      <c r="W31" s="139"/>
      <c r="Z31">
        <v>1</v>
      </c>
    </row>
    <row r="32" spans="1:26" ht="15.6">
      <c r="A32" s="51" t="s">
        <v>132</v>
      </c>
      <c r="B32" s="52" t="s">
        <v>4</v>
      </c>
      <c r="C32" s="52" t="s">
        <v>129</v>
      </c>
      <c r="D32" s="231">
        <v>25</v>
      </c>
      <c r="E32" s="52">
        <v>36.5</v>
      </c>
      <c r="F32" s="52">
        <v>36</v>
      </c>
      <c r="G32" s="52" t="s">
        <v>1</v>
      </c>
      <c r="H32" s="52" t="s">
        <v>96</v>
      </c>
      <c r="I32" s="61" t="s">
        <v>21</v>
      </c>
      <c r="J32" s="80" t="s">
        <v>15</v>
      </c>
      <c r="K32" s="124" t="s">
        <v>332</v>
      </c>
      <c r="L32" s="122">
        <v>45402</v>
      </c>
      <c r="M32" s="122">
        <v>45403</v>
      </c>
      <c r="N32" s="118">
        <v>25</v>
      </c>
      <c r="O32" s="34">
        <f>Fertiizer!Q32</f>
        <v>33.9</v>
      </c>
      <c r="P32" s="154">
        <v>36</v>
      </c>
      <c r="Q32" s="154"/>
      <c r="R32" s="154"/>
      <c r="S32" s="96">
        <v>45419</v>
      </c>
      <c r="T32" s="96">
        <v>45419</v>
      </c>
      <c r="U32" s="117">
        <v>36</v>
      </c>
      <c r="V32">
        <v>2000</v>
      </c>
      <c r="W32" s="139"/>
      <c r="Z32">
        <v>1</v>
      </c>
    </row>
    <row r="33" spans="1:26" ht="15.6">
      <c r="A33" s="51" t="s">
        <v>133</v>
      </c>
      <c r="B33" s="52" t="s">
        <v>4</v>
      </c>
      <c r="C33" s="59" t="s">
        <v>129</v>
      </c>
      <c r="D33" s="232" t="s">
        <v>134</v>
      </c>
      <c r="E33" s="59">
        <v>61.1</v>
      </c>
      <c r="F33" s="59">
        <v>59.1</v>
      </c>
      <c r="G33" s="51" t="s">
        <v>1</v>
      </c>
      <c r="H33" s="52" t="s">
        <v>135</v>
      </c>
      <c r="I33" s="61" t="s">
        <v>20</v>
      </c>
      <c r="J33" s="80" t="s">
        <v>17</v>
      </c>
      <c r="K33" s="116" t="s">
        <v>49</v>
      </c>
      <c r="L33" s="122">
        <v>45406</v>
      </c>
      <c r="M33" s="122">
        <v>45406</v>
      </c>
      <c r="N33" s="118">
        <v>24</v>
      </c>
      <c r="O33" s="34">
        <v>21</v>
      </c>
      <c r="P33" s="154">
        <f>21+37.68</f>
        <v>58.68</v>
      </c>
      <c r="Q33" s="154"/>
      <c r="R33" s="154"/>
      <c r="S33" s="96">
        <v>45423</v>
      </c>
      <c r="T33" s="30"/>
      <c r="U33" s="154">
        <f>17+12.5</f>
        <v>29.5</v>
      </c>
      <c r="V33" s="30">
        <v>2000</v>
      </c>
      <c r="W33" s="139"/>
      <c r="Z33">
        <v>1</v>
      </c>
    </row>
    <row r="34" spans="1:26" ht="15.6">
      <c r="A34" s="51" t="s">
        <v>136</v>
      </c>
      <c r="B34" s="52" t="s">
        <v>4</v>
      </c>
      <c r="C34" s="59" t="s">
        <v>129</v>
      </c>
      <c r="D34" s="232" t="s">
        <v>137</v>
      </c>
      <c r="E34" s="59">
        <v>46.46</v>
      </c>
      <c r="F34" s="59">
        <v>44.7</v>
      </c>
      <c r="G34" s="51" t="s">
        <v>1</v>
      </c>
      <c r="H34" s="52" t="s">
        <v>135</v>
      </c>
      <c r="I34" s="61" t="s">
        <v>20</v>
      </c>
      <c r="J34" s="80" t="s">
        <v>17</v>
      </c>
      <c r="K34" s="116" t="s">
        <v>49</v>
      </c>
      <c r="L34" s="122">
        <v>45390</v>
      </c>
      <c r="M34" s="122">
        <v>45398</v>
      </c>
      <c r="N34" s="118">
        <v>24</v>
      </c>
      <c r="O34" s="34">
        <v>44.7</v>
      </c>
      <c r="P34" s="154">
        <f>28.3+14.9</f>
        <v>43.2</v>
      </c>
      <c r="Q34" s="154"/>
      <c r="R34" s="154"/>
      <c r="S34" s="96">
        <v>45411</v>
      </c>
      <c r="T34" s="96">
        <v>45411</v>
      </c>
      <c r="U34" s="117">
        <v>43.2</v>
      </c>
      <c r="V34">
        <v>2000</v>
      </c>
      <c r="W34" s="139"/>
      <c r="Z34">
        <v>1</v>
      </c>
    </row>
    <row r="35" spans="1:26" ht="15.6">
      <c r="A35" s="51" t="s">
        <v>138</v>
      </c>
      <c r="B35" s="52" t="s">
        <v>4</v>
      </c>
      <c r="C35" s="59" t="s">
        <v>129</v>
      </c>
      <c r="D35" s="232" t="s">
        <v>139</v>
      </c>
      <c r="E35" s="59">
        <v>114.75</v>
      </c>
      <c r="F35" s="59">
        <v>110.2</v>
      </c>
      <c r="G35" s="51" t="s">
        <v>1</v>
      </c>
      <c r="H35" s="52" t="s">
        <v>135</v>
      </c>
      <c r="I35" s="61" t="s">
        <v>20</v>
      </c>
      <c r="J35" s="80" t="s">
        <v>17</v>
      </c>
      <c r="K35" s="124" t="s">
        <v>332</v>
      </c>
      <c r="L35" s="122">
        <v>45410</v>
      </c>
      <c r="M35" s="122">
        <v>45410</v>
      </c>
      <c r="N35" s="118">
        <v>23</v>
      </c>
      <c r="O35" s="34">
        <v>110.2</v>
      </c>
      <c r="P35" s="154">
        <v>47.8</v>
      </c>
      <c r="Q35" s="154"/>
      <c r="R35" s="154"/>
      <c r="S35" s="96">
        <v>45427</v>
      </c>
      <c r="T35" s="30"/>
      <c r="U35" s="154">
        <f>19.9+20.35</f>
        <v>40.25</v>
      </c>
      <c r="V35" s="30">
        <v>1000</v>
      </c>
      <c r="W35" s="139"/>
      <c r="Z35">
        <v>1</v>
      </c>
    </row>
    <row r="36" spans="1:26" ht="15.6">
      <c r="A36" s="51" t="s">
        <v>140</v>
      </c>
      <c r="B36" s="52" t="s">
        <v>4</v>
      </c>
      <c r="C36" s="59" t="s">
        <v>129</v>
      </c>
      <c r="D36" s="232" t="s">
        <v>141</v>
      </c>
      <c r="E36" s="59">
        <v>40.74</v>
      </c>
      <c r="F36" s="59">
        <v>38.700000000000003</v>
      </c>
      <c r="G36" s="51" t="s">
        <v>1</v>
      </c>
      <c r="H36" s="52" t="s">
        <v>135</v>
      </c>
      <c r="I36" s="61" t="s">
        <v>20</v>
      </c>
      <c r="J36" s="80" t="s">
        <v>17</v>
      </c>
      <c r="K36" s="177" t="s">
        <v>48</v>
      </c>
      <c r="L36" s="122">
        <v>45399</v>
      </c>
      <c r="M36" s="122">
        <v>45399</v>
      </c>
      <c r="N36" s="118"/>
      <c r="O36" s="34">
        <v>38.700000000000003</v>
      </c>
      <c r="P36" s="154">
        <v>37.36</v>
      </c>
      <c r="Q36" s="154"/>
      <c r="R36" s="154"/>
      <c r="S36" s="96">
        <v>45411</v>
      </c>
      <c r="T36" s="96">
        <v>45411</v>
      </c>
      <c r="U36" s="30">
        <v>37.6</v>
      </c>
      <c r="V36">
        <v>2000</v>
      </c>
      <c r="W36" s="139"/>
      <c r="Z36">
        <v>1</v>
      </c>
    </row>
    <row r="37" spans="1:26" ht="15.6">
      <c r="A37" s="51" t="s">
        <v>142</v>
      </c>
      <c r="B37" s="52" t="s">
        <v>4</v>
      </c>
      <c r="C37" s="59" t="s">
        <v>129</v>
      </c>
      <c r="D37" s="232" t="s">
        <v>143</v>
      </c>
      <c r="E37" s="59">
        <v>18.45</v>
      </c>
      <c r="F37" s="59">
        <v>17.5</v>
      </c>
      <c r="G37" s="51" t="s">
        <v>1</v>
      </c>
      <c r="H37" s="52" t="s">
        <v>135</v>
      </c>
      <c r="I37" s="61" t="s">
        <v>20</v>
      </c>
      <c r="J37" s="80" t="s">
        <v>17</v>
      </c>
      <c r="K37" s="116" t="s">
        <v>48</v>
      </c>
      <c r="L37" s="122">
        <v>45390</v>
      </c>
      <c r="M37" s="122">
        <v>45394</v>
      </c>
      <c r="N37" s="118"/>
      <c r="O37" s="34">
        <v>17.5</v>
      </c>
      <c r="P37" s="154">
        <f>10.8+5.6</f>
        <v>16.399999999999999</v>
      </c>
      <c r="Q37" s="154"/>
      <c r="R37" s="154"/>
      <c r="S37" s="96">
        <v>45409</v>
      </c>
      <c r="T37" s="96">
        <v>45409</v>
      </c>
      <c r="U37" s="30">
        <v>16.399999999999999</v>
      </c>
      <c r="V37">
        <v>2000</v>
      </c>
      <c r="W37" s="139"/>
      <c r="Z37">
        <v>1</v>
      </c>
    </row>
    <row r="38" spans="1:26" ht="15.6">
      <c r="A38" s="51" t="s">
        <v>144</v>
      </c>
      <c r="B38" s="52" t="s">
        <v>4</v>
      </c>
      <c r="C38" s="59" t="s">
        <v>129</v>
      </c>
      <c r="D38" s="232" t="s">
        <v>145</v>
      </c>
      <c r="E38" s="59">
        <v>34.01</v>
      </c>
      <c r="F38" s="59">
        <v>32.200000000000003</v>
      </c>
      <c r="G38" s="51" t="s">
        <v>1</v>
      </c>
      <c r="H38" s="52" t="s">
        <v>135</v>
      </c>
      <c r="I38" s="61" t="s">
        <v>20</v>
      </c>
      <c r="J38" s="80" t="s">
        <v>17</v>
      </c>
      <c r="K38" s="116" t="s">
        <v>48</v>
      </c>
      <c r="L38" s="122">
        <v>45390</v>
      </c>
      <c r="M38" s="122">
        <v>45394</v>
      </c>
      <c r="N38" s="118">
        <v>25</v>
      </c>
      <c r="O38" s="34">
        <v>32.200000000000003</v>
      </c>
      <c r="P38" s="154">
        <f>17+12.5</f>
        <v>29.5</v>
      </c>
      <c r="Q38" s="154"/>
      <c r="R38" s="154"/>
      <c r="S38" s="96">
        <v>45409</v>
      </c>
      <c r="T38" s="96">
        <v>45409</v>
      </c>
      <c r="U38" s="30">
        <v>29.5</v>
      </c>
      <c r="V38">
        <v>2000</v>
      </c>
      <c r="W38" s="139"/>
      <c r="Z38">
        <v>1</v>
      </c>
    </row>
    <row r="39" spans="1:26" ht="15.6">
      <c r="A39" s="51" t="s">
        <v>146</v>
      </c>
      <c r="B39" s="52" t="s">
        <v>4</v>
      </c>
      <c r="C39" s="59" t="s">
        <v>129</v>
      </c>
      <c r="D39" s="232" t="s">
        <v>147</v>
      </c>
      <c r="E39" s="59">
        <v>56.03</v>
      </c>
      <c r="F39" s="59">
        <v>53.6</v>
      </c>
      <c r="G39" s="51" t="s">
        <v>1</v>
      </c>
      <c r="H39" s="52" t="s">
        <v>135</v>
      </c>
      <c r="I39" s="61" t="s">
        <v>20</v>
      </c>
      <c r="J39" s="80" t="s">
        <v>17</v>
      </c>
      <c r="K39" s="116" t="s">
        <v>49</v>
      </c>
      <c r="L39" s="122">
        <v>45389</v>
      </c>
      <c r="M39" s="122">
        <v>45390</v>
      </c>
      <c r="N39" s="118">
        <v>25</v>
      </c>
      <c r="O39" s="34">
        <v>53.6</v>
      </c>
      <c r="P39" s="154">
        <f>30.15+20.12</f>
        <v>50.269999999999996</v>
      </c>
      <c r="Q39" s="154"/>
      <c r="R39" s="154"/>
      <c r="S39" s="96">
        <v>45409</v>
      </c>
      <c r="T39" s="96">
        <v>45409</v>
      </c>
      <c r="U39" s="30">
        <v>50.27</v>
      </c>
      <c r="V39">
        <v>2000</v>
      </c>
      <c r="W39" s="139"/>
      <c r="Z39">
        <v>1</v>
      </c>
    </row>
    <row r="40" spans="1:26" ht="15.6">
      <c r="A40" s="51" t="s">
        <v>148</v>
      </c>
      <c r="B40" s="52" t="s">
        <v>4</v>
      </c>
      <c r="C40" s="59" t="s">
        <v>129</v>
      </c>
      <c r="D40" s="232" t="s">
        <v>149</v>
      </c>
      <c r="E40" s="59">
        <v>43.12</v>
      </c>
      <c r="F40" s="59">
        <v>40.799999999999997</v>
      </c>
      <c r="G40" s="51" t="s">
        <v>1</v>
      </c>
      <c r="H40" s="52" t="s">
        <v>135</v>
      </c>
      <c r="I40" s="61" t="s">
        <v>20</v>
      </c>
      <c r="J40" s="80" t="s">
        <v>17</v>
      </c>
      <c r="K40" s="116" t="s">
        <v>49</v>
      </c>
      <c r="L40" s="122">
        <v>45389</v>
      </c>
      <c r="M40" s="122">
        <v>45390</v>
      </c>
      <c r="N40" s="118">
        <v>25</v>
      </c>
      <c r="O40" s="34">
        <v>40.799999999999997</v>
      </c>
      <c r="P40" s="154">
        <f>19.9+20.35</f>
        <v>40.25</v>
      </c>
      <c r="Q40" s="154"/>
      <c r="R40" s="154"/>
      <c r="S40" s="96">
        <v>45409</v>
      </c>
      <c r="T40" s="96">
        <v>45409</v>
      </c>
      <c r="U40" s="30">
        <v>40.25</v>
      </c>
      <c r="V40">
        <v>2000</v>
      </c>
      <c r="W40" s="139"/>
      <c r="Z40">
        <v>1</v>
      </c>
    </row>
    <row r="41" spans="1:26" ht="15.6">
      <c r="A41" s="51" t="s">
        <v>150</v>
      </c>
      <c r="B41" s="52" t="s">
        <v>4</v>
      </c>
      <c r="C41" s="59" t="s">
        <v>129</v>
      </c>
      <c r="D41" s="232" t="s">
        <v>151</v>
      </c>
      <c r="E41" s="59">
        <v>46.89</v>
      </c>
      <c r="F41" s="59">
        <v>44.3</v>
      </c>
      <c r="G41" s="51" t="s">
        <v>1</v>
      </c>
      <c r="H41" s="52" t="s">
        <v>135</v>
      </c>
      <c r="I41" s="61" t="s">
        <v>20</v>
      </c>
      <c r="J41" s="80" t="s">
        <v>17</v>
      </c>
      <c r="K41" s="116" t="s">
        <v>48</v>
      </c>
      <c r="L41" s="122">
        <v>45395</v>
      </c>
      <c r="M41" s="122">
        <v>45398</v>
      </c>
      <c r="N41" s="118">
        <v>25</v>
      </c>
      <c r="O41" s="34">
        <v>44.3</v>
      </c>
      <c r="P41" s="154">
        <f>9.6+34.19</f>
        <v>43.79</v>
      </c>
      <c r="Q41" s="154"/>
      <c r="R41" s="154"/>
      <c r="S41" s="96">
        <v>45411</v>
      </c>
      <c r="T41" s="96">
        <v>45411</v>
      </c>
      <c r="U41" s="30">
        <v>43.79</v>
      </c>
      <c r="V41">
        <v>2000</v>
      </c>
    </row>
    <row r="42" spans="1:26" ht="15.6">
      <c r="A42" s="51" t="s">
        <v>152</v>
      </c>
      <c r="B42" s="52" t="s">
        <v>4</v>
      </c>
      <c r="C42" s="59" t="s">
        <v>129</v>
      </c>
      <c r="D42" s="232" t="s">
        <v>153</v>
      </c>
      <c r="E42" s="59">
        <v>53.23</v>
      </c>
      <c r="F42" s="59">
        <v>50.9</v>
      </c>
      <c r="G42" s="51" t="s">
        <v>1</v>
      </c>
      <c r="H42" s="52" t="s">
        <v>135</v>
      </c>
      <c r="I42" s="61" t="s">
        <v>20</v>
      </c>
      <c r="J42" s="80" t="s">
        <v>17</v>
      </c>
      <c r="K42" s="116" t="s">
        <v>48</v>
      </c>
      <c r="L42" s="122">
        <v>45390</v>
      </c>
      <c r="M42" s="122">
        <v>45394</v>
      </c>
      <c r="N42" s="118">
        <v>25</v>
      </c>
      <c r="O42" s="34">
        <v>50.9</v>
      </c>
      <c r="P42" s="154">
        <v>49.3</v>
      </c>
      <c r="Q42" s="154"/>
      <c r="R42" s="154"/>
      <c r="S42" s="96">
        <v>45411</v>
      </c>
      <c r="T42" s="96">
        <v>45411</v>
      </c>
      <c r="U42" s="30">
        <v>49.3</v>
      </c>
      <c r="V42">
        <v>2000</v>
      </c>
    </row>
    <row r="43" spans="1:26" ht="15.6">
      <c r="A43" s="51" t="s">
        <v>154</v>
      </c>
      <c r="B43" s="52" t="s">
        <v>4</v>
      </c>
      <c r="C43" s="59" t="s">
        <v>129</v>
      </c>
      <c r="D43" s="232" t="s">
        <v>155</v>
      </c>
      <c r="E43" s="59">
        <v>33.200000000000003</v>
      </c>
      <c r="F43" s="59">
        <v>31.4</v>
      </c>
      <c r="G43" s="51" t="s">
        <v>1</v>
      </c>
      <c r="H43" s="52" t="s">
        <v>135</v>
      </c>
      <c r="I43" s="61" t="s">
        <v>20</v>
      </c>
      <c r="J43" s="80" t="s">
        <v>17</v>
      </c>
      <c r="K43" s="177" t="s">
        <v>49</v>
      </c>
      <c r="L43" s="122">
        <v>45406</v>
      </c>
      <c r="M43" s="122">
        <v>45410</v>
      </c>
      <c r="N43" s="118">
        <v>23</v>
      </c>
      <c r="O43" s="34">
        <v>31.4</v>
      </c>
      <c r="P43" s="154">
        <v>17.3</v>
      </c>
      <c r="Q43" s="154"/>
      <c r="R43" s="154"/>
      <c r="S43" s="96">
        <v>45427</v>
      </c>
      <c r="T43" s="30"/>
      <c r="U43" s="223"/>
      <c r="V43" s="30">
        <v>1000</v>
      </c>
    </row>
    <row r="44" spans="1:26" ht="15.6">
      <c r="A44" s="51" t="s">
        <v>156</v>
      </c>
      <c r="B44" s="52" t="s">
        <v>4</v>
      </c>
      <c r="C44" s="59" t="s">
        <v>129</v>
      </c>
      <c r="D44" s="232" t="s">
        <v>157</v>
      </c>
      <c r="E44" s="59">
        <v>10.3</v>
      </c>
      <c r="F44" s="59">
        <v>9.4</v>
      </c>
      <c r="G44" s="51" t="s">
        <v>1</v>
      </c>
      <c r="H44" s="52" t="s">
        <v>135</v>
      </c>
      <c r="I44" s="61" t="s">
        <v>20</v>
      </c>
      <c r="J44" s="80" t="s">
        <v>17</v>
      </c>
      <c r="K44" s="116" t="s">
        <v>49</v>
      </c>
      <c r="L44" s="122">
        <v>45406</v>
      </c>
      <c r="M44" s="122">
        <v>45407</v>
      </c>
      <c r="N44" s="118">
        <v>23</v>
      </c>
      <c r="O44" s="34">
        <v>31.4</v>
      </c>
      <c r="P44" s="154">
        <v>21.84</v>
      </c>
      <c r="Q44" s="154"/>
      <c r="R44" s="154"/>
      <c r="S44" s="96">
        <v>45427</v>
      </c>
      <c r="T44" s="30"/>
      <c r="U44" s="223"/>
      <c r="V44" s="30">
        <v>1000</v>
      </c>
    </row>
    <row r="45" spans="1:26" ht="15.6">
      <c r="A45" s="51" t="s">
        <v>158</v>
      </c>
      <c r="B45" s="52" t="s">
        <v>4</v>
      </c>
      <c r="C45" s="170" t="s">
        <v>129</v>
      </c>
      <c r="D45" s="233" t="s">
        <v>159</v>
      </c>
      <c r="E45" s="170">
        <v>48.3</v>
      </c>
      <c r="F45" s="170">
        <v>45.1</v>
      </c>
      <c r="G45" s="51" t="s">
        <v>1</v>
      </c>
      <c r="H45" s="52" t="s">
        <v>135</v>
      </c>
      <c r="I45" s="61" t="s">
        <v>20</v>
      </c>
      <c r="J45" s="80" t="s">
        <v>17</v>
      </c>
      <c r="K45" s="116" t="s">
        <v>49</v>
      </c>
      <c r="L45" s="122">
        <v>45399</v>
      </c>
      <c r="M45" s="122">
        <v>45400</v>
      </c>
      <c r="N45" s="118">
        <v>25</v>
      </c>
      <c r="O45" s="34">
        <v>45.1</v>
      </c>
      <c r="P45" s="154">
        <f>22.87+23.8</f>
        <v>46.67</v>
      </c>
      <c r="Q45" s="154"/>
      <c r="R45" s="154"/>
      <c r="S45" s="96">
        <v>45411</v>
      </c>
      <c r="T45" s="96">
        <v>45411</v>
      </c>
      <c r="U45" s="117">
        <f>22.87+23.8</f>
        <v>46.67</v>
      </c>
      <c r="V45">
        <v>2000</v>
      </c>
    </row>
    <row r="46" spans="1:26" ht="15.6">
      <c r="A46" s="51" t="s">
        <v>160</v>
      </c>
      <c r="B46" s="52" t="s">
        <v>4</v>
      </c>
      <c r="C46" s="52" t="s">
        <v>95</v>
      </c>
      <c r="D46" s="231" t="s">
        <v>161</v>
      </c>
      <c r="E46" s="52">
        <v>19.3</v>
      </c>
      <c r="F46" s="52">
        <v>18.399999999999999</v>
      </c>
      <c r="G46" s="52" t="s">
        <v>1</v>
      </c>
      <c r="H46" s="52" t="s">
        <v>135</v>
      </c>
      <c r="I46" s="61" t="s">
        <v>21</v>
      </c>
      <c r="J46" s="80" t="s">
        <v>108</v>
      </c>
      <c r="K46" s="116" t="s">
        <v>49</v>
      </c>
      <c r="L46" s="122">
        <v>45411</v>
      </c>
      <c r="M46" s="122">
        <v>45411</v>
      </c>
      <c r="N46" s="118">
        <v>24</v>
      </c>
      <c r="O46" s="34">
        <v>18.399999999999999</v>
      </c>
      <c r="P46" s="154">
        <v>17.899999999999999</v>
      </c>
      <c r="Q46" s="154"/>
      <c r="R46" s="154"/>
      <c r="S46" s="96">
        <v>45427</v>
      </c>
      <c r="T46" s="30"/>
      <c r="U46" s="223"/>
      <c r="V46" s="30">
        <v>1000</v>
      </c>
    </row>
    <row r="47" spans="1:26" ht="15.6">
      <c r="A47" s="51" t="s">
        <v>162</v>
      </c>
      <c r="B47" s="52" t="s">
        <v>5</v>
      </c>
      <c r="C47" s="52" t="s">
        <v>95</v>
      </c>
      <c r="D47" s="231">
        <v>179</v>
      </c>
      <c r="E47" s="52">
        <v>18.3</v>
      </c>
      <c r="F47" s="52">
        <v>17.899999999999999</v>
      </c>
      <c r="G47" s="52" t="s">
        <v>1</v>
      </c>
      <c r="H47" s="52" t="s">
        <v>96</v>
      </c>
      <c r="I47" s="61" t="s">
        <v>21</v>
      </c>
      <c r="J47" s="80" t="s">
        <v>15</v>
      </c>
      <c r="K47" s="120" t="s">
        <v>54</v>
      </c>
      <c r="L47" s="122">
        <v>45390</v>
      </c>
      <c r="M47" s="122">
        <v>45400</v>
      </c>
      <c r="N47" s="118">
        <v>25</v>
      </c>
      <c r="O47" s="34">
        <f>Fertiizer!Q47</f>
        <v>18.600000000000001</v>
      </c>
      <c r="P47" s="154">
        <v>17.5</v>
      </c>
      <c r="Q47" s="235">
        <v>45427</v>
      </c>
      <c r="R47" s="154">
        <v>17.899999999999999</v>
      </c>
      <c r="S47" s="96">
        <v>45411</v>
      </c>
      <c r="T47" s="96">
        <v>45411</v>
      </c>
      <c r="U47" s="30">
        <v>17.5</v>
      </c>
      <c r="V47">
        <v>2000</v>
      </c>
    </row>
    <row r="48" spans="1:26" ht="15.6">
      <c r="A48" s="51" t="s">
        <v>163</v>
      </c>
      <c r="B48" s="52" t="s">
        <v>5</v>
      </c>
      <c r="C48" s="52" t="s">
        <v>95</v>
      </c>
      <c r="D48" s="231">
        <v>184</v>
      </c>
      <c r="E48" s="52">
        <v>35.799999999999997</v>
      </c>
      <c r="F48" s="52">
        <v>35.1</v>
      </c>
      <c r="G48" s="52" t="s">
        <v>1</v>
      </c>
      <c r="H48" s="52" t="s">
        <v>96</v>
      </c>
      <c r="I48" s="61" t="s">
        <v>21</v>
      </c>
      <c r="J48" s="80" t="s">
        <v>15</v>
      </c>
      <c r="K48" s="120" t="s">
        <v>54</v>
      </c>
      <c r="L48" s="122">
        <v>45400</v>
      </c>
      <c r="M48" s="122">
        <v>45401</v>
      </c>
      <c r="N48" s="118">
        <v>25</v>
      </c>
      <c r="O48" s="34">
        <f>Fertiizer!Q48</f>
        <v>35</v>
      </c>
      <c r="P48" s="154">
        <v>33.5</v>
      </c>
      <c r="Q48" s="235">
        <v>45429</v>
      </c>
      <c r="R48" s="154">
        <v>35.1</v>
      </c>
      <c r="S48" s="96">
        <v>45412</v>
      </c>
      <c r="T48" s="96">
        <v>45412</v>
      </c>
      <c r="U48" s="30">
        <v>33.5</v>
      </c>
      <c r="V48">
        <v>2000</v>
      </c>
      <c r="W48" s="139"/>
    </row>
    <row r="49" spans="1:23" ht="15.6">
      <c r="A49" s="51" t="s">
        <v>164</v>
      </c>
      <c r="B49" s="52" t="s">
        <v>5</v>
      </c>
      <c r="C49" s="52" t="s">
        <v>95</v>
      </c>
      <c r="D49" s="231">
        <v>185</v>
      </c>
      <c r="E49" s="52">
        <v>10.1</v>
      </c>
      <c r="F49" s="52">
        <v>8</v>
      </c>
      <c r="G49" s="52" t="s">
        <v>1</v>
      </c>
      <c r="H49" s="52" t="s">
        <v>96</v>
      </c>
      <c r="I49" s="61" t="s">
        <v>21</v>
      </c>
      <c r="J49" s="80" t="s">
        <v>15</v>
      </c>
      <c r="K49" s="120" t="s">
        <v>54</v>
      </c>
      <c r="L49" s="122">
        <v>45400</v>
      </c>
      <c r="M49" s="122">
        <v>45402</v>
      </c>
      <c r="N49" s="118">
        <v>23</v>
      </c>
      <c r="O49" s="34">
        <f>Fertiizer!Q49</f>
        <v>8</v>
      </c>
      <c r="P49" s="154">
        <v>7.9</v>
      </c>
      <c r="Q49" s="235">
        <v>45429</v>
      </c>
      <c r="R49" s="154">
        <v>8</v>
      </c>
      <c r="S49" s="96">
        <v>45412</v>
      </c>
      <c r="T49" s="96">
        <v>45412</v>
      </c>
      <c r="U49" s="30">
        <v>7.9</v>
      </c>
      <c r="V49">
        <v>2000</v>
      </c>
      <c r="W49" s="139"/>
    </row>
    <row r="50" spans="1:23" ht="15.6">
      <c r="A50" s="51" t="s">
        <v>165</v>
      </c>
      <c r="B50" s="52" t="s">
        <v>5</v>
      </c>
      <c r="C50" s="52" t="s">
        <v>95</v>
      </c>
      <c r="D50" s="231">
        <v>187</v>
      </c>
      <c r="E50" s="52">
        <v>12.6</v>
      </c>
      <c r="F50" s="52">
        <v>10.8</v>
      </c>
      <c r="G50" s="52" t="s">
        <v>1</v>
      </c>
      <c r="H50" s="52" t="s">
        <v>96</v>
      </c>
      <c r="I50" s="61" t="s">
        <v>21</v>
      </c>
      <c r="J50" s="80" t="s">
        <v>15</v>
      </c>
      <c r="K50" s="120" t="s">
        <v>54</v>
      </c>
      <c r="L50" s="122">
        <v>45390</v>
      </c>
      <c r="M50" s="122">
        <v>45400</v>
      </c>
      <c r="N50" s="118">
        <v>24</v>
      </c>
      <c r="O50" s="34">
        <f>Fertiizer!Q50</f>
        <v>10</v>
      </c>
      <c r="P50" s="154">
        <v>9</v>
      </c>
      <c r="Q50" s="235">
        <v>45427</v>
      </c>
      <c r="R50" s="154">
        <v>10.8</v>
      </c>
      <c r="S50" s="96">
        <v>45411</v>
      </c>
      <c r="T50" s="96">
        <v>45411</v>
      </c>
      <c r="U50" s="30">
        <v>9</v>
      </c>
      <c r="V50">
        <v>2000</v>
      </c>
    </row>
    <row r="51" spans="1:23" ht="15.6">
      <c r="A51" s="51" t="s">
        <v>166</v>
      </c>
      <c r="B51" s="52" t="s">
        <v>5</v>
      </c>
      <c r="C51" s="52" t="s">
        <v>95</v>
      </c>
      <c r="D51" s="231">
        <v>188</v>
      </c>
      <c r="E51" s="52">
        <v>15.4</v>
      </c>
      <c r="F51" s="52">
        <v>14</v>
      </c>
      <c r="G51" s="52" t="s">
        <v>1</v>
      </c>
      <c r="H51" s="52" t="s">
        <v>96</v>
      </c>
      <c r="I51" s="61" t="s">
        <v>21</v>
      </c>
      <c r="J51" s="80" t="s">
        <v>15</v>
      </c>
      <c r="K51" s="120" t="s">
        <v>54</v>
      </c>
      <c r="L51" s="122">
        <v>45390</v>
      </c>
      <c r="M51" s="122">
        <v>45400</v>
      </c>
      <c r="N51" s="118">
        <v>24</v>
      </c>
      <c r="O51" s="34">
        <f>Fertiizer!Q51</f>
        <v>13.04</v>
      </c>
      <c r="P51" s="154">
        <v>12</v>
      </c>
      <c r="Q51" s="235">
        <v>45427</v>
      </c>
      <c r="R51" s="154">
        <v>14</v>
      </c>
      <c r="S51" s="96">
        <v>45411</v>
      </c>
      <c r="T51" s="96">
        <v>45411</v>
      </c>
      <c r="U51" s="30">
        <v>12</v>
      </c>
      <c r="V51">
        <v>2000</v>
      </c>
    </row>
    <row r="52" spans="1:23" ht="15.6">
      <c r="A52" s="51" t="s">
        <v>167</v>
      </c>
      <c r="B52" s="52" t="s">
        <v>5</v>
      </c>
      <c r="C52" s="52" t="s">
        <v>95</v>
      </c>
      <c r="D52" s="231">
        <v>191</v>
      </c>
      <c r="E52" s="52">
        <v>14.5</v>
      </c>
      <c r="F52" s="52">
        <v>14.1</v>
      </c>
      <c r="G52" s="52" t="s">
        <v>1</v>
      </c>
      <c r="H52" s="52" t="s">
        <v>96</v>
      </c>
      <c r="I52" s="61" t="s">
        <v>21</v>
      </c>
      <c r="J52" s="80" t="s">
        <v>15</v>
      </c>
      <c r="K52" s="120" t="s">
        <v>54</v>
      </c>
      <c r="L52" s="122">
        <v>45390</v>
      </c>
      <c r="M52" s="122">
        <v>45400</v>
      </c>
      <c r="N52" s="118"/>
      <c r="O52" s="34">
        <f>Fertiizer!Q52</f>
        <v>14.3</v>
      </c>
      <c r="P52" s="154">
        <v>10</v>
      </c>
      <c r="Q52" s="235">
        <v>45427</v>
      </c>
      <c r="R52" s="154">
        <v>14.1</v>
      </c>
      <c r="S52" s="96">
        <v>45411</v>
      </c>
      <c r="T52" s="96">
        <v>45411</v>
      </c>
      <c r="U52" s="30">
        <v>10</v>
      </c>
      <c r="V52">
        <v>2000</v>
      </c>
    </row>
    <row r="53" spans="1:23" ht="15.6">
      <c r="A53" s="51" t="s">
        <v>168</v>
      </c>
      <c r="B53" s="52" t="s">
        <v>5</v>
      </c>
      <c r="C53" s="52" t="s">
        <v>95</v>
      </c>
      <c r="D53" s="231">
        <v>193</v>
      </c>
      <c r="E53" s="52">
        <v>14.2</v>
      </c>
      <c r="F53" s="52">
        <v>13.8</v>
      </c>
      <c r="G53" s="52" t="s">
        <v>1</v>
      </c>
      <c r="H53" s="52" t="s">
        <v>96</v>
      </c>
      <c r="I53" s="61" t="s">
        <v>21</v>
      </c>
      <c r="J53" s="80" t="s">
        <v>15</v>
      </c>
      <c r="K53" s="120" t="s">
        <v>54</v>
      </c>
      <c r="L53" s="122">
        <v>45390</v>
      </c>
      <c r="M53" s="122">
        <v>45400</v>
      </c>
      <c r="N53" s="118"/>
      <c r="O53" s="34">
        <f>Fertiizer!Q53</f>
        <v>14.35</v>
      </c>
      <c r="P53" s="154">
        <v>11.58</v>
      </c>
      <c r="Q53" s="235">
        <v>45427</v>
      </c>
      <c r="R53" s="154">
        <v>13.8</v>
      </c>
      <c r="S53" s="96">
        <v>45411</v>
      </c>
      <c r="T53" s="96">
        <v>45411</v>
      </c>
      <c r="U53" s="30">
        <v>11.58</v>
      </c>
      <c r="V53">
        <v>2000</v>
      </c>
    </row>
    <row r="54" spans="1:23" ht="15.6">
      <c r="A54" s="51" t="s">
        <v>169</v>
      </c>
      <c r="B54" s="52" t="s">
        <v>5</v>
      </c>
      <c r="C54" s="52" t="s">
        <v>95</v>
      </c>
      <c r="D54" s="231">
        <v>192</v>
      </c>
      <c r="E54" s="52">
        <v>19.600000000000001</v>
      </c>
      <c r="F54" s="52">
        <v>18</v>
      </c>
      <c r="G54" s="52" t="s">
        <v>1</v>
      </c>
      <c r="H54" s="52" t="s">
        <v>96</v>
      </c>
      <c r="I54" s="61" t="s">
        <v>21</v>
      </c>
      <c r="J54" s="80" t="s">
        <v>15</v>
      </c>
      <c r="K54" s="120" t="s">
        <v>54</v>
      </c>
      <c r="L54" s="122">
        <v>45400</v>
      </c>
      <c r="M54" s="122">
        <v>45401</v>
      </c>
      <c r="N54" s="118">
        <v>25</v>
      </c>
      <c r="O54" s="34">
        <f>Fertiizer!Q54</f>
        <v>18.5</v>
      </c>
      <c r="P54" s="154">
        <v>18.8</v>
      </c>
      <c r="Q54" s="235">
        <v>45429</v>
      </c>
      <c r="R54" s="154">
        <v>18</v>
      </c>
      <c r="S54" s="96">
        <v>45412</v>
      </c>
      <c r="T54" s="96">
        <v>45412</v>
      </c>
      <c r="U54" s="30">
        <v>18.8</v>
      </c>
      <c r="V54">
        <v>2000</v>
      </c>
      <c r="W54" s="139"/>
    </row>
    <row r="55" spans="1:23" ht="15.6">
      <c r="A55" s="51" t="s">
        <v>170</v>
      </c>
      <c r="B55" s="52" t="s">
        <v>5</v>
      </c>
      <c r="C55" s="52" t="s">
        <v>95</v>
      </c>
      <c r="D55" s="231">
        <v>194</v>
      </c>
      <c r="E55" s="52">
        <v>24</v>
      </c>
      <c r="F55" s="52">
        <v>21.7</v>
      </c>
      <c r="G55" s="52" t="s">
        <v>1</v>
      </c>
      <c r="H55" s="52" t="s">
        <v>96</v>
      </c>
      <c r="I55" s="61" t="s">
        <v>21</v>
      </c>
      <c r="J55" s="80" t="s">
        <v>15</v>
      </c>
      <c r="K55" s="120" t="s">
        <v>54</v>
      </c>
      <c r="L55" s="122">
        <v>45390</v>
      </c>
      <c r="M55" s="122">
        <v>45400</v>
      </c>
      <c r="N55" s="118"/>
      <c r="O55" s="34">
        <f>Fertiizer!Q55</f>
        <v>23.82</v>
      </c>
      <c r="P55" s="154">
        <f>9.2+13.31</f>
        <v>22.509999999999998</v>
      </c>
      <c r="Q55" s="235">
        <v>45427</v>
      </c>
      <c r="R55" s="154">
        <v>21.7</v>
      </c>
      <c r="S55" s="96">
        <v>45411</v>
      </c>
      <c r="T55" s="96">
        <v>45411</v>
      </c>
      <c r="U55" s="30">
        <v>22.51</v>
      </c>
      <c r="V55">
        <v>2000</v>
      </c>
    </row>
    <row r="56" spans="1:23" ht="15.6">
      <c r="A56" s="51" t="s">
        <v>171</v>
      </c>
      <c r="B56" s="52" t="s">
        <v>5</v>
      </c>
      <c r="C56" s="52" t="s">
        <v>95</v>
      </c>
      <c r="D56" s="231">
        <v>196</v>
      </c>
      <c r="E56" s="52">
        <v>28.2</v>
      </c>
      <c r="F56" s="52">
        <v>27.4</v>
      </c>
      <c r="G56" s="52" t="s">
        <v>1</v>
      </c>
      <c r="H56" s="52" t="s">
        <v>96</v>
      </c>
      <c r="I56" s="61" t="s">
        <v>21</v>
      </c>
      <c r="J56" s="80" t="s">
        <v>15</v>
      </c>
      <c r="K56" s="120" t="s">
        <v>54</v>
      </c>
      <c r="L56" s="122">
        <v>45390</v>
      </c>
      <c r="M56" s="122">
        <v>45391</v>
      </c>
      <c r="N56" s="118"/>
      <c r="O56" s="34">
        <f>Fertiizer!Q56</f>
        <v>27.7</v>
      </c>
      <c r="P56" s="154">
        <v>25.9</v>
      </c>
      <c r="Q56" s="235">
        <v>45427</v>
      </c>
      <c r="R56" s="154">
        <v>27.4</v>
      </c>
      <c r="S56" s="96">
        <v>45411</v>
      </c>
      <c r="T56" s="96">
        <v>45411</v>
      </c>
      <c r="U56" s="30">
        <v>25.9</v>
      </c>
      <c r="V56">
        <v>2000</v>
      </c>
    </row>
    <row r="57" spans="1:23" ht="15.6">
      <c r="A57" s="51" t="s">
        <v>172</v>
      </c>
      <c r="B57" s="52" t="s">
        <v>5</v>
      </c>
      <c r="C57" s="52" t="s">
        <v>173</v>
      </c>
      <c r="D57" s="231">
        <v>72</v>
      </c>
      <c r="E57" s="52">
        <v>8.1999999999999993</v>
      </c>
      <c r="F57" s="52">
        <v>7.7</v>
      </c>
      <c r="G57" s="52" t="s">
        <v>1</v>
      </c>
      <c r="H57" s="52" t="s">
        <v>96</v>
      </c>
      <c r="I57" s="61" t="s">
        <v>21</v>
      </c>
      <c r="J57" s="80" t="s">
        <v>15</v>
      </c>
      <c r="K57" s="120" t="s">
        <v>54</v>
      </c>
      <c r="L57" s="122">
        <v>45400</v>
      </c>
      <c r="M57" s="122">
        <v>45400</v>
      </c>
      <c r="N57" s="118">
        <v>25</v>
      </c>
      <c r="O57" s="34">
        <f>Fertiizer!Q57</f>
        <v>2.2000000000000002</v>
      </c>
      <c r="P57" s="154">
        <v>6</v>
      </c>
      <c r="Q57" s="235">
        <v>45427</v>
      </c>
      <c r="R57" s="154">
        <v>7.7</v>
      </c>
      <c r="S57" s="96">
        <v>45412</v>
      </c>
      <c r="T57" s="96">
        <v>45412</v>
      </c>
      <c r="U57" s="117">
        <v>6</v>
      </c>
      <c r="V57">
        <v>2000</v>
      </c>
    </row>
    <row r="58" spans="1:23" ht="15.6">
      <c r="A58" s="51" t="s">
        <v>174</v>
      </c>
      <c r="B58" s="52" t="s">
        <v>5</v>
      </c>
      <c r="C58" s="52" t="s">
        <v>173</v>
      </c>
      <c r="D58" s="231">
        <v>85</v>
      </c>
      <c r="E58" s="52">
        <v>31.8</v>
      </c>
      <c r="F58" s="52">
        <v>31.3</v>
      </c>
      <c r="G58" s="52" t="s">
        <v>1</v>
      </c>
      <c r="H58" s="52" t="s">
        <v>96</v>
      </c>
      <c r="I58" s="61" t="s">
        <v>21</v>
      </c>
      <c r="J58" s="80" t="s">
        <v>15</v>
      </c>
      <c r="K58" s="120" t="s">
        <v>54</v>
      </c>
      <c r="L58" s="122">
        <v>45400</v>
      </c>
      <c r="M58" s="122">
        <v>45400</v>
      </c>
      <c r="N58" s="118">
        <v>25</v>
      </c>
      <c r="O58" s="34">
        <f>Fertiizer!Q58</f>
        <v>31.3</v>
      </c>
      <c r="P58" s="154">
        <v>30</v>
      </c>
      <c r="Q58" s="235">
        <v>45427</v>
      </c>
      <c r="R58" s="154">
        <v>31.3</v>
      </c>
      <c r="S58" s="96">
        <v>45412</v>
      </c>
      <c r="T58" s="96">
        <v>45412</v>
      </c>
      <c r="U58" s="117">
        <v>30</v>
      </c>
      <c r="V58">
        <v>2000</v>
      </c>
    </row>
    <row r="59" spans="1:23" ht="15.6">
      <c r="A59" s="51" t="s">
        <v>175</v>
      </c>
      <c r="B59" s="52" t="s">
        <v>5</v>
      </c>
      <c r="C59" s="52" t="s">
        <v>173</v>
      </c>
      <c r="D59" s="231">
        <v>88</v>
      </c>
      <c r="E59" s="52">
        <v>18.2</v>
      </c>
      <c r="F59" s="52">
        <v>17.600000000000001</v>
      </c>
      <c r="G59" s="52" t="s">
        <v>1</v>
      </c>
      <c r="H59" s="52" t="s">
        <v>96</v>
      </c>
      <c r="I59" s="61" t="s">
        <v>21</v>
      </c>
      <c r="J59" s="80" t="s">
        <v>15</v>
      </c>
      <c r="K59" s="120" t="s">
        <v>54</v>
      </c>
      <c r="L59" s="122">
        <v>45400</v>
      </c>
      <c r="M59" s="122">
        <v>45399</v>
      </c>
      <c r="N59" s="118">
        <v>25</v>
      </c>
      <c r="O59" s="34">
        <f>Fertiizer!Q59</f>
        <v>19.5</v>
      </c>
      <c r="P59" s="154">
        <v>17</v>
      </c>
      <c r="Q59" s="235">
        <v>45427</v>
      </c>
      <c r="R59" s="154">
        <v>17.600000000000001</v>
      </c>
      <c r="S59" s="96">
        <v>45412</v>
      </c>
      <c r="T59" s="96">
        <v>45412</v>
      </c>
      <c r="U59" s="117">
        <v>17</v>
      </c>
      <c r="V59">
        <v>2000</v>
      </c>
    </row>
    <row r="60" spans="1:23" ht="15.6">
      <c r="A60" s="51" t="s">
        <v>176</v>
      </c>
      <c r="B60" s="52" t="s">
        <v>5</v>
      </c>
      <c r="C60" s="52" t="s">
        <v>173</v>
      </c>
      <c r="D60" s="231">
        <v>214</v>
      </c>
      <c r="E60" s="52">
        <v>19.600000000000001</v>
      </c>
      <c r="F60" s="52">
        <v>19</v>
      </c>
      <c r="G60" s="52" t="s">
        <v>1</v>
      </c>
      <c r="H60" s="52" t="s">
        <v>96</v>
      </c>
      <c r="I60" s="61" t="s">
        <v>21</v>
      </c>
      <c r="J60" s="80" t="s">
        <v>15</v>
      </c>
      <c r="K60" s="120" t="s">
        <v>54</v>
      </c>
      <c r="L60" s="122">
        <v>45400</v>
      </c>
      <c r="M60" s="122">
        <v>45400</v>
      </c>
      <c r="N60" s="118">
        <v>25</v>
      </c>
      <c r="O60" s="34">
        <f>Fertiizer!Q60</f>
        <v>19.399999999999999</v>
      </c>
      <c r="P60" s="154">
        <v>19.399999999999999</v>
      </c>
      <c r="Q60" s="235">
        <v>45427</v>
      </c>
      <c r="R60" s="154">
        <v>19</v>
      </c>
      <c r="S60" s="96">
        <v>45412</v>
      </c>
      <c r="T60" s="96">
        <v>45412</v>
      </c>
      <c r="U60" s="117">
        <v>19.399999999999999</v>
      </c>
      <c r="V60">
        <v>2000</v>
      </c>
    </row>
    <row r="61" spans="1:23" ht="15.6">
      <c r="A61" s="51" t="s">
        <v>177</v>
      </c>
      <c r="B61" s="52" t="s">
        <v>5</v>
      </c>
      <c r="C61" s="52" t="s">
        <v>173</v>
      </c>
      <c r="D61" s="231">
        <v>215</v>
      </c>
      <c r="E61" s="52">
        <v>12.3</v>
      </c>
      <c r="F61" s="52">
        <v>11.9</v>
      </c>
      <c r="G61" s="52" t="s">
        <v>1</v>
      </c>
      <c r="H61" s="52" t="s">
        <v>96</v>
      </c>
      <c r="I61" s="61" t="s">
        <v>21</v>
      </c>
      <c r="J61" s="80" t="s">
        <v>15</v>
      </c>
      <c r="K61" s="120" t="s">
        <v>54</v>
      </c>
      <c r="L61" s="122">
        <v>45400</v>
      </c>
      <c r="M61" s="122">
        <v>45400</v>
      </c>
      <c r="N61" s="118">
        <v>25</v>
      </c>
      <c r="O61" s="34">
        <f>Fertiizer!Q61</f>
        <v>12.3</v>
      </c>
      <c r="P61" s="154">
        <f>9.9+1.47</f>
        <v>11.370000000000001</v>
      </c>
      <c r="Q61" s="235">
        <v>45427</v>
      </c>
      <c r="R61" s="154">
        <v>11.9</v>
      </c>
      <c r="S61" s="96">
        <v>45412</v>
      </c>
      <c r="T61" s="96">
        <v>45412</v>
      </c>
      <c r="U61" s="117">
        <f>9.9+1.47</f>
        <v>11.370000000000001</v>
      </c>
      <c r="V61">
        <v>2000</v>
      </c>
    </row>
    <row r="62" spans="1:23" ht="15.6">
      <c r="A62" s="51" t="s">
        <v>178</v>
      </c>
      <c r="B62" s="52" t="s">
        <v>5</v>
      </c>
      <c r="C62" s="52" t="s">
        <v>173</v>
      </c>
      <c r="D62" s="231">
        <v>216</v>
      </c>
      <c r="E62" s="52">
        <v>3.1</v>
      </c>
      <c r="F62" s="52">
        <v>2.7</v>
      </c>
      <c r="G62" s="52" t="s">
        <v>1</v>
      </c>
      <c r="H62" s="52" t="s">
        <v>96</v>
      </c>
      <c r="I62" s="61" t="s">
        <v>21</v>
      </c>
      <c r="J62" s="80" t="s">
        <v>15</v>
      </c>
      <c r="K62" s="120" t="s">
        <v>54</v>
      </c>
      <c r="L62" s="122">
        <v>45400</v>
      </c>
      <c r="M62" s="122">
        <v>45400</v>
      </c>
      <c r="N62" s="118">
        <v>25</v>
      </c>
      <c r="O62" s="34">
        <f>Fertiizer!Q62</f>
        <v>3</v>
      </c>
      <c r="P62" s="154">
        <v>2.7</v>
      </c>
      <c r="Q62" s="235">
        <v>45427</v>
      </c>
      <c r="R62" s="154">
        <v>2.7</v>
      </c>
      <c r="S62" s="96">
        <v>45412</v>
      </c>
      <c r="T62" s="96">
        <v>45412</v>
      </c>
      <c r="U62" s="117">
        <v>2.7</v>
      </c>
      <c r="V62">
        <v>2000</v>
      </c>
    </row>
    <row r="63" spans="1:23" ht="15.6">
      <c r="A63" s="51" t="s">
        <v>179</v>
      </c>
      <c r="B63" s="52" t="s">
        <v>5</v>
      </c>
      <c r="C63" s="52" t="s">
        <v>173</v>
      </c>
      <c r="D63" s="231">
        <v>217</v>
      </c>
      <c r="E63" s="52">
        <v>28.4</v>
      </c>
      <c r="F63" s="52">
        <v>26.6</v>
      </c>
      <c r="G63" s="52" t="s">
        <v>1</v>
      </c>
      <c r="H63" s="52" t="s">
        <v>96</v>
      </c>
      <c r="I63" s="61" t="s">
        <v>21</v>
      </c>
      <c r="J63" s="80" t="s">
        <v>15</v>
      </c>
      <c r="K63" s="120" t="s">
        <v>54</v>
      </c>
      <c r="L63" s="122">
        <v>45400</v>
      </c>
      <c r="M63" s="122">
        <v>45401</v>
      </c>
      <c r="N63" s="118">
        <v>25</v>
      </c>
      <c r="O63" s="34">
        <f>Fertiizer!Q63</f>
        <v>26.25</v>
      </c>
      <c r="P63" s="154">
        <v>26.2</v>
      </c>
      <c r="Q63" s="235">
        <v>45429</v>
      </c>
      <c r="R63" s="154">
        <v>26.6</v>
      </c>
      <c r="S63" s="96">
        <v>45412</v>
      </c>
      <c r="T63" s="96">
        <v>45412</v>
      </c>
      <c r="U63" s="117">
        <v>26.2</v>
      </c>
      <c r="V63">
        <v>2000</v>
      </c>
      <c r="W63" s="139"/>
    </row>
    <row r="64" spans="1:23" ht="15.6">
      <c r="A64" s="51" t="s">
        <v>180</v>
      </c>
      <c r="B64" s="52" t="s">
        <v>5</v>
      </c>
      <c r="C64" s="52" t="s">
        <v>173</v>
      </c>
      <c r="D64" s="231">
        <v>218</v>
      </c>
      <c r="E64" s="52">
        <v>8.6</v>
      </c>
      <c r="F64" s="52">
        <v>8</v>
      </c>
      <c r="G64" s="52" t="s">
        <v>1</v>
      </c>
      <c r="H64" s="52" t="s">
        <v>96</v>
      </c>
      <c r="I64" s="61" t="s">
        <v>21</v>
      </c>
      <c r="J64" s="80" t="s">
        <v>15</v>
      </c>
      <c r="K64" s="120" t="s">
        <v>54</v>
      </c>
      <c r="L64" s="122">
        <v>45400</v>
      </c>
      <c r="M64" s="122">
        <v>45401</v>
      </c>
      <c r="N64" s="118">
        <v>25</v>
      </c>
      <c r="O64" s="34">
        <f>Fertiizer!Q64</f>
        <v>8</v>
      </c>
      <c r="P64" s="154">
        <v>8</v>
      </c>
      <c r="Q64" s="235">
        <v>45429</v>
      </c>
      <c r="R64" s="154">
        <v>8</v>
      </c>
      <c r="S64" s="96">
        <v>45412</v>
      </c>
      <c r="T64" s="96">
        <v>45412</v>
      </c>
      <c r="U64" s="117">
        <v>8</v>
      </c>
      <c r="V64">
        <v>2000</v>
      </c>
      <c r="W64" s="139"/>
    </row>
    <row r="65" spans="1:26" ht="15.6">
      <c r="A65" s="51" t="s">
        <v>181</v>
      </c>
      <c r="B65" s="52" t="s">
        <v>6</v>
      </c>
      <c r="C65" s="52" t="s">
        <v>182</v>
      </c>
      <c r="D65" s="231" t="s">
        <v>183</v>
      </c>
      <c r="E65" s="52">
        <v>34.340000000000003</v>
      </c>
      <c r="F65" s="53">
        <v>30.44</v>
      </c>
      <c r="G65" s="52" t="s">
        <v>1</v>
      </c>
      <c r="H65" s="52" t="s">
        <v>135</v>
      </c>
      <c r="I65" s="61" t="s">
        <v>20</v>
      </c>
      <c r="J65" s="80" t="s">
        <v>14</v>
      </c>
      <c r="K65" s="178" t="s">
        <v>53</v>
      </c>
      <c r="L65" s="122">
        <v>45398</v>
      </c>
      <c r="M65" s="122">
        <v>45399</v>
      </c>
      <c r="N65" s="118">
        <f>25-2</f>
        <v>23</v>
      </c>
      <c r="O65" s="34">
        <f>Fertiizer!Q65</f>
        <v>32.700000000000003</v>
      </c>
      <c r="P65" s="154">
        <v>30.44</v>
      </c>
      <c r="Q65" s="154"/>
      <c r="R65" s="154"/>
      <c r="S65" s="96">
        <v>45413</v>
      </c>
      <c r="T65" s="96">
        <v>45413</v>
      </c>
      <c r="U65" s="30">
        <v>30.44</v>
      </c>
      <c r="V65">
        <v>2000</v>
      </c>
      <c r="W65" s="139">
        <v>45427</v>
      </c>
      <c r="Z65">
        <v>1</v>
      </c>
    </row>
    <row r="66" spans="1:26" ht="15.6">
      <c r="A66" s="51" t="s">
        <v>184</v>
      </c>
      <c r="B66" s="52" t="s">
        <v>6</v>
      </c>
      <c r="C66" s="52" t="s">
        <v>182</v>
      </c>
      <c r="D66" s="231" t="s">
        <v>185</v>
      </c>
      <c r="E66" s="53">
        <v>24.53</v>
      </c>
      <c r="F66" s="53">
        <v>22.25</v>
      </c>
      <c r="G66" s="52" t="s">
        <v>1</v>
      </c>
      <c r="H66" s="52" t="s">
        <v>135</v>
      </c>
      <c r="I66" s="61" t="s">
        <v>20</v>
      </c>
      <c r="J66" s="80" t="s">
        <v>14</v>
      </c>
      <c r="K66" s="120" t="s">
        <v>53</v>
      </c>
      <c r="L66" s="122">
        <v>45398</v>
      </c>
      <c r="M66" s="122">
        <v>45399</v>
      </c>
      <c r="N66" s="118">
        <f t="shared" ref="N66" si="0">25-2</f>
        <v>23</v>
      </c>
      <c r="O66" s="34">
        <f>Fertiizer!Q66</f>
        <v>21.63</v>
      </c>
      <c r="P66" s="154">
        <v>22.23</v>
      </c>
      <c r="Q66" s="154"/>
      <c r="R66" s="154"/>
      <c r="S66" s="96">
        <v>45413</v>
      </c>
      <c r="T66" s="96">
        <v>45413</v>
      </c>
      <c r="U66" s="30">
        <v>22.23</v>
      </c>
      <c r="V66">
        <v>2000</v>
      </c>
      <c r="W66" s="139">
        <v>45427</v>
      </c>
      <c r="Z66">
        <v>1</v>
      </c>
    </row>
    <row r="67" spans="1:26" ht="15.6">
      <c r="A67" s="51" t="s">
        <v>186</v>
      </c>
      <c r="B67" s="52" t="s">
        <v>6</v>
      </c>
      <c r="C67" s="52" t="s">
        <v>182</v>
      </c>
      <c r="D67" s="231" t="s">
        <v>187</v>
      </c>
      <c r="E67" s="53">
        <v>29.7</v>
      </c>
      <c r="F67" s="53">
        <v>26.6</v>
      </c>
      <c r="G67" s="52" t="s">
        <v>1</v>
      </c>
      <c r="H67" s="52" t="s">
        <v>135</v>
      </c>
      <c r="I67" s="61" t="s">
        <v>20</v>
      </c>
      <c r="J67" s="80" t="s">
        <v>15</v>
      </c>
      <c r="K67" s="120" t="s">
        <v>53</v>
      </c>
      <c r="L67" s="122">
        <v>45398</v>
      </c>
      <c r="M67" s="122">
        <v>45400</v>
      </c>
      <c r="N67" s="118">
        <v>25</v>
      </c>
      <c r="O67" s="34">
        <f>Fertiizer!Q67</f>
        <v>27.35</v>
      </c>
      <c r="P67" s="154">
        <v>26.6</v>
      </c>
      <c r="Q67" s="154"/>
      <c r="R67" s="154"/>
      <c r="S67" s="96">
        <v>45413</v>
      </c>
      <c r="T67" s="96">
        <v>45413</v>
      </c>
      <c r="U67" s="30">
        <v>26.6</v>
      </c>
      <c r="V67">
        <v>2000</v>
      </c>
      <c r="W67" s="139">
        <v>45427</v>
      </c>
      <c r="Z67">
        <v>1</v>
      </c>
    </row>
    <row r="68" spans="1:26" ht="15.6">
      <c r="A68" s="51" t="s">
        <v>188</v>
      </c>
      <c r="B68" s="52" t="s">
        <v>6</v>
      </c>
      <c r="C68" s="52" t="s">
        <v>182</v>
      </c>
      <c r="D68" s="231" t="s">
        <v>189</v>
      </c>
      <c r="E68" s="53">
        <v>30.31</v>
      </c>
      <c r="F68" s="53">
        <v>25.22</v>
      </c>
      <c r="G68" s="52" t="s">
        <v>1</v>
      </c>
      <c r="H68" s="52" t="s">
        <v>135</v>
      </c>
      <c r="I68" s="61" t="s">
        <v>20</v>
      </c>
      <c r="J68" s="80" t="s">
        <v>15</v>
      </c>
      <c r="K68" s="120" t="s">
        <v>53</v>
      </c>
      <c r="L68" s="122">
        <v>45398</v>
      </c>
      <c r="M68" s="122">
        <v>45400</v>
      </c>
      <c r="N68" s="118">
        <v>25</v>
      </c>
      <c r="O68" s="34">
        <f>Fertiizer!Q68</f>
        <v>25.64</v>
      </c>
      <c r="P68" s="154">
        <v>25.7</v>
      </c>
      <c r="Q68" s="154"/>
      <c r="R68" s="154"/>
      <c r="S68" s="96">
        <v>45413</v>
      </c>
      <c r="T68" s="96">
        <v>45413</v>
      </c>
      <c r="U68" s="30">
        <v>25.7</v>
      </c>
      <c r="V68">
        <v>2000</v>
      </c>
      <c r="W68" s="139">
        <v>45427</v>
      </c>
      <c r="Z68">
        <v>1</v>
      </c>
    </row>
    <row r="69" spans="1:26" ht="15.6">
      <c r="A69" s="51" t="s">
        <v>190</v>
      </c>
      <c r="B69" s="52" t="s">
        <v>6</v>
      </c>
      <c r="C69" s="52" t="s">
        <v>182</v>
      </c>
      <c r="D69" s="231" t="s">
        <v>191</v>
      </c>
      <c r="E69" s="53">
        <v>16.829999999999998</v>
      </c>
      <c r="F69" s="53">
        <v>14.12</v>
      </c>
      <c r="G69" s="52" t="s">
        <v>1</v>
      </c>
      <c r="H69" s="52" t="s">
        <v>135</v>
      </c>
      <c r="I69" s="61" t="s">
        <v>20</v>
      </c>
      <c r="J69" s="80" t="s">
        <v>14</v>
      </c>
      <c r="K69" s="120" t="s">
        <v>53</v>
      </c>
      <c r="L69" s="122">
        <v>45398</v>
      </c>
      <c r="M69" s="122">
        <v>45399</v>
      </c>
      <c r="N69" s="118">
        <f t="shared" ref="N69:N75" si="1">25-2</f>
        <v>23</v>
      </c>
      <c r="O69" s="34">
        <f>Fertiizer!Q69</f>
        <v>14.4</v>
      </c>
      <c r="P69" s="154">
        <v>14.8</v>
      </c>
      <c r="Q69" s="154"/>
      <c r="R69" s="154"/>
      <c r="S69" s="96">
        <v>45413</v>
      </c>
      <c r="T69" s="96">
        <v>45413</v>
      </c>
      <c r="U69" s="30">
        <v>14.8</v>
      </c>
      <c r="V69">
        <v>2000</v>
      </c>
      <c r="W69" s="139">
        <v>45427</v>
      </c>
      <c r="Z69">
        <v>1</v>
      </c>
    </row>
    <row r="70" spans="1:26" ht="15.6">
      <c r="A70" s="51" t="s">
        <v>192</v>
      </c>
      <c r="B70" s="52" t="s">
        <v>6</v>
      </c>
      <c r="C70" s="52" t="s">
        <v>182</v>
      </c>
      <c r="D70" s="231" t="s">
        <v>193</v>
      </c>
      <c r="E70" s="53">
        <v>24.19</v>
      </c>
      <c r="F70" s="53">
        <v>21.74</v>
      </c>
      <c r="G70" s="52" t="s">
        <v>1</v>
      </c>
      <c r="H70" s="52" t="s">
        <v>135</v>
      </c>
      <c r="I70" s="61" t="s">
        <v>20</v>
      </c>
      <c r="J70" s="80" t="s">
        <v>14</v>
      </c>
      <c r="K70" s="120" t="s">
        <v>53</v>
      </c>
      <c r="L70" s="122">
        <v>45398</v>
      </c>
      <c r="M70" s="122">
        <v>45399</v>
      </c>
      <c r="N70" s="118">
        <f t="shared" si="1"/>
        <v>23</v>
      </c>
      <c r="O70" s="34">
        <f>Fertiizer!Q70</f>
        <v>21.8</v>
      </c>
      <c r="P70" s="154">
        <v>22.47</v>
      </c>
      <c r="Q70" s="154"/>
      <c r="R70" s="154"/>
      <c r="S70" s="96">
        <v>45413</v>
      </c>
      <c r="T70" s="96">
        <v>45413</v>
      </c>
      <c r="U70" s="30">
        <v>22.47</v>
      </c>
      <c r="V70">
        <v>2000</v>
      </c>
      <c r="W70" s="139">
        <v>45427</v>
      </c>
      <c r="Z70">
        <v>1</v>
      </c>
    </row>
    <row r="71" spans="1:26" ht="15.6">
      <c r="A71" s="51" t="s">
        <v>194</v>
      </c>
      <c r="B71" s="52" t="s">
        <v>6</v>
      </c>
      <c r="C71" s="52" t="s">
        <v>182</v>
      </c>
      <c r="D71" s="231" t="s">
        <v>195</v>
      </c>
      <c r="E71" s="53">
        <v>26.96</v>
      </c>
      <c r="F71" s="53">
        <v>23.94</v>
      </c>
      <c r="G71" s="52" t="s">
        <v>1</v>
      </c>
      <c r="H71" s="52" t="s">
        <v>135</v>
      </c>
      <c r="I71" s="61" t="s">
        <v>20</v>
      </c>
      <c r="J71" s="80" t="s">
        <v>15</v>
      </c>
      <c r="K71" s="120" t="s">
        <v>53</v>
      </c>
      <c r="L71" s="122">
        <v>45398</v>
      </c>
      <c r="M71" s="122">
        <v>45400</v>
      </c>
      <c r="N71" s="118">
        <f t="shared" si="1"/>
        <v>23</v>
      </c>
      <c r="O71" s="34">
        <f>Fertiizer!Q71</f>
        <v>24.17</v>
      </c>
      <c r="P71" s="154">
        <v>24.5</v>
      </c>
      <c r="Q71" s="154"/>
      <c r="R71" s="154"/>
      <c r="S71" s="96">
        <v>45413</v>
      </c>
      <c r="T71" s="96">
        <v>45413</v>
      </c>
      <c r="U71" s="30">
        <v>24.5</v>
      </c>
      <c r="V71">
        <v>2000</v>
      </c>
      <c r="W71" s="139">
        <v>45427</v>
      </c>
      <c r="Z71">
        <v>1</v>
      </c>
    </row>
    <row r="72" spans="1:26" ht="15.6">
      <c r="A72" s="51" t="s">
        <v>196</v>
      </c>
      <c r="B72" s="52" t="s">
        <v>6</v>
      </c>
      <c r="C72" s="52" t="s">
        <v>182</v>
      </c>
      <c r="D72" s="231" t="s">
        <v>197</v>
      </c>
      <c r="E72" s="53">
        <v>20.59</v>
      </c>
      <c r="F72" s="53">
        <v>17.55</v>
      </c>
      <c r="G72" s="52" t="s">
        <v>1</v>
      </c>
      <c r="H72" s="52" t="s">
        <v>135</v>
      </c>
      <c r="I72" s="61" t="s">
        <v>20</v>
      </c>
      <c r="J72" s="80" t="s">
        <v>14</v>
      </c>
      <c r="K72" s="120" t="s">
        <v>53</v>
      </c>
      <c r="L72" s="122">
        <v>45400</v>
      </c>
      <c r="M72" s="122">
        <v>45400</v>
      </c>
      <c r="N72" s="118">
        <f t="shared" si="1"/>
        <v>23</v>
      </c>
      <c r="O72" s="34">
        <f>Fertiizer!Q72</f>
        <v>19.36</v>
      </c>
      <c r="P72" s="154">
        <v>17.2</v>
      </c>
      <c r="Q72" s="154"/>
      <c r="R72" s="154"/>
      <c r="S72" s="96">
        <v>45413</v>
      </c>
      <c r="T72" s="96">
        <v>45413</v>
      </c>
      <c r="U72" s="30">
        <v>17.2</v>
      </c>
      <c r="V72">
        <v>2000</v>
      </c>
      <c r="W72" s="139">
        <v>45427</v>
      </c>
      <c r="Z72">
        <v>1</v>
      </c>
    </row>
    <row r="73" spans="1:26" ht="15.6">
      <c r="A73" s="51" t="s">
        <v>198</v>
      </c>
      <c r="B73" s="52" t="s">
        <v>6</v>
      </c>
      <c r="C73" s="52" t="s">
        <v>182</v>
      </c>
      <c r="D73" s="231" t="s">
        <v>199</v>
      </c>
      <c r="E73" s="53">
        <v>20.58</v>
      </c>
      <c r="F73" s="53">
        <v>17.88</v>
      </c>
      <c r="G73" s="52" t="s">
        <v>1</v>
      </c>
      <c r="H73" s="52" t="s">
        <v>135</v>
      </c>
      <c r="I73" s="61" t="s">
        <v>20</v>
      </c>
      <c r="J73" s="80" t="s">
        <v>14</v>
      </c>
      <c r="K73" s="120" t="s">
        <v>53</v>
      </c>
      <c r="L73" s="122">
        <v>45400</v>
      </c>
      <c r="M73" s="122">
        <v>45400</v>
      </c>
      <c r="N73" s="118">
        <f t="shared" si="1"/>
        <v>23</v>
      </c>
      <c r="O73" s="34">
        <f>Fertiizer!Q73</f>
        <v>17.59</v>
      </c>
      <c r="P73" s="154">
        <v>18</v>
      </c>
      <c r="Q73" s="154"/>
      <c r="R73" s="154"/>
      <c r="S73" s="96">
        <v>45413</v>
      </c>
      <c r="T73" s="96">
        <v>45413</v>
      </c>
      <c r="U73" s="30">
        <v>18</v>
      </c>
      <c r="V73">
        <v>2000</v>
      </c>
      <c r="W73" s="139">
        <v>45427</v>
      </c>
      <c r="Z73">
        <v>1</v>
      </c>
    </row>
    <row r="74" spans="1:26" ht="15.6">
      <c r="A74" s="51" t="s">
        <v>200</v>
      </c>
      <c r="B74" s="52" t="s">
        <v>6</v>
      </c>
      <c r="C74" s="52" t="s">
        <v>182</v>
      </c>
      <c r="D74" s="231" t="s">
        <v>201</v>
      </c>
      <c r="E74" s="53">
        <v>10.09</v>
      </c>
      <c r="F74" s="53">
        <v>8.06</v>
      </c>
      <c r="G74" s="52" t="s">
        <v>1</v>
      </c>
      <c r="H74" s="52" t="s">
        <v>135</v>
      </c>
      <c r="I74" s="61" t="s">
        <v>20</v>
      </c>
      <c r="J74" s="80" t="s">
        <v>14</v>
      </c>
      <c r="K74" s="120" t="s">
        <v>53</v>
      </c>
      <c r="L74" s="122">
        <v>45400</v>
      </c>
      <c r="M74" s="122">
        <v>45400</v>
      </c>
      <c r="N74" s="118">
        <f t="shared" si="1"/>
        <v>23</v>
      </c>
      <c r="O74" s="34">
        <f>Fertiizer!Q74</f>
        <v>7.99</v>
      </c>
      <c r="P74" s="154">
        <v>9.02</v>
      </c>
      <c r="Q74" s="154"/>
      <c r="R74" s="154"/>
      <c r="S74" s="96">
        <v>45414</v>
      </c>
      <c r="T74" s="96">
        <v>45414</v>
      </c>
      <c r="U74" s="30">
        <v>9.02</v>
      </c>
      <c r="V74">
        <v>2000</v>
      </c>
    </row>
    <row r="75" spans="1:26" ht="15.6">
      <c r="A75" s="51" t="s">
        <v>202</v>
      </c>
      <c r="B75" s="52" t="s">
        <v>6</v>
      </c>
      <c r="C75" s="52" t="s">
        <v>182</v>
      </c>
      <c r="D75" s="231" t="s">
        <v>203</v>
      </c>
      <c r="E75" s="53">
        <v>16.600000000000001</v>
      </c>
      <c r="F75" s="53">
        <v>14.14</v>
      </c>
      <c r="G75" s="52" t="s">
        <v>1</v>
      </c>
      <c r="H75" s="52" t="s">
        <v>135</v>
      </c>
      <c r="I75" s="61" t="s">
        <v>20</v>
      </c>
      <c r="J75" s="80" t="s">
        <v>14</v>
      </c>
      <c r="K75" s="120" t="s">
        <v>53</v>
      </c>
      <c r="L75" s="122">
        <v>45400</v>
      </c>
      <c r="M75" s="122">
        <v>45400</v>
      </c>
      <c r="N75" s="118">
        <f t="shared" si="1"/>
        <v>23</v>
      </c>
      <c r="O75" s="34">
        <f>Fertiizer!Q75</f>
        <v>14.66</v>
      </c>
      <c r="P75" s="154">
        <v>14.3</v>
      </c>
      <c r="Q75" s="154"/>
      <c r="R75" s="154"/>
      <c r="S75" s="96">
        <v>45414</v>
      </c>
      <c r="T75" s="96">
        <v>45414</v>
      </c>
      <c r="U75" s="30">
        <v>14.3</v>
      </c>
      <c r="V75">
        <v>2000</v>
      </c>
    </row>
    <row r="76" spans="1:26" ht="15.6">
      <c r="A76" s="51" t="s">
        <v>204</v>
      </c>
      <c r="B76" s="52" t="s">
        <v>6</v>
      </c>
      <c r="C76" s="52" t="s">
        <v>182</v>
      </c>
      <c r="D76" s="231" t="s">
        <v>205</v>
      </c>
      <c r="E76" s="53">
        <v>67.13</v>
      </c>
      <c r="F76" s="53">
        <v>60.58</v>
      </c>
      <c r="G76" s="52" t="s">
        <v>1</v>
      </c>
      <c r="H76" s="52" t="s">
        <v>135</v>
      </c>
      <c r="I76" s="61" t="s">
        <v>20</v>
      </c>
      <c r="J76" s="80" t="s">
        <v>14</v>
      </c>
      <c r="K76" s="120" t="s">
        <v>53</v>
      </c>
      <c r="L76" s="122">
        <v>45400</v>
      </c>
      <c r="M76" s="122">
        <v>45400</v>
      </c>
      <c r="N76" s="118"/>
      <c r="O76" s="34">
        <f>Fertiizer!Q76</f>
        <v>61.4</v>
      </c>
      <c r="P76" s="154">
        <v>62.1</v>
      </c>
      <c r="Q76" s="154"/>
      <c r="R76" s="154"/>
      <c r="S76" s="96">
        <v>45414</v>
      </c>
      <c r="T76" s="96">
        <v>45414</v>
      </c>
      <c r="U76" s="30">
        <v>62.1</v>
      </c>
      <c r="V76">
        <v>2000</v>
      </c>
    </row>
    <row r="77" spans="1:26" ht="15.6">
      <c r="A77" s="51" t="s">
        <v>206</v>
      </c>
      <c r="B77" s="52" t="s">
        <v>6</v>
      </c>
      <c r="C77" s="52" t="s">
        <v>182</v>
      </c>
      <c r="D77" s="231" t="s">
        <v>207</v>
      </c>
      <c r="E77" s="53">
        <v>69.52</v>
      </c>
      <c r="F77" s="53">
        <v>64.39</v>
      </c>
      <c r="G77" s="52" t="s">
        <v>1</v>
      </c>
      <c r="H77" s="52" t="s">
        <v>135</v>
      </c>
      <c r="I77" s="61" t="s">
        <v>20</v>
      </c>
      <c r="J77" s="80" t="s">
        <v>14</v>
      </c>
      <c r="K77" s="120" t="s">
        <v>53</v>
      </c>
      <c r="L77" s="122">
        <v>45400</v>
      </c>
      <c r="M77" s="122">
        <v>45400</v>
      </c>
      <c r="N77" s="118"/>
      <c r="O77" s="34">
        <f>Fertiizer!Q77</f>
        <v>65.98</v>
      </c>
      <c r="P77" s="154">
        <v>68</v>
      </c>
      <c r="Q77" s="154"/>
      <c r="R77" s="154"/>
      <c r="S77" s="96">
        <v>45414</v>
      </c>
      <c r="T77" s="96">
        <v>45414</v>
      </c>
      <c r="U77" s="30">
        <v>68</v>
      </c>
      <c r="V77">
        <v>2000</v>
      </c>
    </row>
    <row r="78" spans="1:26" ht="15.6">
      <c r="A78" s="51" t="s">
        <v>208</v>
      </c>
      <c r="B78" s="52" t="s">
        <v>6</v>
      </c>
      <c r="C78" s="52" t="s">
        <v>209</v>
      </c>
      <c r="D78" s="231">
        <v>175</v>
      </c>
      <c r="E78" s="52">
        <v>3.1</v>
      </c>
      <c r="F78" s="52">
        <v>3.1</v>
      </c>
      <c r="G78" s="52" t="s">
        <v>1</v>
      </c>
      <c r="H78" s="52" t="s">
        <v>96</v>
      </c>
      <c r="I78" s="61" t="s">
        <v>21</v>
      </c>
      <c r="J78" s="80" t="s">
        <v>14</v>
      </c>
      <c r="K78" s="178" t="s">
        <v>54</v>
      </c>
      <c r="L78" s="122">
        <v>45406</v>
      </c>
      <c r="M78" s="122">
        <v>45407</v>
      </c>
      <c r="N78" s="118">
        <v>24</v>
      </c>
      <c r="O78" s="34">
        <f>Fertiizer!Q78</f>
        <v>3.1</v>
      </c>
      <c r="P78" s="154">
        <v>3.1</v>
      </c>
      <c r="Q78" s="154"/>
      <c r="R78" s="154"/>
      <c r="S78" s="96">
        <v>45427</v>
      </c>
      <c r="T78" s="30"/>
      <c r="U78" s="223"/>
      <c r="V78" s="30">
        <v>1000</v>
      </c>
    </row>
    <row r="79" spans="1:26" ht="15.6">
      <c r="A79" s="51" t="s">
        <v>211</v>
      </c>
      <c r="B79" s="52" t="s">
        <v>6</v>
      </c>
      <c r="C79" s="52" t="s">
        <v>209</v>
      </c>
      <c r="D79" s="231">
        <v>176</v>
      </c>
      <c r="E79" s="52">
        <v>29.9</v>
      </c>
      <c r="F79" s="52">
        <v>28.9</v>
      </c>
      <c r="G79" s="52" t="s">
        <v>1</v>
      </c>
      <c r="H79" s="52" t="s">
        <v>96</v>
      </c>
      <c r="I79" s="61" t="s">
        <v>21</v>
      </c>
      <c r="J79" s="80" t="s">
        <v>14</v>
      </c>
      <c r="K79" s="120" t="s">
        <v>54</v>
      </c>
      <c r="L79" s="122">
        <v>45406</v>
      </c>
      <c r="M79" s="122">
        <v>45407</v>
      </c>
      <c r="N79" s="118">
        <v>24</v>
      </c>
      <c r="O79" s="34">
        <f>Fertiizer!Q79</f>
        <v>29</v>
      </c>
      <c r="P79" s="154">
        <v>28.5</v>
      </c>
      <c r="Q79" s="154"/>
      <c r="R79" s="154"/>
      <c r="S79" s="96">
        <v>45427</v>
      </c>
      <c r="T79" s="30"/>
      <c r="U79" s="223"/>
      <c r="V79" s="30">
        <v>1000</v>
      </c>
    </row>
    <row r="80" spans="1:26" ht="15.6">
      <c r="A80" s="51" t="s">
        <v>212</v>
      </c>
      <c r="B80" s="52" t="s">
        <v>6</v>
      </c>
      <c r="C80" s="52" t="s">
        <v>209</v>
      </c>
      <c r="D80" s="231">
        <v>188</v>
      </c>
      <c r="E80" s="52">
        <v>31.6</v>
      </c>
      <c r="F80" s="52">
        <v>22.4</v>
      </c>
      <c r="G80" s="52" t="s">
        <v>1</v>
      </c>
      <c r="H80" s="52" t="s">
        <v>96</v>
      </c>
      <c r="I80" s="61" t="s">
        <v>21</v>
      </c>
      <c r="J80" s="80" t="s">
        <v>14</v>
      </c>
      <c r="K80" s="120" t="s">
        <v>54</v>
      </c>
      <c r="L80" s="122">
        <v>45406</v>
      </c>
      <c r="M80" s="122">
        <v>45407</v>
      </c>
      <c r="N80" s="118">
        <v>24</v>
      </c>
      <c r="O80" s="34">
        <f>Fertiizer!Q80</f>
        <v>22.9</v>
      </c>
      <c r="P80" s="154">
        <f>12+6.83</f>
        <v>18.829999999999998</v>
      </c>
      <c r="Q80" s="154"/>
      <c r="R80" s="154"/>
      <c r="S80" s="96">
        <v>45427</v>
      </c>
      <c r="T80" s="30"/>
      <c r="U80" s="223"/>
      <c r="V80" s="30">
        <v>1000</v>
      </c>
    </row>
    <row r="81" spans="1:22" ht="15.6">
      <c r="A81" s="51" t="s">
        <v>213</v>
      </c>
      <c r="B81" s="52" t="s">
        <v>6</v>
      </c>
      <c r="C81" s="52" t="s">
        <v>209</v>
      </c>
      <c r="D81" s="231">
        <v>193</v>
      </c>
      <c r="E81" s="52">
        <v>21.4</v>
      </c>
      <c r="F81" s="52">
        <v>21.2</v>
      </c>
      <c r="G81" s="52" t="s">
        <v>1</v>
      </c>
      <c r="H81" s="52" t="s">
        <v>96</v>
      </c>
      <c r="I81" s="61" t="s">
        <v>21</v>
      </c>
      <c r="J81" s="80" t="s">
        <v>14</v>
      </c>
      <c r="K81" s="120" t="s">
        <v>54</v>
      </c>
      <c r="L81" s="117"/>
      <c r="M81" s="122">
        <v>45409</v>
      </c>
      <c r="N81" s="118">
        <v>24</v>
      </c>
      <c r="O81" s="34">
        <f>Fertiizer!Q81</f>
        <v>21.5</v>
      </c>
      <c r="P81" s="154">
        <v>20.18</v>
      </c>
      <c r="Q81" s="154"/>
      <c r="R81" s="154"/>
      <c r="S81" s="96">
        <v>45427</v>
      </c>
      <c r="T81" s="30"/>
      <c r="U81" s="223"/>
      <c r="V81" s="30">
        <v>1000</v>
      </c>
    </row>
    <row r="82" spans="1:22" ht="15.6">
      <c r="A82" s="51" t="s">
        <v>214</v>
      </c>
      <c r="B82" s="52" t="s">
        <v>6</v>
      </c>
      <c r="C82" s="52" t="s">
        <v>209</v>
      </c>
      <c r="D82" s="231">
        <v>195</v>
      </c>
      <c r="E82" s="52">
        <v>21.5</v>
      </c>
      <c r="F82" s="52">
        <v>21.3</v>
      </c>
      <c r="G82" s="52" t="s">
        <v>1</v>
      </c>
      <c r="H82" s="52" t="s">
        <v>96</v>
      </c>
      <c r="I82" s="61" t="s">
        <v>21</v>
      </c>
      <c r="J82" s="80" t="s">
        <v>14</v>
      </c>
      <c r="K82" s="120" t="s">
        <v>54</v>
      </c>
      <c r="L82" s="117"/>
      <c r="M82" s="122">
        <v>45409</v>
      </c>
      <c r="N82" s="118">
        <v>24</v>
      </c>
      <c r="O82" s="34">
        <f>Fertiizer!Q82</f>
        <v>21.4</v>
      </c>
      <c r="P82" s="154">
        <v>21.1</v>
      </c>
      <c r="Q82" s="154"/>
      <c r="R82" s="154"/>
      <c r="S82" s="96">
        <v>45427</v>
      </c>
      <c r="T82" s="30"/>
      <c r="U82" s="223"/>
      <c r="V82" s="30">
        <v>1000</v>
      </c>
    </row>
    <row r="83" spans="1:22" ht="15.6">
      <c r="A83" s="51" t="s">
        <v>215</v>
      </c>
      <c r="B83" s="52" t="s">
        <v>6</v>
      </c>
      <c r="C83" s="52" t="s">
        <v>173</v>
      </c>
      <c r="D83" s="231">
        <v>404</v>
      </c>
      <c r="E83" s="52">
        <v>7.2</v>
      </c>
      <c r="F83" s="52">
        <v>6.5</v>
      </c>
      <c r="G83" s="52" t="s">
        <v>1</v>
      </c>
      <c r="H83" s="52" t="s">
        <v>96</v>
      </c>
      <c r="I83" s="61" t="s">
        <v>21</v>
      </c>
      <c r="J83" s="80" t="s">
        <v>15</v>
      </c>
      <c r="K83" s="177" t="s">
        <v>51</v>
      </c>
      <c r="L83" s="122">
        <v>45403</v>
      </c>
      <c r="M83" s="122">
        <v>45404</v>
      </c>
      <c r="N83" s="118">
        <v>24</v>
      </c>
      <c r="O83" s="34">
        <f>Fertiizer!Q83</f>
        <v>6.5</v>
      </c>
      <c r="P83" s="154">
        <v>4.2</v>
      </c>
      <c r="Q83" s="154"/>
      <c r="R83" s="154"/>
      <c r="S83" s="96">
        <v>45415</v>
      </c>
      <c r="T83" s="96">
        <v>45415</v>
      </c>
      <c r="U83" s="154">
        <v>4.2</v>
      </c>
      <c r="V83">
        <v>2000</v>
      </c>
    </row>
    <row r="84" spans="1:22" ht="15.6">
      <c r="A84" s="51" t="s">
        <v>216</v>
      </c>
      <c r="B84" s="52" t="s">
        <v>6</v>
      </c>
      <c r="C84" s="52" t="s">
        <v>173</v>
      </c>
      <c r="D84" s="231">
        <v>405</v>
      </c>
      <c r="E84" s="52">
        <v>9.3000000000000007</v>
      </c>
      <c r="F84" s="52">
        <v>8.1999999999999993</v>
      </c>
      <c r="G84" s="52" t="s">
        <v>1</v>
      </c>
      <c r="H84" s="52" t="s">
        <v>96</v>
      </c>
      <c r="I84" s="61" t="s">
        <v>21</v>
      </c>
      <c r="J84" s="80" t="s">
        <v>15</v>
      </c>
      <c r="K84" s="116" t="s">
        <v>51</v>
      </c>
      <c r="L84" s="122">
        <v>45403</v>
      </c>
      <c r="M84" s="122">
        <v>45404</v>
      </c>
      <c r="N84" s="118">
        <v>24</v>
      </c>
      <c r="O84" s="34">
        <f>Fertiizer!Q84</f>
        <v>8.1999999999999993</v>
      </c>
      <c r="P84" s="154">
        <v>7.2</v>
      </c>
      <c r="Q84" s="154"/>
      <c r="R84" s="154"/>
      <c r="S84" s="96">
        <v>45415</v>
      </c>
      <c r="T84" s="96">
        <v>45415</v>
      </c>
      <c r="U84" s="154">
        <v>7.2</v>
      </c>
      <c r="V84">
        <v>2000</v>
      </c>
    </row>
    <row r="85" spans="1:22" ht="15.6">
      <c r="A85" s="51" t="s">
        <v>217</v>
      </c>
      <c r="B85" s="52" t="s">
        <v>6</v>
      </c>
      <c r="C85" s="52" t="s">
        <v>173</v>
      </c>
      <c r="D85" s="231">
        <v>406</v>
      </c>
      <c r="E85" s="52">
        <v>4.4000000000000004</v>
      </c>
      <c r="F85" s="52">
        <v>4.4000000000000004</v>
      </c>
      <c r="G85" s="52" t="s">
        <v>1</v>
      </c>
      <c r="H85" s="52" t="s">
        <v>96</v>
      </c>
      <c r="I85" s="61" t="s">
        <v>21</v>
      </c>
      <c r="J85" s="80" t="s">
        <v>15</v>
      </c>
      <c r="K85" s="116" t="s">
        <v>51</v>
      </c>
      <c r="L85" s="122">
        <v>45403</v>
      </c>
      <c r="M85" s="122">
        <v>45404</v>
      </c>
      <c r="N85" s="118">
        <v>24</v>
      </c>
      <c r="O85" s="34">
        <f>Fertiizer!Q85</f>
        <v>4.4000000000000004</v>
      </c>
      <c r="P85" s="154">
        <v>3.6</v>
      </c>
      <c r="Q85" s="154"/>
      <c r="R85" s="154"/>
      <c r="S85" s="96">
        <v>45415</v>
      </c>
      <c r="T85" s="96">
        <v>45415</v>
      </c>
      <c r="U85" s="154">
        <v>3.6</v>
      </c>
      <c r="V85">
        <v>2000</v>
      </c>
    </row>
    <row r="86" spans="1:22" ht="15.6">
      <c r="A86" s="51" t="s">
        <v>218</v>
      </c>
      <c r="B86" s="52" t="s">
        <v>6</v>
      </c>
      <c r="C86" s="52" t="s">
        <v>173</v>
      </c>
      <c r="D86" s="231">
        <v>523</v>
      </c>
      <c r="E86" s="52">
        <v>24.7</v>
      </c>
      <c r="F86" s="52">
        <v>24.1</v>
      </c>
      <c r="G86" s="52" t="s">
        <v>1</v>
      </c>
      <c r="H86" s="52" t="s">
        <v>96</v>
      </c>
      <c r="I86" s="61" t="s">
        <v>21</v>
      </c>
      <c r="J86" s="80" t="s">
        <v>15</v>
      </c>
      <c r="K86" s="116" t="s">
        <v>51</v>
      </c>
      <c r="L86" s="122">
        <v>45403</v>
      </c>
      <c r="M86" s="122">
        <v>45403</v>
      </c>
      <c r="N86" s="118">
        <v>24</v>
      </c>
      <c r="O86" s="34">
        <f>Fertiizer!Q86</f>
        <v>24.1</v>
      </c>
      <c r="P86" s="154">
        <v>22.5</v>
      </c>
      <c r="Q86" s="154"/>
      <c r="R86" s="154"/>
      <c r="S86" s="96">
        <v>45415</v>
      </c>
      <c r="T86" s="96">
        <v>45415</v>
      </c>
      <c r="U86" s="154">
        <v>22.5</v>
      </c>
      <c r="V86">
        <v>2000</v>
      </c>
    </row>
    <row r="87" spans="1:22" ht="15.6">
      <c r="A87" s="51" t="s">
        <v>219</v>
      </c>
      <c r="B87" s="52" t="s">
        <v>6</v>
      </c>
      <c r="C87" s="52" t="s">
        <v>173</v>
      </c>
      <c r="D87" s="231">
        <v>535</v>
      </c>
      <c r="E87" s="52">
        <v>40.799999999999997</v>
      </c>
      <c r="F87" s="52">
        <v>40</v>
      </c>
      <c r="G87" s="52" t="s">
        <v>1</v>
      </c>
      <c r="H87" s="52" t="s">
        <v>96</v>
      </c>
      <c r="I87" s="61" t="s">
        <v>21</v>
      </c>
      <c r="J87" s="80" t="s">
        <v>15</v>
      </c>
      <c r="K87" s="116" t="s">
        <v>51</v>
      </c>
      <c r="L87" s="122">
        <v>45403</v>
      </c>
      <c r="M87" s="122">
        <v>45404</v>
      </c>
      <c r="N87" s="118">
        <v>24</v>
      </c>
      <c r="O87" s="34">
        <f>Fertiizer!Q87</f>
        <v>40</v>
      </c>
      <c r="P87" s="154">
        <v>34.799999999999997</v>
      </c>
      <c r="Q87" s="154"/>
      <c r="R87" s="154"/>
      <c r="S87" s="96">
        <v>45415</v>
      </c>
      <c r="T87" s="96">
        <v>45415</v>
      </c>
      <c r="U87" s="154">
        <v>34.799999999999997</v>
      </c>
      <c r="V87">
        <v>2000</v>
      </c>
    </row>
    <row r="88" spans="1:22" ht="15.6">
      <c r="A88" s="51" t="s">
        <v>220</v>
      </c>
      <c r="B88" s="52" t="s">
        <v>6</v>
      </c>
      <c r="C88" s="52" t="s">
        <v>173</v>
      </c>
      <c r="D88" s="231">
        <v>536</v>
      </c>
      <c r="E88" s="52">
        <v>10.199999999999999</v>
      </c>
      <c r="F88" s="52">
        <v>10.1</v>
      </c>
      <c r="G88" s="52" t="s">
        <v>1</v>
      </c>
      <c r="H88" s="52" t="s">
        <v>96</v>
      </c>
      <c r="I88" s="61" t="s">
        <v>21</v>
      </c>
      <c r="J88" s="80" t="s">
        <v>15</v>
      </c>
      <c r="K88" s="116" t="s">
        <v>51</v>
      </c>
      <c r="L88" s="122">
        <v>45404</v>
      </c>
      <c r="M88" s="122">
        <v>45404</v>
      </c>
      <c r="N88" s="118">
        <v>24</v>
      </c>
      <c r="O88" s="34">
        <f>Fertiizer!Q88</f>
        <v>10.01</v>
      </c>
      <c r="P88" s="154">
        <v>9.1999999999999993</v>
      </c>
      <c r="Q88" s="154"/>
      <c r="R88" s="154"/>
      <c r="S88" s="96">
        <v>45415</v>
      </c>
      <c r="T88" s="96">
        <v>45415</v>
      </c>
      <c r="U88" s="154">
        <v>9.1999999999999993</v>
      </c>
      <c r="V88">
        <v>2000</v>
      </c>
    </row>
    <row r="89" spans="1:22" ht="15.6">
      <c r="A89" s="51" t="s">
        <v>221</v>
      </c>
      <c r="B89" s="52" t="s">
        <v>6</v>
      </c>
      <c r="C89" s="52" t="s">
        <v>173</v>
      </c>
      <c r="D89" s="231">
        <v>538</v>
      </c>
      <c r="E89" s="52">
        <v>9.6</v>
      </c>
      <c r="F89" s="52">
        <v>9.4</v>
      </c>
      <c r="G89" s="52" t="s">
        <v>1</v>
      </c>
      <c r="H89" s="52" t="s">
        <v>96</v>
      </c>
      <c r="I89" s="61" t="s">
        <v>21</v>
      </c>
      <c r="J89" s="80" t="s">
        <v>15</v>
      </c>
      <c r="K89" s="116" t="s">
        <v>51</v>
      </c>
      <c r="L89" s="122">
        <v>45404</v>
      </c>
      <c r="M89" s="122">
        <v>45404</v>
      </c>
      <c r="N89" s="118">
        <v>25</v>
      </c>
      <c r="O89" s="34">
        <f>Fertiizer!Q89</f>
        <v>9.5</v>
      </c>
      <c r="P89" s="154">
        <v>9.4</v>
      </c>
      <c r="Q89" s="154"/>
      <c r="R89" s="154"/>
      <c r="S89" s="96">
        <v>45415</v>
      </c>
      <c r="T89" s="96">
        <v>45415</v>
      </c>
      <c r="U89" s="154">
        <v>9.4</v>
      </c>
      <c r="V89">
        <v>2000</v>
      </c>
    </row>
    <row r="90" spans="1:22" ht="15.6">
      <c r="A90" s="51" t="s">
        <v>222</v>
      </c>
      <c r="B90" s="52" t="s">
        <v>6</v>
      </c>
      <c r="C90" s="52" t="s">
        <v>173</v>
      </c>
      <c r="D90" s="231">
        <v>539</v>
      </c>
      <c r="E90" s="52">
        <v>7.5</v>
      </c>
      <c r="F90" s="52">
        <v>7</v>
      </c>
      <c r="G90" s="52" t="s">
        <v>1</v>
      </c>
      <c r="H90" s="52" t="s">
        <v>96</v>
      </c>
      <c r="I90" s="61" t="s">
        <v>21</v>
      </c>
      <c r="J90" s="80" t="s">
        <v>15</v>
      </c>
      <c r="K90" s="116" t="s">
        <v>51</v>
      </c>
      <c r="L90" s="122">
        <v>45404</v>
      </c>
      <c r="M90" s="122">
        <v>45404</v>
      </c>
      <c r="N90" s="118">
        <v>25</v>
      </c>
      <c r="O90" s="34">
        <f>Fertiizer!Q90</f>
        <v>8.1999999999999993</v>
      </c>
      <c r="P90" s="154">
        <v>7.1</v>
      </c>
      <c r="Q90" s="154"/>
      <c r="R90" s="154"/>
      <c r="S90" s="96">
        <v>45415</v>
      </c>
      <c r="T90" s="96">
        <v>45415</v>
      </c>
      <c r="U90" s="154">
        <v>7.1</v>
      </c>
      <c r="V90">
        <v>2000</v>
      </c>
    </row>
    <row r="91" spans="1:22" ht="15.6">
      <c r="A91" s="51" t="s">
        <v>223</v>
      </c>
      <c r="B91" s="52" t="s">
        <v>6</v>
      </c>
      <c r="C91" s="52" t="s">
        <v>173</v>
      </c>
      <c r="D91" s="231">
        <v>555</v>
      </c>
      <c r="E91" s="52">
        <v>16.100000000000001</v>
      </c>
      <c r="F91" s="52">
        <v>11</v>
      </c>
      <c r="G91" s="52" t="s">
        <v>1</v>
      </c>
      <c r="H91" s="52" t="s">
        <v>96</v>
      </c>
      <c r="I91" s="61" t="s">
        <v>21</v>
      </c>
      <c r="J91" s="80" t="s">
        <v>14</v>
      </c>
      <c r="K91" s="116" t="s">
        <v>51</v>
      </c>
      <c r="L91" s="122">
        <v>45406</v>
      </c>
      <c r="M91" s="122">
        <v>45407</v>
      </c>
      <c r="N91" s="118">
        <v>22</v>
      </c>
      <c r="O91" s="34">
        <f>Fertiizer!Q91</f>
        <v>10.5</v>
      </c>
      <c r="P91" s="154">
        <v>10.9</v>
      </c>
      <c r="Q91" s="154"/>
      <c r="R91" s="154"/>
      <c r="S91" s="96">
        <v>45427</v>
      </c>
      <c r="T91" s="30"/>
      <c r="U91" s="223"/>
      <c r="V91" s="30">
        <v>1000</v>
      </c>
    </row>
    <row r="92" spans="1:22" ht="15.6">
      <c r="A92" s="51" t="s">
        <v>224</v>
      </c>
      <c r="B92" s="52" t="s">
        <v>6</v>
      </c>
      <c r="C92" s="52" t="s">
        <v>173</v>
      </c>
      <c r="D92" s="231">
        <v>556</v>
      </c>
      <c r="E92" s="52">
        <v>21.2</v>
      </c>
      <c r="F92" s="52">
        <v>16</v>
      </c>
      <c r="G92" s="52" t="s">
        <v>1</v>
      </c>
      <c r="H92" s="52" t="s">
        <v>96</v>
      </c>
      <c r="I92" s="61" t="s">
        <v>21</v>
      </c>
      <c r="J92" s="80" t="s">
        <v>14</v>
      </c>
      <c r="K92" s="116" t="s">
        <v>51</v>
      </c>
      <c r="L92" s="122">
        <v>45406</v>
      </c>
      <c r="M92" s="122">
        <v>45407</v>
      </c>
      <c r="N92" s="118">
        <v>22</v>
      </c>
      <c r="O92" s="34">
        <f>Fertiizer!Q92</f>
        <v>15.6</v>
      </c>
      <c r="P92" s="154">
        <v>15.7</v>
      </c>
      <c r="Q92" s="154"/>
      <c r="R92" s="154"/>
      <c r="S92" s="96">
        <v>45427</v>
      </c>
      <c r="T92" s="30"/>
      <c r="U92" s="223"/>
      <c r="V92" s="30">
        <v>1000</v>
      </c>
    </row>
    <row r="93" spans="1:22" ht="15.6">
      <c r="A93" s="51" t="s">
        <v>225</v>
      </c>
      <c r="B93" s="52" t="s">
        <v>6</v>
      </c>
      <c r="C93" s="52" t="s">
        <v>173</v>
      </c>
      <c r="D93" s="231">
        <v>559</v>
      </c>
      <c r="E93" s="52">
        <v>6</v>
      </c>
      <c r="F93" s="52">
        <v>5.8</v>
      </c>
      <c r="G93" s="52" t="s">
        <v>1</v>
      </c>
      <c r="H93" s="52" t="s">
        <v>96</v>
      </c>
      <c r="I93" s="61" t="s">
        <v>21</v>
      </c>
      <c r="J93" s="80" t="s">
        <v>14</v>
      </c>
      <c r="K93" s="116" t="s">
        <v>51</v>
      </c>
      <c r="L93" s="122">
        <v>45406</v>
      </c>
      <c r="M93" s="122">
        <v>45409</v>
      </c>
      <c r="N93" s="118">
        <v>22</v>
      </c>
      <c r="O93" s="34">
        <f>Fertiizer!Q93</f>
        <v>5.7</v>
      </c>
      <c r="P93" s="154">
        <v>6</v>
      </c>
      <c r="Q93" s="154"/>
      <c r="R93" s="154"/>
      <c r="S93" s="96">
        <v>45427</v>
      </c>
      <c r="T93" s="30"/>
      <c r="U93" s="223"/>
      <c r="V93" s="30">
        <v>1000</v>
      </c>
    </row>
    <row r="94" spans="1:22" ht="15.6">
      <c r="A94" s="51" t="s">
        <v>226</v>
      </c>
      <c r="B94" s="52" t="s">
        <v>6</v>
      </c>
      <c r="C94" s="52" t="s">
        <v>173</v>
      </c>
      <c r="D94" s="231">
        <v>560</v>
      </c>
      <c r="E94" s="52">
        <v>4.3</v>
      </c>
      <c r="F94" s="52">
        <v>4.2</v>
      </c>
      <c r="G94" s="52" t="s">
        <v>1</v>
      </c>
      <c r="H94" s="52" t="s">
        <v>96</v>
      </c>
      <c r="I94" s="61" t="s">
        <v>21</v>
      </c>
      <c r="J94" s="80" t="s">
        <v>14</v>
      </c>
      <c r="K94" s="116" t="s">
        <v>51</v>
      </c>
      <c r="L94" s="122">
        <v>45406</v>
      </c>
      <c r="M94" s="122">
        <v>45409</v>
      </c>
      <c r="N94" s="118">
        <v>22</v>
      </c>
      <c r="O94" s="34">
        <f>Fertiizer!Q94</f>
        <v>4</v>
      </c>
      <c r="P94" s="154">
        <v>4</v>
      </c>
      <c r="Q94" s="154"/>
      <c r="R94" s="154"/>
      <c r="S94" s="96">
        <v>45427</v>
      </c>
      <c r="T94" s="30"/>
      <c r="U94" s="223"/>
      <c r="V94" s="30">
        <v>1000</v>
      </c>
    </row>
    <row r="95" spans="1:22" ht="15.6">
      <c r="A95" s="51" t="s">
        <v>227</v>
      </c>
      <c r="B95" s="52" t="s">
        <v>6</v>
      </c>
      <c r="C95" s="52" t="s">
        <v>173</v>
      </c>
      <c r="D95" s="231">
        <v>561</v>
      </c>
      <c r="E95" s="52">
        <v>10.3</v>
      </c>
      <c r="F95" s="52">
        <v>10.1</v>
      </c>
      <c r="G95" s="52" t="s">
        <v>1</v>
      </c>
      <c r="H95" s="52" t="s">
        <v>96</v>
      </c>
      <c r="I95" s="61" t="s">
        <v>21</v>
      </c>
      <c r="J95" s="80" t="s">
        <v>14</v>
      </c>
      <c r="K95" s="116" t="s">
        <v>51</v>
      </c>
      <c r="L95" s="122">
        <v>45406</v>
      </c>
      <c r="M95" s="122">
        <v>45409</v>
      </c>
      <c r="N95" s="118">
        <v>22</v>
      </c>
      <c r="O95" s="34">
        <f>Fertiizer!Q95</f>
        <v>10</v>
      </c>
      <c r="P95" s="154">
        <v>11</v>
      </c>
      <c r="Q95" s="154"/>
      <c r="R95" s="154"/>
      <c r="S95" s="96">
        <v>45427</v>
      </c>
      <c r="T95" s="30"/>
      <c r="U95" s="223"/>
      <c r="V95" s="30">
        <v>1000</v>
      </c>
    </row>
    <row r="96" spans="1:22" ht="15.6">
      <c r="A96" s="51" t="s">
        <v>228</v>
      </c>
      <c r="B96" s="52" t="s">
        <v>6</v>
      </c>
      <c r="C96" s="52" t="s">
        <v>173</v>
      </c>
      <c r="D96" s="231">
        <v>562</v>
      </c>
      <c r="E96" s="52">
        <v>4.5999999999999996</v>
      </c>
      <c r="F96" s="52">
        <v>4.4000000000000004</v>
      </c>
      <c r="G96" s="52" t="s">
        <v>1</v>
      </c>
      <c r="H96" s="52" t="s">
        <v>96</v>
      </c>
      <c r="I96" s="61" t="s">
        <v>21</v>
      </c>
      <c r="J96" s="80" t="s">
        <v>14</v>
      </c>
      <c r="K96" s="116" t="s">
        <v>51</v>
      </c>
      <c r="L96" s="122">
        <v>45406</v>
      </c>
      <c r="M96" s="122">
        <v>45409</v>
      </c>
      <c r="N96" s="118">
        <v>22</v>
      </c>
      <c r="O96" s="34">
        <f>Fertiizer!Q96</f>
        <v>4.4000000000000004</v>
      </c>
      <c r="P96" s="154">
        <v>4.7</v>
      </c>
      <c r="Q96" s="154"/>
      <c r="R96" s="154"/>
      <c r="S96" s="96">
        <v>45427</v>
      </c>
      <c r="T96" s="30"/>
      <c r="U96" s="223"/>
      <c r="V96" s="30">
        <v>1000</v>
      </c>
    </row>
    <row r="97" spans="1:22" ht="15.6">
      <c r="A97" s="51" t="s">
        <v>229</v>
      </c>
      <c r="B97" s="52" t="s">
        <v>6</v>
      </c>
      <c r="C97" s="52" t="s">
        <v>173</v>
      </c>
      <c r="D97" s="231">
        <v>574</v>
      </c>
      <c r="E97" s="52">
        <v>7.7</v>
      </c>
      <c r="F97" s="52">
        <v>7.5</v>
      </c>
      <c r="G97" s="52" t="s">
        <v>1</v>
      </c>
      <c r="H97" s="52" t="s">
        <v>96</v>
      </c>
      <c r="I97" s="61" t="s">
        <v>21</v>
      </c>
      <c r="J97" s="80" t="s">
        <v>14</v>
      </c>
      <c r="K97" s="116" t="s">
        <v>51</v>
      </c>
      <c r="L97" s="122">
        <v>45404</v>
      </c>
      <c r="M97" s="122">
        <v>45404</v>
      </c>
      <c r="N97" s="118">
        <v>25</v>
      </c>
      <c r="O97" s="34">
        <f>Fertiizer!Q97</f>
        <v>7.6</v>
      </c>
      <c r="P97" s="154">
        <v>8</v>
      </c>
      <c r="Q97" s="154"/>
      <c r="R97" s="154"/>
      <c r="S97" s="96">
        <v>45415</v>
      </c>
      <c r="T97" s="96">
        <v>45415</v>
      </c>
      <c r="U97" s="154">
        <v>8</v>
      </c>
      <c r="V97">
        <v>2000</v>
      </c>
    </row>
    <row r="98" spans="1:22" ht="15.6">
      <c r="A98" s="51" t="s">
        <v>230</v>
      </c>
      <c r="B98" s="52" t="s">
        <v>6</v>
      </c>
      <c r="C98" s="52" t="s">
        <v>173</v>
      </c>
      <c r="D98" s="231">
        <v>575</v>
      </c>
      <c r="E98" s="52">
        <v>5.2</v>
      </c>
      <c r="F98" s="52">
        <v>4.9000000000000004</v>
      </c>
      <c r="G98" s="52" t="s">
        <v>1</v>
      </c>
      <c r="H98" s="52" t="s">
        <v>96</v>
      </c>
      <c r="I98" s="61" t="s">
        <v>21</v>
      </c>
      <c r="J98" s="80" t="s">
        <v>14</v>
      </c>
      <c r="K98" s="116" t="s">
        <v>51</v>
      </c>
      <c r="L98" s="122">
        <v>45404</v>
      </c>
      <c r="M98" s="122">
        <v>45404</v>
      </c>
      <c r="N98" s="118">
        <v>25</v>
      </c>
      <c r="O98" s="34">
        <f>Fertiizer!Q98</f>
        <v>5</v>
      </c>
      <c r="P98" s="154">
        <v>4.0999999999999996</v>
      </c>
      <c r="Q98" s="154"/>
      <c r="R98" s="154"/>
      <c r="S98" s="96">
        <v>45415</v>
      </c>
      <c r="T98" s="96">
        <v>45415</v>
      </c>
      <c r="U98" s="154">
        <v>4.0999999999999996</v>
      </c>
      <c r="V98">
        <v>2000</v>
      </c>
    </row>
    <row r="99" spans="1:22" ht="15.6">
      <c r="A99" s="51" t="s">
        <v>231</v>
      </c>
      <c r="B99" s="52" t="s">
        <v>6</v>
      </c>
      <c r="C99" s="52" t="s">
        <v>173</v>
      </c>
      <c r="D99" s="231">
        <v>576</v>
      </c>
      <c r="E99" s="52">
        <v>21.5</v>
      </c>
      <c r="F99" s="52">
        <v>20.5</v>
      </c>
      <c r="G99" s="52" t="s">
        <v>1</v>
      </c>
      <c r="H99" s="52" t="s">
        <v>96</v>
      </c>
      <c r="I99" s="61" t="s">
        <v>21</v>
      </c>
      <c r="J99" s="80" t="s">
        <v>14</v>
      </c>
      <c r="K99" s="116" t="s">
        <v>51</v>
      </c>
      <c r="L99" s="122">
        <v>45404</v>
      </c>
      <c r="M99" s="122">
        <v>45405</v>
      </c>
      <c r="N99" s="118">
        <v>24</v>
      </c>
      <c r="O99" s="34">
        <f>Fertiizer!Q99</f>
        <v>20.76</v>
      </c>
      <c r="P99" s="154">
        <v>20.7</v>
      </c>
      <c r="Q99" s="154"/>
      <c r="R99" s="154"/>
      <c r="S99" s="96">
        <v>45415</v>
      </c>
      <c r="T99" s="96">
        <v>45415</v>
      </c>
      <c r="U99" s="154">
        <v>20.7</v>
      </c>
      <c r="V99">
        <v>2000</v>
      </c>
    </row>
    <row r="100" spans="1:22" ht="15.6">
      <c r="A100" s="51" t="s">
        <v>232</v>
      </c>
      <c r="B100" s="52" t="s">
        <v>6</v>
      </c>
      <c r="C100" s="52" t="s">
        <v>173</v>
      </c>
      <c r="D100" s="231">
        <v>577</v>
      </c>
      <c r="E100" s="52">
        <v>15.2</v>
      </c>
      <c r="F100" s="52">
        <v>14.5</v>
      </c>
      <c r="G100" s="52" t="s">
        <v>1</v>
      </c>
      <c r="H100" s="52" t="s">
        <v>96</v>
      </c>
      <c r="I100" s="61" t="s">
        <v>21</v>
      </c>
      <c r="J100" s="80" t="s">
        <v>14</v>
      </c>
      <c r="K100" s="116" t="s">
        <v>51</v>
      </c>
      <c r="L100" s="122">
        <v>45404</v>
      </c>
      <c r="M100" s="122">
        <v>45404</v>
      </c>
      <c r="N100" s="118">
        <v>23</v>
      </c>
      <c r="O100" s="34">
        <f>Fertiizer!Q100</f>
        <v>14.5</v>
      </c>
      <c r="P100" s="154">
        <v>13.1</v>
      </c>
      <c r="Q100" s="154"/>
      <c r="R100" s="154"/>
      <c r="S100" s="96">
        <v>45415</v>
      </c>
      <c r="T100" s="96">
        <v>45415</v>
      </c>
      <c r="U100" s="154">
        <v>13.1</v>
      </c>
      <c r="V100">
        <v>2000</v>
      </c>
    </row>
    <row r="101" spans="1:22" ht="15.6">
      <c r="A101" s="51" t="s">
        <v>233</v>
      </c>
      <c r="B101" s="52" t="s">
        <v>6</v>
      </c>
      <c r="C101" s="52" t="s">
        <v>173</v>
      </c>
      <c r="D101" s="231">
        <v>580</v>
      </c>
      <c r="E101" s="52">
        <v>6.6</v>
      </c>
      <c r="F101" s="52">
        <v>6.4</v>
      </c>
      <c r="G101" s="52" t="s">
        <v>1</v>
      </c>
      <c r="H101" s="52" t="s">
        <v>96</v>
      </c>
      <c r="I101" s="61" t="s">
        <v>21</v>
      </c>
      <c r="J101" s="80" t="s">
        <v>14</v>
      </c>
      <c r="K101" s="116" t="s">
        <v>51</v>
      </c>
      <c r="L101" s="122">
        <v>45404</v>
      </c>
      <c r="M101" s="122">
        <v>45404</v>
      </c>
      <c r="N101" s="118">
        <v>23</v>
      </c>
      <c r="O101" s="34">
        <f>Fertiizer!Q101</f>
        <v>5.45</v>
      </c>
      <c r="P101" s="154">
        <v>4.7</v>
      </c>
      <c r="Q101" s="154"/>
      <c r="R101" s="154"/>
      <c r="S101" s="96">
        <v>45415</v>
      </c>
      <c r="T101" s="96">
        <v>45415</v>
      </c>
      <c r="U101" s="154">
        <v>4.7</v>
      </c>
      <c r="V101">
        <v>2000</v>
      </c>
    </row>
    <row r="102" spans="1:22" ht="15.6">
      <c r="A102" s="51" t="s">
        <v>234</v>
      </c>
      <c r="B102" s="52" t="s">
        <v>6</v>
      </c>
      <c r="C102" s="52" t="s">
        <v>173</v>
      </c>
      <c r="D102" s="231">
        <v>581</v>
      </c>
      <c r="E102" s="52">
        <v>7.4</v>
      </c>
      <c r="F102" s="52">
        <v>7.2</v>
      </c>
      <c r="G102" s="52" t="s">
        <v>1</v>
      </c>
      <c r="H102" s="52" t="s">
        <v>96</v>
      </c>
      <c r="I102" s="61" t="s">
        <v>21</v>
      </c>
      <c r="J102" s="80" t="s">
        <v>14</v>
      </c>
      <c r="K102" s="116" t="s">
        <v>51</v>
      </c>
      <c r="L102" s="122">
        <v>45405</v>
      </c>
      <c r="M102" s="122">
        <v>45405</v>
      </c>
      <c r="N102" s="118"/>
      <c r="O102" s="34">
        <f>Fertiizer!Q102</f>
        <v>7.2</v>
      </c>
      <c r="P102" s="154">
        <v>6.8</v>
      </c>
      <c r="Q102" s="154"/>
      <c r="R102" s="154"/>
      <c r="S102" s="96">
        <v>45415</v>
      </c>
      <c r="T102" s="96">
        <v>45415</v>
      </c>
      <c r="U102" s="154">
        <v>6.8</v>
      </c>
      <c r="V102">
        <v>2000</v>
      </c>
    </row>
    <row r="103" spans="1:22" ht="15.6">
      <c r="A103" s="51" t="s">
        <v>235</v>
      </c>
      <c r="B103" s="52" t="s">
        <v>6</v>
      </c>
      <c r="C103" s="52" t="s">
        <v>173</v>
      </c>
      <c r="D103" s="231">
        <v>582</v>
      </c>
      <c r="E103" s="52">
        <v>10.5</v>
      </c>
      <c r="F103" s="52">
        <v>10.199999999999999</v>
      </c>
      <c r="G103" s="52" t="s">
        <v>1</v>
      </c>
      <c r="H103" s="52" t="s">
        <v>96</v>
      </c>
      <c r="I103" s="61" t="s">
        <v>21</v>
      </c>
      <c r="J103" s="80" t="s">
        <v>14</v>
      </c>
      <c r="K103" s="116" t="s">
        <v>51</v>
      </c>
      <c r="L103" s="123">
        <v>45405</v>
      </c>
      <c r="M103" s="122">
        <v>45405</v>
      </c>
      <c r="N103" s="118"/>
      <c r="O103" s="34">
        <f>Fertiizer!Q103</f>
        <v>10.199999999999999</v>
      </c>
      <c r="P103" s="154">
        <v>9.5</v>
      </c>
      <c r="Q103" s="154"/>
      <c r="R103" s="154"/>
      <c r="S103" s="96">
        <v>45415</v>
      </c>
      <c r="T103" s="96">
        <v>45415</v>
      </c>
      <c r="U103" s="154">
        <v>9.5</v>
      </c>
      <c r="V103">
        <v>2000</v>
      </c>
    </row>
    <row r="104" spans="1:22" ht="15.6">
      <c r="A104" s="51" t="s">
        <v>236</v>
      </c>
      <c r="B104" s="52" t="s">
        <v>6</v>
      </c>
      <c r="C104" s="52" t="s">
        <v>173</v>
      </c>
      <c r="D104" s="231">
        <v>583</v>
      </c>
      <c r="E104" s="52">
        <v>12.2</v>
      </c>
      <c r="F104" s="52">
        <v>11.8</v>
      </c>
      <c r="G104" s="52" t="s">
        <v>1</v>
      </c>
      <c r="H104" s="52" t="s">
        <v>96</v>
      </c>
      <c r="I104" s="61" t="s">
        <v>21</v>
      </c>
      <c r="J104" s="80" t="s">
        <v>14</v>
      </c>
      <c r="K104" s="116" t="s">
        <v>51</v>
      </c>
      <c r="L104" s="123">
        <v>45405</v>
      </c>
      <c r="M104" s="122">
        <v>45406</v>
      </c>
      <c r="N104" s="118"/>
      <c r="O104" s="34">
        <f>Fertiizer!Q104</f>
        <v>11.8</v>
      </c>
      <c r="P104" s="154">
        <v>11.3</v>
      </c>
      <c r="Q104" s="154"/>
      <c r="R104" s="154"/>
      <c r="S104" s="96">
        <v>45424</v>
      </c>
      <c r="T104" s="30"/>
      <c r="U104" s="223"/>
      <c r="V104" s="30">
        <v>1000</v>
      </c>
    </row>
    <row r="105" spans="1:22" ht="15.6">
      <c r="A105" s="51" t="s">
        <v>237</v>
      </c>
      <c r="B105" s="52" t="s">
        <v>6</v>
      </c>
      <c r="C105" s="52" t="s">
        <v>173</v>
      </c>
      <c r="D105" s="231">
        <v>601</v>
      </c>
      <c r="E105" s="52">
        <v>33.200000000000003</v>
      </c>
      <c r="F105" s="52">
        <v>32.299999999999997</v>
      </c>
      <c r="G105" s="52" t="s">
        <v>1</v>
      </c>
      <c r="H105" s="52" t="s">
        <v>96</v>
      </c>
      <c r="I105" s="61" t="s">
        <v>21</v>
      </c>
      <c r="J105" s="80" t="s">
        <v>14</v>
      </c>
      <c r="K105" s="116" t="s">
        <v>51</v>
      </c>
      <c r="L105" s="122">
        <v>45404</v>
      </c>
      <c r="M105" s="122">
        <v>45405</v>
      </c>
      <c r="N105" s="118">
        <v>24</v>
      </c>
      <c r="O105" s="34">
        <f>Fertiizer!Q105</f>
        <v>33.299999999999997</v>
      </c>
      <c r="P105" s="154">
        <v>32.119999999999997</v>
      </c>
      <c r="Q105" s="154"/>
      <c r="R105" s="154"/>
      <c r="S105" s="96">
        <v>45415</v>
      </c>
      <c r="T105" s="96">
        <v>45415</v>
      </c>
      <c r="U105" s="154">
        <v>32.119999999999997</v>
      </c>
      <c r="V105">
        <v>2000</v>
      </c>
    </row>
    <row r="106" spans="1:22" ht="15.6">
      <c r="A106" s="51" t="s">
        <v>238</v>
      </c>
      <c r="B106" s="52" t="s">
        <v>6</v>
      </c>
      <c r="C106" s="52" t="s">
        <v>173</v>
      </c>
      <c r="D106" s="231">
        <v>602</v>
      </c>
      <c r="E106" s="52">
        <v>14.3</v>
      </c>
      <c r="F106" s="52">
        <v>13.5</v>
      </c>
      <c r="G106" s="52" t="s">
        <v>1</v>
      </c>
      <c r="H106" s="52" t="s">
        <v>96</v>
      </c>
      <c r="I106" s="61" t="s">
        <v>21</v>
      </c>
      <c r="J106" s="80" t="s">
        <v>14</v>
      </c>
      <c r="K106" s="116" t="s">
        <v>51</v>
      </c>
      <c r="L106" s="122">
        <v>45406</v>
      </c>
      <c r="M106" s="122">
        <v>45407</v>
      </c>
      <c r="N106" s="118">
        <v>22</v>
      </c>
      <c r="O106" s="34">
        <v>13.5</v>
      </c>
      <c r="P106" s="154">
        <v>13.6</v>
      </c>
      <c r="Q106" s="154"/>
      <c r="R106" s="154"/>
      <c r="S106" s="96">
        <v>45427</v>
      </c>
      <c r="T106" s="30"/>
      <c r="U106" s="223"/>
      <c r="V106" s="30">
        <v>1000</v>
      </c>
    </row>
    <row r="107" spans="1:22" ht="15.6">
      <c r="A107" s="51" t="s">
        <v>239</v>
      </c>
      <c r="B107" s="52" t="s">
        <v>6</v>
      </c>
      <c r="C107" s="52" t="s">
        <v>173</v>
      </c>
      <c r="D107" s="231">
        <v>603</v>
      </c>
      <c r="E107" s="52">
        <v>13.5</v>
      </c>
      <c r="F107" s="52">
        <v>13.2</v>
      </c>
      <c r="G107" s="52" t="s">
        <v>1</v>
      </c>
      <c r="H107" s="52" t="s">
        <v>96</v>
      </c>
      <c r="I107" s="61" t="s">
        <v>21</v>
      </c>
      <c r="J107" s="80" t="s">
        <v>14</v>
      </c>
      <c r="K107" s="116" t="s">
        <v>51</v>
      </c>
      <c r="L107" s="122">
        <v>45406</v>
      </c>
      <c r="M107" s="122">
        <v>45407</v>
      </c>
      <c r="N107" s="118">
        <v>22</v>
      </c>
      <c r="O107" s="34">
        <v>13.2</v>
      </c>
      <c r="P107" s="154">
        <v>13.3</v>
      </c>
      <c r="Q107" s="154"/>
      <c r="R107" s="154"/>
      <c r="S107" s="96">
        <v>45427</v>
      </c>
      <c r="T107" s="30"/>
      <c r="U107" s="223"/>
      <c r="V107" s="30">
        <v>1000</v>
      </c>
    </row>
    <row r="108" spans="1:22" ht="15.6">
      <c r="A108" s="51" t="s">
        <v>240</v>
      </c>
      <c r="B108" s="52" t="s">
        <v>6</v>
      </c>
      <c r="C108" s="52" t="s">
        <v>173</v>
      </c>
      <c r="D108" s="231">
        <v>605</v>
      </c>
      <c r="E108" s="52">
        <v>34.1</v>
      </c>
      <c r="F108" s="52">
        <v>27</v>
      </c>
      <c r="G108" s="52" t="s">
        <v>1</v>
      </c>
      <c r="H108" s="52" t="s">
        <v>96</v>
      </c>
      <c r="I108" s="61" t="s">
        <v>21</v>
      </c>
      <c r="J108" s="80" t="s">
        <v>14</v>
      </c>
      <c r="K108" s="116" t="s">
        <v>51</v>
      </c>
      <c r="L108" s="122">
        <v>45406</v>
      </c>
      <c r="M108" s="122">
        <v>45406</v>
      </c>
      <c r="N108" s="118">
        <v>24</v>
      </c>
      <c r="O108" s="34">
        <f>Fertiizer!Q108</f>
        <v>27.52</v>
      </c>
      <c r="P108" s="154">
        <v>27.4</v>
      </c>
      <c r="Q108" s="154"/>
      <c r="R108" s="154"/>
      <c r="S108" s="96">
        <v>45424</v>
      </c>
      <c r="T108" s="30"/>
      <c r="U108" s="223"/>
      <c r="V108" s="32">
        <v>1000</v>
      </c>
    </row>
    <row r="109" spans="1:22" ht="15.6">
      <c r="A109" s="51" t="s">
        <v>241</v>
      </c>
      <c r="B109" s="52" t="s">
        <v>6</v>
      </c>
      <c r="C109" s="52" t="s">
        <v>173</v>
      </c>
      <c r="D109" s="231">
        <v>617</v>
      </c>
      <c r="E109" s="52">
        <v>14.1</v>
      </c>
      <c r="F109" s="52">
        <v>14.1</v>
      </c>
      <c r="G109" s="52" t="s">
        <v>1</v>
      </c>
      <c r="H109" s="52" t="s">
        <v>96</v>
      </c>
      <c r="I109" s="61" t="s">
        <v>21</v>
      </c>
      <c r="J109" s="80" t="s">
        <v>14</v>
      </c>
      <c r="K109" s="116" t="s">
        <v>51</v>
      </c>
      <c r="L109" s="122">
        <v>45405</v>
      </c>
      <c r="M109" s="122">
        <v>45405</v>
      </c>
      <c r="N109" s="118">
        <v>24</v>
      </c>
      <c r="O109" s="34">
        <f>Fertiizer!Q109</f>
        <v>16.8</v>
      </c>
      <c r="P109" s="154">
        <v>15.5</v>
      </c>
      <c r="Q109" s="154"/>
      <c r="R109" s="154"/>
      <c r="S109" s="96">
        <v>45415</v>
      </c>
      <c r="T109" s="96">
        <v>45415</v>
      </c>
      <c r="U109" s="154">
        <v>15.5</v>
      </c>
      <c r="V109">
        <v>2000</v>
      </c>
    </row>
    <row r="110" spans="1:22" ht="15.6">
      <c r="A110" s="51" t="s">
        <v>242</v>
      </c>
      <c r="B110" s="52" t="s">
        <v>6</v>
      </c>
      <c r="C110" s="52" t="s">
        <v>173</v>
      </c>
      <c r="D110" s="231">
        <v>624</v>
      </c>
      <c r="E110" s="52">
        <v>11.2</v>
      </c>
      <c r="F110" s="52">
        <v>11.2</v>
      </c>
      <c r="G110" s="52" t="s">
        <v>1</v>
      </c>
      <c r="H110" s="52" t="s">
        <v>96</v>
      </c>
      <c r="I110" s="61" t="s">
        <v>21</v>
      </c>
      <c r="J110" s="80" t="s">
        <v>14</v>
      </c>
      <c r="K110" s="116" t="s">
        <v>51</v>
      </c>
      <c r="L110" s="122">
        <v>45406</v>
      </c>
      <c r="M110" s="122">
        <v>45406</v>
      </c>
      <c r="N110" s="118">
        <v>24</v>
      </c>
      <c r="O110" s="34">
        <f>Fertiizer!Q110</f>
        <v>11.5</v>
      </c>
      <c r="P110" s="154">
        <f>3.44+6.7</f>
        <v>10.14</v>
      </c>
      <c r="Q110" s="154"/>
      <c r="R110" s="154"/>
      <c r="S110" s="96">
        <v>45424</v>
      </c>
      <c r="T110" s="30"/>
      <c r="U110" s="223"/>
      <c r="V110" s="30">
        <v>1000</v>
      </c>
    </row>
    <row r="111" spans="1:22" ht="15.6">
      <c r="A111" s="51" t="s">
        <v>243</v>
      </c>
      <c r="B111" s="52" t="s">
        <v>6</v>
      </c>
      <c r="C111" s="52" t="s">
        <v>173</v>
      </c>
      <c r="D111" s="231">
        <v>632</v>
      </c>
      <c r="E111" s="52">
        <v>31</v>
      </c>
      <c r="F111" s="52">
        <v>30.9</v>
      </c>
      <c r="G111" s="52" t="s">
        <v>1</v>
      </c>
      <c r="H111" s="52" t="s">
        <v>96</v>
      </c>
      <c r="I111" s="61" t="s">
        <v>21</v>
      </c>
      <c r="J111" s="80" t="s">
        <v>14</v>
      </c>
      <c r="K111" s="116" t="s">
        <v>51</v>
      </c>
      <c r="L111" s="122">
        <v>45406</v>
      </c>
      <c r="M111" s="122">
        <v>45406</v>
      </c>
      <c r="N111" s="118">
        <v>24</v>
      </c>
      <c r="O111" s="34">
        <f>Fertiizer!Q111</f>
        <v>29.35</v>
      </c>
      <c r="P111" s="154">
        <v>26</v>
      </c>
      <c r="Q111" s="154"/>
      <c r="R111" s="154"/>
      <c r="S111" s="96">
        <v>45424</v>
      </c>
      <c r="T111" s="30"/>
      <c r="U111" s="223"/>
      <c r="V111" s="30">
        <v>1000</v>
      </c>
    </row>
    <row r="112" spans="1:22" ht="15.6">
      <c r="A112" s="51" t="s">
        <v>244</v>
      </c>
      <c r="B112" s="52" t="s">
        <v>7</v>
      </c>
      <c r="C112" s="52" t="s">
        <v>95</v>
      </c>
      <c r="D112" s="231">
        <v>313</v>
      </c>
      <c r="E112" s="52">
        <v>45.3</v>
      </c>
      <c r="F112" s="52">
        <v>44</v>
      </c>
      <c r="G112" s="52" t="s">
        <v>1</v>
      </c>
      <c r="H112" s="52" t="s">
        <v>96</v>
      </c>
      <c r="I112" s="61" t="s">
        <v>21</v>
      </c>
      <c r="J112" s="80" t="s">
        <v>15</v>
      </c>
      <c r="K112" s="177" t="s">
        <v>55</v>
      </c>
      <c r="L112" s="122">
        <v>45404</v>
      </c>
      <c r="M112" s="122">
        <v>45405</v>
      </c>
      <c r="N112" s="118">
        <v>25</v>
      </c>
      <c r="O112" s="144">
        <f>Fertiizer!Q112</f>
        <v>44.5</v>
      </c>
      <c r="P112" s="154">
        <v>43.8</v>
      </c>
      <c r="Q112" s="154"/>
      <c r="R112" s="154"/>
      <c r="S112" s="96">
        <v>45424</v>
      </c>
      <c r="T112" s="30"/>
      <c r="U112" s="223"/>
      <c r="V112" s="30">
        <v>1000</v>
      </c>
    </row>
    <row r="113" spans="1:22" ht="15.6">
      <c r="A113" s="51" t="s">
        <v>245</v>
      </c>
      <c r="B113" s="52" t="s">
        <v>7</v>
      </c>
      <c r="C113" s="52" t="s">
        <v>95</v>
      </c>
      <c r="D113" s="231">
        <v>317</v>
      </c>
      <c r="E113" s="52">
        <v>29</v>
      </c>
      <c r="F113" s="52">
        <v>26.2</v>
      </c>
      <c r="G113" s="52" t="s">
        <v>1</v>
      </c>
      <c r="H113" s="52" t="s">
        <v>96</v>
      </c>
      <c r="I113" s="61" t="s">
        <v>21</v>
      </c>
      <c r="J113" s="80" t="s">
        <v>15</v>
      </c>
      <c r="K113" s="120" t="s">
        <v>54</v>
      </c>
      <c r="L113" s="122">
        <v>45404</v>
      </c>
      <c r="M113" s="122">
        <v>45406</v>
      </c>
      <c r="N113" s="118">
        <v>24</v>
      </c>
      <c r="O113" s="144">
        <f>Fertiizer!Q113</f>
        <v>24</v>
      </c>
      <c r="P113" s="154">
        <v>20.6</v>
      </c>
      <c r="Q113" s="154"/>
      <c r="R113" s="154"/>
      <c r="S113" s="96">
        <v>45424</v>
      </c>
      <c r="T113" s="30"/>
      <c r="U113" s="223"/>
      <c r="V113" s="30">
        <v>1000</v>
      </c>
    </row>
    <row r="114" spans="1:22" ht="15.6">
      <c r="A114" s="51" t="s">
        <v>246</v>
      </c>
      <c r="B114" s="52" t="s">
        <v>7</v>
      </c>
      <c r="C114" s="52" t="s">
        <v>95</v>
      </c>
      <c r="D114" s="231" t="s">
        <v>247</v>
      </c>
      <c r="E114" s="52">
        <v>29.7</v>
      </c>
      <c r="F114" s="52">
        <v>28.9</v>
      </c>
      <c r="G114" s="52" t="s">
        <v>1</v>
      </c>
      <c r="H114" s="52" t="s">
        <v>96</v>
      </c>
      <c r="I114" s="61" t="s">
        <v>21</v>
      </c>
      <c r="J114" s="80" t="s">
        <v>15</v>
      </c>
      <c r="K114" s="120" t="s">
        <v>54</v>
      </c>
      <c r="L114" s="122">
        <v>45404</v>
      </c>
      <c r="M114" s="122">
        <v>45406</v>
      </c>
      <c r="N114" s="118">
        <v>24</v>
      </c>
      <c r="O114" s="144">
        <f>Fertiizer!Q114</f>
        <v>25.3</v>
      </c>
      <c r="P114" s="154">
        <v>21</v>
      </c>
      <c r="Q114" s="154"/>
      <c r="R114" s="154"/>
      <c r="S114" s="96">
        <v>45424</v>
      </c>
      <c r="T114" s="30"/>
      <c r="U114" s="223"/>
      <c r="V114" s="30">
        <v>1000</v>
      </c>
    </row>
    <row r="115" spans="1:22" ht="15.6">
      <c r="A115" s="51" t="s">
        <v>248</v>
      </c>
      <c r="B115" s="52" t="s">
        <v>7</v>
      </c>
      <c r="C115" s="52" t="s">
        <v>95</v>
      </c>
      <c r="D115" s="231" t="s">
        <v>249</v>
      </c>
      <c r="E115" s="52">
        <v>24</v>
      </c>
      <c r="F115" s="52">
        <v>23</v>
      </c>
      <c r="G115" s="52" t="s">
        <v>1</v>
      </c>
      <c r="H115" s="52" t="s">
        <v>96</v>
      </c>
      <c r="I115" s="61" t="s">
        <v>21</v>
      </c>
      <c r="J115" s="80" t="s">
        <v>14</v>
      </c>
      <c r="K115" s="116" t="s">
        <v>55</v>
      </c>
      <c r="L115" s="122">
        <v>45404</v>
      </c>
      <c r="M115" s="122">
        <v>45405</v>
      </c>
      <c r="N115" s="118">
        <v>24</v>
      </c>
      <c r="O115" s="144">
        <f>Fertiizer!Q115</f>
        <v>23.2</v>
      </c>
      <c r="P115" s="154">
        <v>23.7</v>
      </c>
      <c r="Q115" s="154"/>
      <c r="R115" s="154"/>
      <c r="S115" s="96">
        <v>45424</v>
      </c>
      <c r="T115" s="30"/>
      <c r="U115" s="223"/>
      <c r="V115" s="30">
        <v>1000</v>
      </c>
    </row>
    <row r="116" spans="1:22" ht="15.6">
      <c r="A116" s="51" t="s">
        <v>250</v>
      </c>
      <c r="B116" s="52" t="s">
        <v>7</v>
      </c>
      <c r="C116" s="52" t="s">
        <v>129</v>
      </c>
      <c r="D116" s="231" t="s">
        <v>183</v>
      </c>
      <c r="E116" s="52">
        <v>34.57</v>
      </c>
      <c r="F116" s="53">
        <v>32.4</v>
      </c>
      <c r="G116" s="52" t="s">
        <v>1</v>
      </c>
      <c r="H116" s="52" t="s">
        <v>135</v>
      </c>
      <c r="I116" s="61" t="s">
        <v>20</v>
      </c>
      <c r="J116" s="80" t="s">
        <v>15</v>
      </c>
      <c r="K116" s="178" t="s">
        <v>54</v>
      </c>
      <c r="L116" s="122"/>
      <c r="M116" s="122">
        <v>45391</v>
      </c>
      <c r="N116" s="118">
        <v>25</v>
      </c>
      <c r="O116" s="144">
        <f>Fertiizer!Q116</f>
        <v>26.52</v>
      </c>
      <c r="P116" s="154">
        <v>30.2</v>
      </c>
      <c r="Q116" s="154"/>
      <c r="R116" s="154"/>
      <c r="S116" s="96">
        <v>45412</v>
      </c>
      <c r="T116" s="96">
        <v>45412</v>
      </c>
      <c r="U116" s="30">
        <v>30.2</v>
      </c>
      <c r="V116">
        <v>2000</v>
      </c>
    </row>
    <row r="117" spans="1:22" ht="15.6">
      <c r="A117" s="51" t="s">
        <v>251</v>
      </c>
      <c r="B117" s="52" t="s">
        <v>7</v>
      </c>
      <c r="C117" s="52" t="s">
        <v>129</v>
      </c>
      <c r="D117" s="231" t="s">
        <v>185</v>
      </c>
      <c r="E117" s="52">
        <v>47.05</v>
      </c>
      <c r="F117" s="53">
        <v>42.9</v>
      </c>
      <c r="G117" s="52" t="s">
        <v>1</v>
      </c>
      <c r="H117" s="52" t="s">
        <v>135</v>
      </c>
      <c r="I117" s="61" t="s">
        <v>20</v>
      </c>
      <c r="J117" s="80" t="s">
        <v>15</v>
      </c>
      <c r="K117" s="178" t="s">
        <v>54</v>
      </c>
      <c r="L117" s="122">
        <v>45402</v>
      </c>
      <c r="M117" s="122">
        <v>45402</v>
      </c>
      <c r="N117" s="118">
        <v>24</v>
      </c>
      <c r="O117" s="144">
        <f>Fertiizer!Q117</f>
        <v>42.9</v>
      </c>
      <c r="P117" s="154">
        <v>40.4</v>
      </c>
      <c r="Q117" s="154"/>
      <c r="R117" s="154"/>
      <c r="S117" s="96">
        <v>45420</v>
      </c>
      <c r="T117" s="30"/>
      <c r="U117" s="30"/>
      <c r="V117">
        <v>2000</v>
      </c>
    </row>
    <row r="118" spans="1:22" ht="15.6">
      <c r="A118" s="51" t="s">
        <v>252</v>
      </c>
      <c r="B118" s="52" t="s">
        <v>7</v>
      </c>
      <c r="C118" s="52" t="s">
        <v>129</v>
      </c>
      <c r="D118" s="231" t="s">
        <v>187</v>
      </c>
      <c r="E118" s="52">
        <v>45.21</v>
      </c>
      <c r="F118" s="53">
        <v>42.3</v>
      </c>
      <c r="G118" s="52" t="s">
        <v>1</v>
      </c>
      <c r="H118" s="52" t="s">
        <v>135</v>
      </c>
      <c r="I118" s="61" t="s">
        <v>20</v>
      </c>
      <c r="J118" s="80" t="s">
        <v>15</v>
      </c>
      <c r="K118" s="120" t="s">
        <v>52</v>
      </c>
      <c r="L118" s="122">
        <v>45402</v>
      </c>
      <c r="M118" s="122">
        <v>45402</v>
      </c>
      <c r="N118" s="118">
        <v>24</v>
      </c>
      <c r="O118" s="144">
        <f>Fertiizer!Q118</f>
        <v>42.6</v>
      </c>
      <c r="P118" s="154">
        <v>40.700000000000003</v>
      </c>
      <c r="Q118" s="154"/>
      <c r="R118" s="154"/>
      <c r="S118" s="96">
        <v>45421</v>
      </c>
      <c r="T118" s="30"/>
      <c r="U118" s="30"/>
      <c r="V118">
        <v>2000</v>
      </c>
    </row>
    <row r="119" spans="1:22" ht="15.6">
      <c r="A119" s="51" t="s">
        <v>253</v>
      </c>
      <c r="B119" s="52" t="s">
        <v>7</v>
      </c>
      <c r="C119" s="52" t="s">
        <v>129</v>
      </c>
      <c r="D119" s="231" t="s">
        <v>189</v>
      </c>
      <c r="E119" s="52">
        <v>45.23</v>
      </c>
      <c r="F119" s="53">
        <v>42.6</v>
      </c>
      <c r="G119" s="52" t="s">
        <v>1</v>
      </c>
      <c r="H119" s="52" t="s">
        <v>135</v>
      </c>
      <c r="I119" s="61" t="s">
        <v>20</v>
      </c>
      <c r="J119" s="80" t="s">
        <v>15</v>
      </c>
      <c r="K119" s="120" t="s">
        <v>52</v>
      </c>
      <c r="L119" s="122">
        <v>45402</v>
      </c>
      <c r="M119" s="122">
        <v>45402</v>
      </c>
      <c r="N119" s="118">
        <v>24</v>
      </c>
      <c r="O119" s="144">
        <f>Fertiizer!Q119</f>
        <v>42.04</v>
      </c>
      <c r="P119" s="154">
        <v>31.4</v>
      </c>
      <c r="Q119" s="154"/>
      <c r="R119" s="154"/>
      <c r="S119" s="96">
        <v>45421</v>
      </c>
      <c r="T119" s="30"/>
      <c r="U119" s="30"/>
      <c r="V119">
        <v>2000</v>
      </c>
    </row>
    <row r="120" spans="1:22" ht="15.6">
      <c r="A120" s="51" t="s">
        <v>254</v>
      </c>
      <c r="B120" s="52" t="s">
        <v>7</v>
      </c>
      <c r="C120" s="52" t="s">
        <v>129</v>
      </c>
      <c r="D120" s="231" t="s">
        <v>255</v>
      </c>
      <c r="E120" s="52">
        <v>18.82</v>
      </c>
      <c r="F120" s="53">
        <v>16.899999999999999</v>
      </c>
      <c r="G120" s="52" t="s">
        <v>1</v>
      </c>
      <c r="H120" s="52" t="s">
        <v>135</v>
      </c>
      <c r="I120" s="61" t="s">
        <v>20</v>
      </c>
      <c r="J120" s="80" t="s">
        <v>15</v>
      </c>
      <c r="K120" s="120" t="s">
        <v>52</v>
      </c>
      <c r="L120" s="122">
        <v>45402</v>
      </c>
      <c r="M120" s="122">
        <v>45402</v>
      </c>
      <c r="N120" s="118">
        <v>24</v>
      </c>
      <c r="O120" s="144">
        <f>Fertiizer!Q120</f>
        <v>16.899999999999999</v>
      </c>
      <c r="P120" s="154">
        <v>16.399999999999999</v>
      </c>
      <c r="Q120" s="154"/>
      <c r="R120" s="154"/>
      <c r="S120" s="96">
        <v>45421</v>
      </c>
      <c r="T120" s="30"/>
      <c r="U120" s="30"/>
      <c r="V120">
        <v>2000</v>
      </c>
    </row>
    <row r="121" spans="1:22" ht="15.6">
      <c r="A121" s="51" t="s">
        <v>256</v>
      </c>
      <c r="B121" s="52" t="s">
        <v>7</v>
      </c>
      <c r="C121" s="52" t="s">
        <v>129</v>
      </c>
      <c r="D121" s="231" t="s">
        <v>257</v>
      </c>
      <c r="E121" s="52">
        <v>35.31</v>
      </c>
      <c r="F121" s="53">
        <v>32.799999999999997</v>
      </c>
      <c r="G121" s="52" t="s">
        <v>1</v>
      </c>
      <c r="H121" s="52" t="s">
        <v>135</v>
      </c>
      <c r="I121" s="61" t="s">
        <v>20</v>
      </c>
      <c r="J121" s="80" t="s">
        <v>15</v>
      </c>
      <c r="K121" s="120" t="s">
        <v>52</v>
      </c>
      <c r="L121" s="122">
        <v>45402</v>
      </c>
      <c r="M121" s="122">
        <v>45402</v>
      </c>
      <c r="N121" s="118">
        <v>24</v>
      </c>
      <c r="O121" s="144">
        <f>Fertiizer!Q121</f>
        <v>33</v>
      </c>
      <c r="P121" s="154">
        <v>31.8</v>
      </c>
      <c r="Q121" s="154"/>
      <c r="R121" s="154"/>
      <c r="S121" s="96">
        <v>45421</v>
      </c>
      <c r="T121" s="30"/>
      <c r="U121" s="30"/>
      <c r="V121">
        <v>2000</v>
      </c>
    </row>
    <row r="122" spans="1:22" ht="15.6">
      <c r="A122" s="51" t="s">
        <v>258</v>
      </c>
      <c r="B122" s="52" t="s">
        <v>7</v>
      </c>
      <c r="C122" s="52" t="s">
        <v>129</v>
      </c>
      <c r="D122" s="231" t="s">
        <v>193</v>
      </c>
      <c r="E122" s="52">
        <v>33.11</v>
      </c>
      <c r="F122" s="53">
        <v>29.2</v>
      </c>
      <c r="G122" s="52" t="s">
        <v>1</v>
      </c>
      <c r="H122" s="52" t="s">
        <v>135</v>
      </c>
      <c r="I122" s="61" t="s">
        <v>20</v>
      </c>
      <c r="J122" s="80" t="s">
        <v>15</v>
      </c>
      <c r="K122" s="120" t="s">
        <v>52</v>
      </c>
      <c r="L122" s="122">
        <v>45400</v>
      </c>
      <c r="M122" s="122">
        <v>45401</v>
      </c>
      <c r="N122" s="118">
        <v>24</v>
      </c>
      <c r="O122" s="145">
        <f>Fertiizer!Q122</f>
        <v>30.51</v>
      </c>
      <c r="P122" s="154">
        <v>29.2</v>
      </c>
      <c r="Q122" s="154"/>
      <c r="R122" s="154"/>
      <c r="S122" s="96">
        <v>45418</v>
      </c>
      <c r="T122" s="96">
        <v>45418</v>
      </c>
      <c r="U122" s="154">
        <v>29.2</v>
      </c>
      <c r="V122">
        <v>2000</v>
      </c>
    </row>
    <row r="123" spans="1:22" ht="15.6">
      <c r="A123" s="51" t="s">
        <v>259</v>
      </c>
      <c r="B123" s="52" t="s">
        <v>7</v>
      </c>
      <c r="C123" s="52" t="s">
        <v>129</v>
      </c>
      <c r="D123" s="231" t="s">
        <v>195</v>
      </c>
      <c r="E123" s="52">
        <v>54.57</v>
      </c>
      <c r="F123" s="53">
        <v>51.8</v>
      </c>
      <c r="G123" s="52" t="s">
        <v>1</v>
      </c>
      <c r="H123" s="52" t="s">
        <v>135</v>
      </c>
      <c r="I123" s="61" t="s">
        <v>20</v>
      </c>
      <c r="J123" s="80" t="s">
        <v>15</v>
      </c>
      <c r="K123" s="120" t="s">
        <v>52</v>
      </c>
      <c r="L123" s="122">
        <v>45400</v>
      </c>
      <c r="M123" s="122">
        <v>45401</v>
      </c>
      <c r="N123" s="118">
        <v>24</v>
      </c>
      <c r="O123" s="145">
        <f>Fertiizer!Q123</f>
        <v>54.02</v>
      </c>
      <c r="P123" s="154">
        <v>50.6</v>
      </c>
      <c r="Q123" s="154"/>
      <c r="R123" s="154"/>
      <c r="S123" s="96">
        <v>45418</v>
      </c>
      <c r="T123" s="96">
        <v>45418</v>
      </c>
      <c r="U123" s="154">
        <v>50.6</v>
      </c>
      <c r="V123">
        <v>2000</v>
      </c>
    </row>
    <row r="124" spans="1:22" ht="15.6">
      <c r="A124" s="51" t="s">
        <v>260</v>
      </c>
      <c r="B124" s="52" t="s">
        <v>7</v>
      </c>
      <c r="C124" s="52" t="s">
        <v>129</v>
      </c>
      <c r="D124" s="231" t="s">
        <v>261</v>
      </c>
      <c r="E124" s="52">
        <v>45.53</v>
      </c>
      <c r="F124" s="53">
        <v>42.6</v>
      </c>
      <c r="G124" s="52" t="s">
        <v>1</v>
      </c>
      <c r="H124" s="52" t="s">
        <v>135</v>
      </c>
      <c r="I124" s="61" t="s">
        <v>20</v>
      </c>
      <c r="J124" s="80" t="s">
        <v>15</v>
      </c>
      <c r="K124" s="120" t="s">
        <v>52</v>
      </c>
      <c r="L124" s="122">
        <v>45400</v>
      </c>
      <c r="M124" s="123">
        <v>45401</v>
      </c>
      <c r="N124" s="118">
        <v>24</v>
      </c>
      <c r="O124" s="145">
        <f>Fertiizer!Q124</f>
        <v>44.57</v>
      </c>
      <c r="P124" s="154">
        <v>44.5</v>
      </c>
      <c r="Q124" s="154"/>
      <c r="R124" s="154"/>
      <c r="S124" s="96">
        <v>45418</v>
      </c>
      <c r="T124" s="96">
        <v>45418</v>
      </c>
      <c r="U124" s="154">
        <v>44.5</v>
      </c>
      <c r="V124">
        <v>2000</v>
      </c>
    </row>
    <row r="125" spans="1:22" ht="15.6">
      <c r="A125" s="51" t="s">
        <v>262</v>
      </c>
      <c r="B125" s="52" t="s">
        <v>7</v>
      </c>
      <c r="C125" s="52" t="s">
        <v>129</v>
      </c>
      <c r="D125" s="231" t="s">
        <v>263</v>
      </c>
      <c r="E125" s="52">
        <v>42.92</v>
      </c>
      <c r="F125" s="53">
        <v>39.299999999999997</v>
      </c>
      <c r="G125" s="52" t="s">
        <v>1</v>
      </c>
      <c r="H125" s="52" t="s">
        <v>135</v>
      </c>
      <c r="I125" s="61" t="s">
        <v>20</v>
      </c>
      <c r="J125" s="80" t="s">
        <v>15</v>
      </c>
      <c r="K125" s="120" t="s">
        <v>52</v>
      </c>
      <c r="L125" s="122">
        <v>45400</v>
      </c>
      <c r="M125" s="123">
        <v>45401</v>
      </c>
      <c r="N125" s="118">
        <v>24</v>
      </c>
      <c r="O125" s="145">
        <f>Fertiizer!Q125</f>
        <v>38.03</v>
      </c>
      <c r="P125" s="154">
        <v>38.4</v>
      </c>
      <c r="Q125" s="154"/>
      <c r="R125" s="154"/>
      <c r="S125" s="96">
        <v>45418</v>
      </c>
      <c r="T125" s="96">
        <v>45418</v>
      </c>
      <c r="U125" s="154">
        <v>38.4</v>
      </c>
      <c r="V125">
        <v>2000</v>
      </c>
    </row>
    <row r="126" spans="1:22" ht="15.6">
      <c r="A126" s="51" t="s">
        <v>264</v>
      </c>
      <c r="B126" s="52" t="s">
        <v>7</v>
      </c>
      <c r="C126" s="52" t="s">
        <v>129</v>
      </c>
      <c r="D126" s="231" t="s">
        <v>265</v>
      </c>
      <c r="E126" s="52">
        <v>42.32</v>
      </c>
      <c r="F126" s="53">
        <v>39.700000000000003</v>
      </c>
      <c r="G126" s="52" t="s">
        <v>1</v>
      </c>
      <c r="H126" s="52" t="s">
        <v>135</v>
      </c>
      <c r="I126" s="61" t="s">
        <v>20</v>
      </c>
      <c r="J126" s="80" t="s">
        <v>15</v>
      </c>
      <c r="K126" s="120" t="s">
        <v>52</v>
      </c>
      <c r="L126" s="122">
        <v>45400</v>
      </c>
      <c r="M126" s="123">
        <v>45401</v>
      </c>
      <c r="N126" s="118">
        <v>24</v>
      </c>
      <c r="O126" s="145">
        <f>Fertiizer!Q126</f>
        <v>39.28</v>
      </c>
      <c r="P126" s="154">
        <v>39.6</v>
      </c>
      <c r="Q126" s="154"/>
      <c r="R126" s="154"/>
      <c r="S126" s="96">
        <v>45418</v>
      </c>
      <c r="T126" s="96">
        <v>45418</v>
      </c>
      <c r="U126" s="154">
        <v>39.6</v>
      </c>
      <c r="V126">
        <v>2000</v>
      </c>
    </row>
    <row r="127" spans="1:22" ht="15.6">
      <c r="A127" s="51" t="s">
        <v>266</v>
      </c>
      <c r="B127" s="52" t="s">
        <v>7</v>
      </c>
      <c r="C127" s="52" t="s">
        <v>129</v>
      </c>
      <c r="D127" s="231" t="s">
        <v>267</v>
      </c>
      <c r="E127" s="52">
        <v>40.6</v>
      </c>
      <c r="F127" s="53">
        <v>38</v>
      </c>
      <c r="G127" s="52" t="s">
        <v>1</v>
      </c>
      <c r="H127" s="52" t="s">
        <v>135</v>
      </c>
      <c r="I127" s="61" t="s">
        <v>20</v>
      </c>
      <c r="J127" s="80" t="s">
        <v>15</v>
      </c>
      <c r="K127" s="120" t="s">
        <v>52</v>
      </c>
      <c r="L127" s="122">
        <v>45399</v>
      </c>
      <c r="M127" s="123">
        <v>45401</v>
      </c>
      <c r="N127" s="118">
        <v>24</v>
      </c>
      <c r="O127" s="145">
        <f>Fertiizer!Q127</f>
        <v>38.549999999999997</v>
      </c>
      <c r="P127" s="154">
        <v>36.9</v>
      </c>
      <c r="Q127" s="154"/>
      <c r="R127" s="154"/>
      <c r="S127" s="96">
        <v>45420</v>
      </c>
      <c r="T127" s="30"/>
      <c r="U127" s="30"/>
      <c r="V127">
        <v>2000</v>
      </c>
    </row>
    <row r="128" spans="1:22" ht="15.6">
      <c r="A128" s="51" t="s">
        <v>268</v>
      </c>
      <c r="B128" s="52" t="s">
        <v>7</v>
      </c>
      <c r="C128" s="52" t="s">
        <v>129</v>
      </c>
      <c r="D128" s="231" t="s">
        <v>269</v>
      </c>
      <c r="E128" s="52">
        <v>41.25</v>
      </c>
      <c r="F128" s="53">
        <v>37.5</v>
      </c>
      <c r="G128" s="52" t="s">
        <v>1</v>
      </c>
      <c r="H128" s="52" t="s">
        <v>135</v>
      </c>
      <c r="I128" s="61" t="s">
        <v>20</v>
      </c>
      <c r="J128" s="80" t="s">
        <v>15</v>
      </c>
      <c r="K128" s="120" t="s">
        <v>52</v>
      </c>
      <c r="L128" s="122">
        <v>45399</v>
      </c>
      <c r="M128" s="122">
        <v>45401</v>
      </c>
      <c r="N128" s="118">
        <v>24</v>
      </c>
      <c r="O128" s="145">
        <f>Fertiizer!Q128</f>
        <v>39.18</v>
      </c>
      <c r="P128" s="154">
        <v>37.200000000000003</v>
      </c>
      <c r="Q128" s="154"/>
      <c r="R128" s="154"/>
      <c r="S128" s="96">
        <v>45420</v>
      </c>
      <c r="T128" s="30"/>
      <c r="U128" s="30"/>
      <c r="V128">
        <v>2000</v>
      </c>
    </row>
    <row r="129" spans="1:22" ht="15.6">
      <c r="A129" s="51" t="s">
        <v>270</v>
      </c>
      <c r="B129" s="52" t="s">
        <v>7</v>
      </c>
      <c r="C129" s="52" t="s">
        <v>129</v>
      </c>
      <c r="D129" s="231" t="s">
        <v>197</v>
      </c>
      <c r="E129" s="52">
        <v>62.41</v>
      </c>
      <c r="F129" s="53">
        <v>60.4</v>
      </c>
      <c r="G129" s="52" t="s">
        <v>1</v>
      </c>
      <c r="H129" s="52" t="s">
        <v>135</v>
      </c>
      <c r="I129" s="61" t="s">
        <v>20</v>
      </c>
      <c r="J129" s="80" t="s">
        <v>15</v>
      </c>
      <c r="K129" s="120" t="s">
        <v>54</v>
      </c>
      <c r="L129" s="122">
        <v>45399</v>
      </c>
      <c r="M129" s="122">
        <v>45400</v>
      </c>
      <c r="N129" s="118">
        <v>24</v>
      </c>
      <c r="O129" s="144">
        <f>Fertiizer!Q129</f>
        <v>60.1</v>
      </c>
      <c r="P129" s="154">
        <v>59.29</v>
      </c>
      <c r="Q129" s="154"/>
      <c r="R129" s="154"/>
      <c r="S129" s="96">
        <v>45414</v>
      </c>
      <c r="T129" s="96">
        <v>45414</v>
      </c>
      <c r="U129" s="30">
        <v>59.29</v>
      </c>
      <c r="V129">
        <v>2000</v>
      </c>
    </row>
    <row r="130" spans="1:22" ht="15.6">
      <c r="A130" s="51" t="s">
        <v>271</v>
      </c>
      <c r="B130" s="52" t="s">
        <v>7</v>
      </c>
      <c r="C130" s="52" t="s">
        <v>129</v>
      </c>
      <c r="D130" s="231">
        <v>153</v>
      </c>
      <c r="E130" s="52">
        <v>32</v>
      </c>
      <c r="F130" s="52">
        <v>31.8</v>
      </c>
      <c r="G130" s="52" t="s">
        <v>1</v>
      </c>
      <c r="H130" s="52" t="s">
        <v>96</v>
      </c>
      <c r="I130" s="61" t="s">
        <v>21</v>
      </c>
      <c r="J130" s="80" t="s">
        <v>14</v>
      </c>
      <c r="K130" s="120" t="s">
        <v>54</v>
      </c>
      <c r="L130" s="122">
        <v>45405</v>
      </c>
      <c r="M130" s="122">
        <v>45406</v>
      </c>
      <c r="N130" s="118">
        <v>24</v>
      </c>
      <c r="O130" s="144">
        <v>31</v>
      </c>
      <c r="P130" s="154">
        <v>29.02</v>
      </c>
      <c r="Q130" s="154"/>
      <c r="R130" s="154"/>
      <c r="S130" s="96">
        <v>45424</v>
      </c>
      <c r="T130" s="30"/>
      <c r="U130" s="223"/>
      <c r="V130" s="30">
        <v>1000</v>
      </c>
    </row>
    <row r="131" spans="1:22" ht="15.6">
      <c r="A131" s="51" t="s">
        <v>272</v>
      </c>
      <c r="B131" s="52" t="s">
        <v>7</v>
      </c>
      <c r="C131" s="52" t="s">
        <v>129</v>
      </c>
      <c r="D131" s="231">
        <v>190</v>
      </c>
      <c r="E131" s="52">
        <v>34</v>
      </c>
      <c r="F131" s="52">
        <v>34</v>
      </c>
      <c r="G131" s="52" t="s">
        <v>1</v>
      </c>
      <c r="H131" s="52" t="s">
        <v>96</v>
      </c>
      <c r="I131" s="61" t="s">
        <v>21</v>
      </c>
      <c r="J131" s="80" t="s">
        <v>14</v>
      </c>
      <c r="K131" s="120" t="s">
        <v>54</v>
      </c>
      <c r="L131" s="122">
        <v>45405</v>
      </c>
      <c r="M131" s="122">
        <v>45406</v>
      </c>
      <c r="N131" s="118">
        <v>24</v>
      </c>
      <c r="O131" s="144">
        <f>Fertiizer!Q131</f>
        <v>34</v>
      </c>
      <c r="P131" s="154">
        <v>33.4</v>
      </c>
      <c r="Q131" s="154"/>
      <c r="R131" s="154"/>
      <c r="S131" s="96">
        <v>45424</v>
      </c>
      <c r="T131" s="30"/>
      <c r="U131" s="223"/>
      <c r="V131" s="30">
        <v>1000</v>
      </c>
    </row>
    <row r="132" spans="1:22" ht="15.6">
      <c r="A132" s="51" t="s">
        <v>273</v>
      </c>
      <c r="B132" s="52" t="s">
        <v>7</v>
      </c>
      <c r="C132" s="52" t="s">
        <v>129</v>
      </c>
      <c r="D132" s="231">
        <v>192</v>
      </c>
      <c r="E132" s="52">
        <v>10.3</v>
      </c>
      <c r="F132" s="52">
        <v>10</v>
      </c>
      <c r="G132" s="52" t="s">
        <v>1</v>
      </c>
      <c r="H132" s="52" t="s">
        <v>96</v>
      </c>
      <c r="I132" s="61" t="s">
        <v>21</v>
      </c>
      <c r="J132" s="80" t="s">
        <v>14</v>
      </c>
      <c r="K132" s="120" t="s">
        <v>54</v>
      </c>
      <c r="L132" s="122">
        <v>45405</v>
      </c>
      <c r="M132" s="122">
        <v>45406</v>
      </c>
      <c r="N132" s="118">
        <v>24</v>
      </c>
      <c r="O132" s="144">
        <f>Fertiizer!Q132</f>
        <v>9</v>
      </c>
      <c r="P132" s="154">
        <v>8</v>
      </c>
      <c r="Q132" s="154"/>
      <c r="R132" s="154"/>
      <c r="S132" s="96">
        <v>45424</v>
      </c>
      <c r="T132" s="30"/>
      <c r="U132" s="223"/>
      <c r="V132" s="30">
        <v>1000</v>
      </c>
    </row>
    <row r="133" spans="1:22" ht="15.6">
      <c r="A133" s="51" t="s">
        <v>274</v>
      </c>
      <c r="B133" s="52" t="s">
        <v>7</v>
      </c>
      <c r="C133" s="52" t="s">
        <v>129</v>
      </c>
      <c r="D133" s="231">
        <v>193</v>
      </c>
      <c r="E133" s="52">
        <v>29.5</v>
      </c>
      <c r="F133" s="52">
        <v>28.9</v>
      </c>
      <c r="G133" s="52" t="s">
        <v>1</v>
      </c>
      <c r="H133" s="52" t="s">
        <v>96</v>
      </c>
      <c r="I133" s="61" t="s">
        <v>21</v>
      </c>
      <c r="J133" s="80" t="s">
        <v>14</v>
      </c>
      <c r="K133" s="120" t="s">
        <v>54</v>
      </c>
      <c r="L133" s="122">
        <v>45405</v>
      </c>
      <c r="M133" s="122">
        <v>45406</v>
      </c>
      <c r="N133" s="118">
        <v>24</v>
      </c>
      <c r="O133" s="144">
        <f>Fertiizer!Q133</f>
        <v>28.1</v>
      </c>
      <c r="P133" s="154">
        <v>28.58</v>
      </c>
      <c r="Q133" s="154"/>
      <c r="R133" s="154"/>
      <c r="S133" s="96">
        <v>45424</v>
      </c>
      <c r="T133" s="30"/>
      <c r="U133" s="223"/>
      <c r="V133" s="30">
        <v>1000</v>
      </c>
    </row>
    <row r="134" spans="1:22" ht="15.6">
      <c r="A134" s="51" t="s">
        <v>275</v>
      </c>
      <c r="B134" s="52" t="s">
        <v>8</v>
      </c>
      <c r="C134" s="52" t="s">
        <v>182</v>
      </c>
      <c r="D134" s="231" t="s">
        <v>276</v>
      </c>
      <c r="E134" s="53">
        <v>29.45</v>
      </c>
      <c r="F134" s="53">
        <v>27.31</v>
      </c>
      <c r="G134" s="52" t="s">
        <v>1</v>
      </c>
      <c r="H134" s="52" t="s">
        <v>135</v>
      </c>
      <c r="I134" s="61" t="s">
        <v>20</v>
      </c>
      <c r="J134" s="80" t="s">
        <v>14</v>
      </c>
      <c r="K134" s="178" t="s">
        <v>54</v>
      </c>
      <c r="L134" s="122">
        <v>45403</v>
      </c>
      <c r="M134" s="122">
        <v>45404</v>
      </c>
      <c r="N134" s="118">
        <v>23</v>
      </c>
      <c r="O134" s="34">
        <f>Fertiizer!Q134</f>
        <v>25.73</v>
      </c>
      <c r="P134" s="154">
        <v>24.9</v>
      </c>
      <c r="Q134" s="154"/>
      <c r="R134" s="154"/>
      <c r="S134" s="96">
        <v>45422</v>
      </c>
      <c r="T134" s="30"/>
      <c r="U134" s="30"/>
      <c r="V134">
        <v>2000</v>
      </c>
    </row>
    <row r="135" spans="1:22" ht="15.6">
      <c r="A135" s="51" t="s">
        <v>277</v>
      </c>
      <c r="B135" s="52" t="s">
        <v>8</v>
      </c>
      <c r="C135" s="52" t="s">
        <v>182</v>
      </c>
      <c r="D135" s="231" t="s">
        <v>278</v>
      </c>
      <c r="E135" s="53">
        <v>18.75</v>
      </c>
      <c r="F135" s="53">
        <v>16.95</v>
      </c>
      <c r="G135" s="52" t="s">
        <v>1</v>
      </c>
      <c r="H135" s="52" t="s">
        <v>135</v>
      </c>
      <c r="I135" s="61" t="s">
        <v>20</v>
      </c>
      <c r="J135" s="80" t="s">
        <v>14</v>
      </c>
      <c r="K135" s="120" t="s">
        <v>54</v>
      </c>
      <c r="L135" s="122">
        <v>45403</v>
      </c>
      <c r="M135" s="122">
        <v>45404</v>
      </c>
      <c r="N135" s="118">
        <v>23</v>
      </c>
      <c r="O135" s="34">
        <f>Fertiizer!Q135</f>
        <v>17.03</v>
      </c>
      <c r="P135" s="154">
        <v>17</v>
      </c>
      <c r="Q135" s="154"/>
      <c r="R135" s="154"/>
      <c r="S135" s="96">
        <v>45422</v>
      </c>
      <c r="T135" s="30"/>
      <c r="U135" s="30"/>
      <c r="V135">
        <v>2000</v>
      </c>
    </row>
    <row r="136" spans="1:22" ht="15.6">
      <c r="A136" s="51" t="s">
        <v>279</v>
      </c>
      <c r="B136" s="52" t="s">
        <v>8</v>
      </c>
      <c r="C136" s="52" t="s">
        <v>182</v>
      </c>
      <c r="D136" s="231" t="s">
        <v>280</v>
      </c>
      <c r="E136" s="53">
        <v>17.53</v>
      </c>
      <c r="F136" s="53">
        <v>16.62</v>
      </c>
      <c r="G136" s="52" t="s">
        <v>1</v>
      </c>
      <c r="H136" s="52" t="s">
        <v>135</v>
      </c>
      <c r="I136" s="61" t="s">
        <v>20</v>
      </c>
      <c r="J136" s="80" t="s">
        <v>14</v>
      </c>
      <c r="K136" s="120" t="s">
        <v>54</v>
      </c>
      <c r="L136" s="122">
        <v>45403</v>
      </c>
      <c r="M136" s="122">
        <v>45404</v>
      </c>
      <c r="N136" s="118">
        <v>23</v>
      </c>
      <c r="O136" s="34">
        <f>Fertiizer!Q136</f>
        <v>15.8</v>
      </c>
      <c r="P136" s="154">
        <v>15.8</v>
      </c>
      <c r="Q136" s="154"/>
      <c r="R136" s="154"/>
      <c r="S136" s="96">
        <v>45422</v>
      </c>
      <c r="T136" s="30"/>
      <c r="U136" s="30"/>
      <c r="V136">
        <v>2000</v>
      </c>
    </row>
    <row r="137" spans="1:22" ht="15.6">
      <c r="A137" s="51" t="s">
        <v>281</v>
      </c>
      <c r="B137" s="52" t="s">
        <v>8</v>
      </c>
      <c r="C137" s="52" t="s">
        <v>182</v>
      </c>
      <c r="D137" s="231" t="s">
        <v>282</v>
      </c>
      <c r="E137" s="53">
        <v>19.78</v>
      </c>
      <c r="F137" s="53">
        <v>17.12</v>
      </c>
      <c r="G137" s="52" t="s">
        <v>1</v>
      </c>
      <c r="H137" s="52" t="s">
        <v>135</v>
      </c>
      <c r="I137" s="61" t="s">
        <v>20</v>
      </c>
      <c r="J137" s="80" t="s">
        <v>15</v>
      </c>
      <c r="K137" s="120" t="s">
        <v>54</v>
      </c>
      <c r="L137" s="122">
        <v>45403</v>
      </c>
      <c r="M137" s="122">
        <v>45403</v>
      </c>
      <c r="N137" s="118">
        <v>22</v>
      </c>
      <c r="O137" s="34">
        <f>Fertiizer!Q137</f>
        <v>17.5</v>
      </c>
      <c r="P137" s="154">
        <v>17.899999999999999</v>
      </c>
      <c r="Q137" s="154"/>
      <c r="R137" s="154"/>
      <c r="S137" s="96">
        <v>45419</v>
      </c>
      <c r="T137" s="96">
        <v>45419</v>
      </c>
      <c r="U137" s="30">
        <v>17.899999999999999</v>
      </c>
      <c r="V137">
        <v>2000</v>
      </c>
    </row>
    <row r="138" spans="1:22" ht="15.6">
      <c r="A138" s="51" t="s">
        <v>283</v>
      </c>
      <c r="B138" s="52" t="s">
        <v>8</v>
      </c>
      <c r="C138" s="52" t="s">
        <v>182</v>
      </c>
      <c r="D138" s="231" t="s">
        <v>284</v>
      </c>
      <c r="E138" s="53">
        <v>31.76</v>
      </c>
      <c r="F138" s="53">
        <v>28.56</v>
      </c>
      <c r="G138" s="52" t="s">
        <v>1</v>
      </c>
      <c r="H138" s="52" t="s">
        <v>135</v>
      </c>
      <c r="I138" s="61" t="s">
        <v>20</v>
      </c>
      <c r="J138" s="80" t="s">
        <v>15</v>
      </c>
      <c r="K138" s="120" t="s">
        <v>54</v>
      </c>
      <c r="L138" s="122">
        <v>45403</v>
      </c>
      <c r="M138" s="122">
        <v>45403</v>
      </c>
      <c r="N138" s="118">
        <v>22</v>
      </c>
      <c r="O138" s="34">
        <f>Fertiizer!Q138</f>
        <v>29.11</v>
      </c>
      <c r="P138" s="154">
        <v>28.4</v>
      </c>
      <c r="Q138" s="154"/>
      <c r="R138" s="154"/>
      <c r="S138" s="96">
        <v>45419</v>
      </c>
      <c r="T138" s="96">
        <v>45419</v>
      </c>
      <c r="U138" s="30">
        <v>28.4</v>
      </c>
      <c r="V138">
        <v>2000</v>
      </c>
    </row>
    <row r="139" spans="1:22" ht="15.6">
      <c r="A139" s="51" t="s">
        <v>285</v>
      </c>
      <c r="B139" s="52" t="s">
        <v>8</v>
      </c>
      <c r="C139" s="52" t="s">
        <v>182</v>
      </c>
      <c r="D139" s="231" t="s">
        <v>286</v>
      </c>
      <c r="E139" s="53">
        <v>33.29</v>
      </c>
      <c r="F139" s="53">
        <v>31.05</v>
      </c>
      <c r="G139" s="52" t="s">
        <v>1</v>
      </c>
      <c r="H139" s="52" t="s">
        <v>135</v>
      </c>
      <c r="I139" s="61" t="s">
        <v>20</v>
      </c>
      <c r="J139" s="80" t="s">
        <v>14</v>
      </c>
      <c r="K139" s="120" t="s">
        <v>54</v>
      </c>
      <c r="L139" s="122">
        <v>45403</v>
      </c>
      <c r="M139" s="123">
        <v>45403</v>
      </c>
      <c r="N139" s="118">
        <v>22</v>
      </c>
      <c r="O139" s="34">
        <f>Fertiizer!Q139</f>
        <v>29.09</v>
      </c>
      <c r="P139" s="154">
        <v>30.1</v>
      </c>
      <c r="Q139" s="154"/>
      <c r="R139" s="154"/>
      <c r="S139" s="96">
        <v>45419</v>
      </c>
      <c r="T139" s="96">
        <v>45419</v>
      </c>
      <c r="U139" s="30">
        <v>30.1</v>
      </c>
      <c r="V139">
        <v>2000</v>
      </c>
    </row>
    <row r="140" spans="1:22" ht="15.6">
      <c r="A140" s="51" t="s">
        <v>287</v>
      </c>
      <c r="B140" s="52" t="s">
        <v>8</v>
      </c>
      <c r="C140" s="52" t="s">
        <v>182</v>
      </c>
      <c r="D140" s="231" t="s">
        <v>288</v>
      </c>
      <c r="E140" s="53">
        <v>31</v>
      </c>
      <c r="F140" s="53">
        <v>29.01</v>
      </c>
      <c r="G140" s="52" t="s">
        <v>1</v>
      </c>
      <c r="H140" s="52" t="s">
        <v>135</v>
      </c>
      <c r="I140" s="61" t="s">
        <v>20</v>
      </c>
      <c r="J140" s="80" t="s">
        <v>14</v>
      </c>
      <c r="K140" s="120" t="s">
        <v>54</v>
      </c>
      <c r="L140" s="122">
        <v>45403</v>
      </c>
      <c r="M140" s="122">
        <v>45403</v>
      </c>
      <c r="N140" s="118">
        <v>22</v>
      </c>
      <c r="O140" s="34">
        <f>Fertiizer!Q140</f>
        <v>29.7</v>
      </c>
      <c r="P140" s="154">
        <v>26.7</v>
      </c>
      <c r="Q140" s="154"/>
      <c r="R140" s="154"/>
      <c r="S140" s="96">
        <v>45419</v>
      </c>
      <c r="T140" s="96">
        <v>45419</v>
      </c>
      <c r="U140" s="30">
        <v>26.7</v>
      </c>
      <c r="V140">
        <v>2000</v>
      </c>
    </row>
    <row r="141" spans="1:22" ht="15.6">
      <c r="A141" s="51" t="s">
        <v>289</v>
      </c>
      <c r="B141" s="52" t="s">
        <v>8</v>
      </c>
      <c r="C141" s="52" t="s">
        <v>182</v>
      </c>
      <c r="D141" s="231" t="s">
        <v>290</v>
      </c>
      <c r="E141" s="53">
        <v>36.46</v>
      </c>
      <c r="F141" s="53">
        <v>34.909999999999997</v>
      </c>
      <c r="G141" s="52" t="s">
        <v>1</v>
      </c>
      <c r="H141" s="52" t="s">
        <v>135</v>
      </c>
      <c r="I141" s="61" t="s">
        <v>20</v>
      </c>
      <c r="J141" s="80" t="s">
        <v>15</v>
      </c>
      <c r="K141" s="120" t="s">
        <v>54</v>
      </c>
      <c r="L141" s="122">
        <v>45403</v>
      </c>
      <c r="M141" s="123">
        <v>45403</v>
      </c>
      <c r="N141" s="118">
        <v>22</v>
      </c>
      <c r="O141" s="34">
        <f>Fertiizer!Q141</f>
        <v>33.340000000000003</v>
      </c>
      <c r="P141" s="154">
        <v>33.700000000000003</v>
      </c>
      <c r="Q141" s="154"/>
      <c r="R141" s="154"/>
      <c r="S141" s="96">
        <v>45419</v>
      </c>
      <c r="T141" s="96">
        <v>45419</v>
      </c>
      <c r="U141" s="30">
        <v>33.700000000000003</v>
      </c>
      <c r="V141">
        <v>2000</v>
      </c>
    </row>
    <row r="142" spans="1:22" ht="15.6">
      <c r="A142" s="51" t="s">
        <v>291</v>
      </c>
      <c r="B142" s="52" t="s">
        <v>8</v>
      </c>
      <c r="C142" s="52" t="s">
        <v>182</v>
      </c>
      <c r="D142" s="231" t="s">
        <v>292</v>
      </c>
      <c r="E142" s="53">
        <v>49.78</v>
      </c>
      <c r="F142" s="53">
        <v>46.28</v>
      </c>
      <c r="G142" s="52" t="s">
        <v>1</v>
      </c>
      <c r="H142" s="52" t="s">
        <v>135</v>
      </c>
      <c r="I142" s="61" t="s">
        <v>20</v>
      </c>
      <c r="J142" s="80" t="s">
        <v>14</v>
      </c>
      <c r="K142" s="120" t="s">
        <v>54</v>
      </c>
      <c r="L142" s="122">
        <v>45402</v>
      </c>
      <c r="M142" s="122">
        <v>45402</v>
      </c>
      <c r="N142" s="118">
        <v>23</v>
      </c>
      <c r="O142" s="34">
        <f>Fertiizer!Q142</f>
        <v>47</v>
      </c>
      <c r="P142" s="154">
        <v>46.2</v>
      </c>
      <c r="Q142" s="154"/>
      <c r="R142" s="154"/>
      <c r="S142" s="96">
        <v>45421</v>
      </c>
      <c r="T142" s="30"/>
      <c r="U142" s="30"/>
      <c r="V142">
        <v>2000</v>
      </c>
    </row>
    <row r="143" spans="1:22" ht="15.6">
      <c r="A143" s="51" t="s">
        <v>293</v>
      </c>
      <c r="B143" s="52" t="s">
        <v>8</v>
      </c>
      <c r="C143" s="52" t="s">
        <v>182</v>
      </c>
      <c r="D143" s="231" t="s">
        <v>294</v>
      </c>
      <c r="E143" s="53">
        <v>31.42</v>
      </c>
      <c r="F143" s="53">
        <v>28.76</v>
      </c>
      <c r="G143" s="52" t="s">
        <v>1</v>
      </c>
      <c r="H143" s="52" t="s">
        <v>135</v>
      </c>
      <c r="I143" s="61" t="s">
        <v>20</v>
      </c>
      <c r="J143" s="80" t="s">
        <v>14</v>
      </c>
      <c r="K143" s="120" t="s">
        <v>54</v>
      </c>
      <c r="L143" s="122">
        <v>45402</v>
      </c>
      <c r="M143" s="122">
        <v>45402</v>
      </c>
      <c r="N143" s="118">
        <v>23</v>
      </c>
      <c r="O143" s="34">
        <f>Fertiizer!Q143</f>
        <v>27.91</v>
      </c>
      <c r="P143" s="154">
        <v>27.8</v>
      </c>
      <c r="Q143" s="154"/>
      <c r="R143" s="154"/>
      <c r="S143" s="96">
        <v>45421</v>
      </c>
      <c r="T143" s="30"/>
      <c r="U143" s="30"/>
      <c r="V143">
        <v>2000</v>
      </c>
    </row>
    <row r="144" spans="1:22" ht="15.6">
      <c r="A144" s="51" t="s">
        <v>295</v>
      </c>
      <c r="B144" s="52" t="s">
        <v>8</v>
      </c>
      <c r="C144" s="52" t="s">
        <v>182</v>
      </c>
      <c r="D144" s="231" t="s">
        <v>296</v>
      </c>
      <c r="E144" s="53">
        <v>32.020000000000003</v>
      </c>
      <c r="F144" s="53">
        <v>29.11</v>
      </c>
      <c r="G144" s="52" t="s">
        <v>1</v>
      </c>
      <c r="H144" s="52" t="s">
        <v>135</v>
      </c>
      <c r="I144" s="61" t="s">
        <v>20</v>
      </c>
      <c r="J144" s="80" t="s">
        <v>14</v>
      </c>
      <c r="K144" s="120" t="s">
        <v>54</v>
      </c>
      <c r="L144" s="122">
        <v>45402</v>
      </c>
      <c r="M144" s="122">
        <v>45402</v>
      </c>
      <c r="N144" s="118">
        <v>23</v>
      </c>
      <c r="O144" s="34">
        <f>Fertiizer!Q144</f>
        <v>31.04</v>
      </c>
      <c r="P144" s="154">
        <v>28.7</v>
      </c>
      <c r="Q144" s="154"/>
      <c r="R144" s="154"/>
      <c r="S144" s="96">
        <v>45421</v>
      </c>
      <c r="T144" s="30"/>
      <c r="U144" s="30"/>
      <c r="V144">
        <v>2000</v>
      </c>
    </row>
    <row r="145" spans="1:22" ht="15.6">
      <c r="A145" s="51" t="s">
        <v>297</v>
      </c>
      <c r="B145" s="52" t="s">
        <v>8</v>
      </c>
      <c r="C145" s="52" t="s">
        <v>182</v>
      </c>
      <c r="D145" s="231" t="s">
        <v>298</v>
      </c>
      <c r="E145" s="53">
        <v>57.54</v>
      </c>
      <c r="F145" s="53">
        <v>52.22</v>
      </c>
      <c r="G145" s="52" t="s">
        <v>1</v>
      </c>
      <c r="H145" s="52" t="s">
        <v>135</v>
      </c>
      <c r="I145" s="61" t="s">
        <v>20</v>
      </c>
      <c r="J145" s="80" t="s">
        <v>15</v>
      </c>
      <c r="K145" s="120" t="s">
        <v>54</v>
      </c>
      <c r="L145" s="122">
        <v>45402</v>
      </c>
      <c r="M145" s="122">
        <v>45402</v>
      </c>
      <c r="N145" s="118">
        <v>23</v>
      </c>
      <c r="O145" s="34">
        <f>Fertiizer!Q145</f>
        <v>52.5</v>
      </c>
      <c r="P145" s="154">
        <v>50.32</v>
      </c>
      <c r="Q145" s="154"/>
      <c r="R145" s="154"/>
      <c r="S145" s="96">
        <v>45421</v>
      </c>
      <c r="T145" s="30"/>
      <c r="U145" s="30"/>
      <c r="V145">
        <v>2000</v>
      </c>
    </row>
    <row r="146" spans="1:22" ht="15.6">
      <c r="A146" s="51" t="s">
        <v>299</v>
      </c>
      <c r="B146" s="52" t="s">
        <v>8</v>
      </c>
      <c r="C146" s="52" t="s">
        <v>182</v>
      </c>
      <c r="D146" s="231" t="s">
        <v>300</v>
      </c>
      <c r="E146" s="53">
        <v>7.54</v>
      </c>
      <c r="F146" s="53">
        <v>6.21</v>
      </c>
      <c r="G146" s="52" t="s">
        <v>1</v>
      </c>
      <c r="H146" s="52" t="s">
        <v>135</v>
      </c>
      <c r="I146" s="61" t="s">
        <v>20</v>
      </c>
      <c r="J146" s="80" t="s">
        <v>15</v>
      </c>
      <c r="K146" s="120" t="s">
        <v>53</v>
      </c>
      <c r="L146" s="122">
        <v>45401</v>
      </c>
      <c r="M146" s="122">
        <v>45401</v>
      </c>
      <c r="N146" s="118">
        <v>23</v>
      </c>
      <c r="O146" s="34">
        <f>Fertiizer!Q146</f>
        <v>6.1</v>
      </c>
      <c r="P146" s="154">
        <v>6.2</v>
      </c>
      <c r="Q146" s="154"/>
      <c r="R146" s="154"/>
      <c r="S146" s="96">
        <v>45420</v>
      </c>
      <c r="T146" s="30"/>
      <c r="U146" s="30"/>
      <c r="V146">
        <v>2000</v>
      </c>
    </row>
    <row r="147" spans="1:22" ht="15.6">
      <c r="A147" s="51" t="s">
        <v>301</v>
      </c>
      <c r="B147" s="52" t="s">
        <v>8</v>
      </c>
      <c r="C147" s="52" t="s">
        <v>182</v>
      </c>
      <c r="D147" s="231" t="s">
        <v>302</v>
      </c>
      <c r="E147" s="53">
        <v>21.05</v>
      </c>
      <c r="F147" s="53">
        <v>19.55</v>
      </c>
      <c r="G147" s="52" t="s">
        <v>1</v>
      </c>
      <c r="H147" s="52" t="s">
        <v>135</v>
      </c>
      <c r="I147" s="61" t="s">
        <v>20</v>
      </c>
      <c r="J147" s="80" t="s">
        <v>15</v>
      </c>
      <c r="K147" s="120" t="s">
        <v>53</v>
      </c>
      <c r="L147" s="122">
        <v>45401</v>
      </c>
      <c r="M147" s="122">
        <v>45401</v>
      </c>
      <c r="N147" s="118">
        <v>23</v>
      </c>
      <c r="O147" s="34">
        <f>Fertiizer!Q147</f>
        <v>18.2</v>
      </c>
      <c r="P147" s="154">
        <v>18.5</v>
      </c>
      <c r="Q147" s="154"/>
      <c r="R147" s="154"/>
      <c r="S147" s="96">
        <v>45420</v>
      </c>
      <c r="T147" s="30"/>
      <c r="U147" s="30"/>
      <c r="V147">
        <v>2000</v>
      </c>
    </row>
    <row r="148" spans="1:22" ht="15.6">
      <c r="A148" s="51" t="s">
        <v>303</v>
      </c>
      <c r="B148" s="52" t="s">
        <v>8</v>
      </c>
      <c r="C148" s="52" t="s">
        <v>182</v>
      </c>
      <c r="D148" s="231" t="s">
        <v>134</v>
      </c>
      <c r="E148" s="53">
        <v>11.24</v>
      </c>
      <c r="F148" s="53">
        <v>10.31</v>
      </c>
      <c r="G148" s="52" t="s">
        <v>1</v>
      </c>
      <c r="H148" s="52" t="s">
        <v>135</v>
      </c>
      <c r="I148" s="61" t="s">
        <v>20</v>
      </c>
      <c r="J148" s="80" t="s">
        <v>15</v>
      </c>
      <c r="K148" s="120" t="s">
        <v>53</v>
      </c>
      <c r="L148" s="122">
        <v>45401</v>
      </c>
      <c r="M148" s="122">
        <v>45401</v>
      </c>
      <c r="N148" s="118">
        <v>23</v>
      </c>
      <c r="O148" s="34">
        <f>Fertiizer!Q148</f>
        <v>10.1</v>
      </c>
      <c r="P148" s="154">
        <v>9.9</v>
      </c>
      <c r="Q148" s="154"/>
      <c r="R148" s="154"/>
      <c r="S148" s="96">
        <v>45420</v>
      </c>
      <c r="T148" s="30"/>
      <c r="U148" s="30"/>
      <c r="V148">
        <v>2000</v>
      </c>
    </row>
    <row r="149" spans="1:22" ht="15.6">
      <c r="A149" s="51" t="s">
        <v>304</v>
      </c>
      <c r="B149" s="52" t="s">
        <v>8</v>
      </c>
      <c r="C149" s="52" t="s">
        <v>182</v>
      </c>
      <c r="D149" s="231" t="s">
        <v>137</v>
      </c>
      <c r="E149" s="53">
        <v>32.61</v>
      </c>
      <c r="F149" s="53">
        <v>30.2</v>
      </c>
      <c r="G149" s="52" t="s">
        <v>1</v>
      </c>
      <c r="H149" s="52" t="s">
        <v>135</v>
      </c>
      <c r="I149" s="61" t="s">
        <v>20</v>
      </c>
      <c r="J149" s="80" t="s">
        <v>15</v>
      </c>
      <c r="K149" s="120" t="s">
        <v>53</v>
      </c>
      <c r="L149" s="122">
        <v>45401</v>
      </c>
      <c r="M149" s="122">
        <v>45401</v>
      </c>
      <c r="N149" s="118">
        <v>23</v>
      </c>
      <c r="O149" s="34">
        <f>Fertiizer!Q149</f>
        <v>30.3</v>
      </c>
      <c r="P149" s="154">
        <v>29.6</v>
      </c>
      <c r="Q149" s="154"/>
      <c r="R149" s="154"/>
      <c r="S149" s="96">
        <v>45420</v>
      </c>
      <c r="T149" s="30"/>
      <c r="U149" s="30"/>
      <c r="V149">
        <v>2000</v>
      </c>
    </row>
    <row r="150" spans="1:22" ht="15.6">
      <c r="A150" s="51" t="s">
        <v>305</v>
      </c>
      <c r="B150" s="52" t="s">
        <v>8</v>
      </c>
      <c r="C150" s="52" t="s">
        <v>182</v>
      </c>
      <c r="D150" s="231" t="s">
        <v>139</v>
      </c>
      <c r="E150" s="53">
        <v>20</v>
      </c>
      <c r="F150" s="53">
        <v>18.37</v>
      </c>
      <c r="G150" s="52" t="s">
        <v>1</v>
      </c>
      <c r="H150" s="52" t="s">
        <v>135</v>
      </c>
      <c r="I150" s="61" t="s">
        <v>20</v>
      </c>
      <c r="J150" s="80" t="s">
        <v>15</v>
      </c>
      <c r="K150" s="120" t="s">
        <v>54</v>
      </c>
      <c r="L150" s="122">
        <v>45402</v>
      </c>
      <c r="M150" s="122">
        <v>45402</v>
      </c>
      <c r="N150" s="118">
        <v>23</v>
      </c>
      <c r="O150" s="34">
        <f>Fertiizer!Q150</f>
        <v>19</v>
      </c>
      <c r="P150" s="154">
        <v>18.600000000000001</v>
      </c>
      <c r="Q150" s="154"/>
      <c r="R150" s="154"/>
      <c r="S150" s="96">
        <v>45422</v>
      </c>
      <c r="T150" s="30"/>
      <c r="U150" s="30"/>
      <c r="V150">
        <v>2000</v>
      </c>
    </row>
    <row r="151" spans="1:22" ht="15.6">
      <c r="A151" s="51" t="s">
        <v>306</v>
      </c>
      <c r="B151" s="52" t="s">
        <v>8</v>
      </c>
      <c r="C151" s="52" t="s">
        <v>182</v>
      </c>
      <c r="D151" s="231" t="s">
        <v>141</v>
      </c>
      <c r="E151" s="53">
        <v>19.48</v>
      </c>
      <c r="F151" s="53">
        <v>17.72</v>
      </c>
      <c r="G151" s="52" t="s">
        <v>1</v>
      </c>
      <c r="H151" s="52" t="s">
        <v>135</v>
      </c>
      <c r="I151" s="61" t="s">
        <v>20</v>
      </c>
      <c r="J151" s="80" t="s">
        <v>15</v>
      </c>
      <c r="K151" s="120" t="s">
        <v>54</v>
      </c>
      <c r="L151" s="122">
        <v>45402</v>
      </c>
      <c r="M151" s="122">
        <v>45402</v>
      </c>
      <c r="N151" s="118">
        <v>23</v>
      </c>
      <c r="O151" s="34">
        <f>Fertiizer!Q151</f>
        <v>15.1</v>
      </c>
      <c r="P151" s="154">
        <v>17.5</v>
      </c>
      <c r="Q151" s="154"/>
      <c r="R151" s="154"/>
      <c r="S151" s="96">
        <v>45422</v>
      </c>
      <c r="T151" s="30"/>
      <c r="U151" s="30"/>
      <c r="V151">
        <v>2000</v>
      </c>
    </row>
    <row r="152" spans="1:22" ht="15.6">
      <c r="A152" s="51" t="s">
        <v>307</v>
      </c>
      <c r="B152" s="52" t="s">
        <v>8</v>
      </c>
      <c r="C152" s="52" t="s">
        <v>182</v>
      </c>
      <c r="D152" s="231" t="s">
        <v>143</v>
      </c>
      <c r="E152" s="53">
        <v>18.48</v>
      </c>
      <c r="F152" s="53">
        <v>16.309999999999999</v>
      </c>
      <c r="G152" s="52" t="s">
        <v>1</v>
      </c>
      <c r="H152" s="52" t="s">
        <v>135</v>
      </c>
      <c r="I152" s="61" t="s">
        <v>20</v>
      </c>
      <c r="J152" s="80" t="s">
        <v>15</v>
      </c>
      <c r="K152" s="120" t="s">
        <v>53</v>
      </c>
      <c r="L152" s="122">
        <v>45401</v>
      </c>
      <c r="M152" s="122">
        <v>45402</v>
      </c>
      <c r="N152" s="118">
        <v>23</v>
      </c>
      <c r="O152" s="34">
        <f>Fertiizer!Q152</f>
        <v>18.7</v>
      </c>
      <c r="P152" s="154">
        <v>16.100000000000001</v>
      </c>
      <c r="Q152" s="154"/>
      <c r="R152" s="154"/>
      <c r="S152" s="96">
        <v>45422</v>
      </c>
      <c r="T152" s="30"/>
      <c r="U152" s="30"/>
      <c r="V152">
        <v>2000</v>
      </c>
    </row>
    <row r="153" spans="1:22" ht="15.6">
      <c r="A153" s="225" t="s">
        <v>308</v>
      </c>
      <c r="B153" s="226" t="s">
        <v>8</v>
      </c>
      <c r="C153" s="226" t="s">
        <v>182</v>
      </c>
      <c r="D153" s="234" t="s">
        <v>145</v>
      </c>
      <c r="E153" s="227">
        <v>19.63</v>
      </c>
      <c r="F153" s="227">
        <v>17.91</v>
      </c>
      <c r="G153" s="226" t="s">
        <v>1</v>
      </c>
      <c r="H153" s="226" t="s">
        <v>135</v>
      </c>
      <c r="I153" s="228" t="s">
        <v>20</v>
      </c>
      <c r="J153" s="229" t="s">
        <v>15</v>
      </c>
      <c r="K153" s="230" t="s">
        <v>53</v>
      </c>
      <c r="L153" s="122">
        <v>45401</v>
      </c>
      <c r="M153" s="122">
        <v>45402</v>
      </c>
      <c r="N153" s="118">
        <v>23</v>
      </c>
      <c r="O153" s="34">
        <f>Fertiizer!Q153</f>
        <v>17.7</v>
      </c>
      <c r="P153" s="154">
        <v>17.5</v>
      </c>
      <c r="Q153" s="154"/>
      <c r="R153" s="154"/>
      <c r="S153" s="96">
        <v>45424</v>
      </c>
      <c r="T153" s="30"/>
      <c r="U153" s="223"/>
      <c r="V153" s="30">
        <v>1000</v>
      </c>
    </row>
  </sheetData>
  <autoFilter ref="A3:Z153" xr:uid="{74AE81B0-6C5C-4FDD-94C8-175B733F23A4}"/>
  <mergeCells count="3">
    <mergeCell ref="S2:U2"/>
    <mergeCell ref="W2:Y2"/>
    <mergeCell ref="Q2:R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F843B-85DB-4B40-825F-7882D63FA41F}">
  <sheetPr filterMode="1"/>
  <dimension ref="A1:X153"/>
  <sheetViews>
    <sheetView workbookViewId="0">
      <pane xSplit="11" ySplit="3" topLeftCell="M161" activePane="bottomRight" state="frozen"/>
      <selection pane="bottomRight" activeCell="A3" sqref="A3"/>
      <selection pane="bottomLeft"/>
      <selection pane="topRight"/>
    </sheetView>
  </sheetViews>
  <sheetFormatPr defaultRowHeight="14.45"/>
  <cols>
    <col min="1" max="1" width="12" customWidth="1"/>
    <col min="9" max="9" width="0" hidden="1" customWidth="1"/>
    <col min="10" max="10" width="21.140625" hidden="1" customWidth="1"/>
    <col min="11" max="11" width="21.140625" customWidth="1"/>
    <col min="12" max="12" width="0" hidden="1" customWidth="1"/>
    <col min="14" max="14" width="10.7109375" customWidth="1"/>
    <col min="15" max="15" width="0" hidden="1" customWidth="1"/>
    <col min="18" max="18" width="15.85546875" customWidth="1"/>
  </cols>
  <sheetData>
    <row r="1" spans="1:24">
      <c r="A1" s="43"/>
      <c r="B1" s="43"/>
      <c r="C1" s="43"/>
      <c r="D1" s="43"/>
      <c r="E1" s="43">
        <f>SUBTOTAL(9,E4:E153)</f>
        <v>110.55</v>
      </c>
      <c r="F1" s="43">
        <f>SUBTOTAL(9,F4:F153)</f>
        <v>100.49</v>
      </c>
      <c r="G1" s="43"/>
      <c r="H1" s="43"/>
      <c r="I1" s="43"/>
      <c r="J1" s="43"/>
      <c r="K1" s="43"/>
      <c r="L1" s="50"/>
      <c r="M1" s="50"/>
      <c r="N1" s="43"/>
      <c r="O1" s="43">
        <f>SUBTOTAL(9,O4:O153)</f>
        <v>101.10000000000001</v>
      </c>
      <c r="P1" s="43">
        <f>SUBTOTAL(9,P4:P153)</f>
        <v>100.49</v>
      </c>
      <c r="Q1" s="43">
        <f>SUBTOTAL(9,Q4:Q153)</f>
        <v>97.800000000000011</v>
      </c>
      <c r="R1">
        <f>+F1-Q1</f>
        <v>2.6899999999999835</v>
      </c>
      <c r="V1">
        <v>56.6</v>
      </c>
      <c r="W1">
        <v>46.06</v>
      </c>
    </row>
    <row r="2" spans="1:24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114" t="s">
        <v>91</v>
      </c>
      <c r="M2" s="114"/>
      <c r="N2" s="115"/>
      <c r="O2" s="114"/>
      <c r="P2" s="114"/>
      <c r="Q2" s="114"/>
    </row>
    <row r="3" spans="1:24" s="113" customFormat="1" ht="45.75">
      <c r="A3" s="77" t="s">
        <v>63</v>
      </c>
      <c r="B3" s="78" t="s">
        <v>19</v>
      </c>
      <c r="C3" s="78" t="s">
        <v>64</v>
      </c>
      <c r="D3" s="78" t="s">
        <v>65</v>
      </c>
      <c r="E3" s="78" t="s">
        <v>309</v>
      </c>
      <c r="F3" s="78" t="s">
        <v>310</v>
      </c>
      <c r="G3" s="78" t="s">
        <v>71</v>
      </c>
      <c r="H3" s="73" t="s">
        <v>72</v>
      </c>
      <c r="I3" s="74" t="s">
        <v>12</v>
      </c>
      <c r="J3" s="77" t="s">
        <v>73</v>
      </c>
      <c r="K3" s="77" t="s">
        <v>47</v>
      </c>
      <c r="L3" s="72" t="s">
        <v>316</v>
      </c>
      <c r="M3" s="72" t="s">
        <v>317</v>
      </c>
      <c r="N3" s="77" t="s">
        <v>46</v>
      </c>
      <c r="O3" s="72" t="s">
        <v>321</v>
      </c>
      <c r="P3" s="72" t="s">
        <v>333</v>
      </c>
      <c r="Q3" s="72" t="s">
        <v>327</v>
      </c>
      <c r="R3" s="72" t="s">
        <v>334</v>
      </c>
      <c r="S3" s="72" t="s">
        <v>317</v>
      </c>
      <c r="T3" s="77" t="s">
        <v>46</v>
      </c>
      <c r="U3" s="72" t="s">
        <v>321</v>
      </c>
      <c r="V3" s="72" t="s">
        <v>333</v>
      </c>
      <c r="W3" s="72" t="s">
        <v>327</v>
      </c>
      <c r="X3" s="72" t="s">
        <v>334</v>
      </c>
    </row>
    <row r="4" spans="1:24" hidden="1">
      <c r="A4" s="51" t="s">
        <v>94</v>
      </c>
      <c r="B4" s="52" t="s">
        <v>4</v>
      </c>
      <c r="C4" s="52" t="s">
        <v>95</v>
      </c>
      <c r="D4" s="52">
        <v>27</v>
      </c>
      <c r="E4" s="52">
        <v>38.9</v>
      </c>
      <c r="F4" s="52">
        <v>36.700000000000003</v>
      </c>
      <c r="G4" s="52" t="s">
        <v>1</v>
      </c>
      <c r="H4" s="52" t="s">
        <v>96</v>
      </c>
      <c r="I4" s="61" t="s">
        <v>21</v>
      </c>
      <c r="J4" s="80" t="s">
        <v>15</v>
      </c>
      <c r="K4" s="175" t="s">
        <v>54</v>
      </c>
      <c r="L4" s="81">
        <v>45403</v>
      </c>
      <c r="M4" s="81">
        <v>45405</v>
      </c>
      <c r="N4" s="112">
        <v>23</v>
      </c>
      <c r="O4" s="34">
        <f>Fertiizer!Q4</f>
        <v>37.6</v>
      </c>
      <c r="P4" s="52">
        <v>36.700000000000003</v>
      </c>
      <c r="Q4" s="34">
        <v>37.299999999999997</v>
      </c>
      <c r="R4" s="30" t="s">
        <v>335</v>
      </c>
    </row>
    <row r="5" spans="1:24" hidden="1">
      <c r="A5" s="51" t="s">
        <v>99</v>
      </c>
      <c r="B5" s="52" t="s">
        <v>4</v>
      </c>
      <c r="C5" s="52" t="s">
        <v>95</v>
      </c>
      <c r="D5" s="52">
        <v>28</v>
      </c>
      <c r="E5" s="52">
        <v>17.100000000000001</v>
      </c>
      <c r="F5" s="52">
        <v>16.5</v>
      </c>
      <c r="G5" s="52" t="s">
        <v>1</v>
      </c>
      <c r="H5" s="52" t="s">
        <v>96</v>
      </c>
      <c r="I5" s="61" t="s">
        <v>21</v>
      </c>
      <c r="J5" s="80" t="s">
        <v>15</v>
      </c>
      <c r="K5" s="110" t="s">
        <v>54</v>
      </c>
      <c r="L5" s="81">
        <v>45403</v>
      </c>
      <c r="M5" s="81">
        <v>45404</v>
      </c>
      <c r="N5" s="112">
        <v>24</v>
      </c>
      <c r="O5" s="34">
        <f>Fertiizer!Q5</f>
        <v>18</v>
      </c>
      <c r="P5" s="52">
        <v>16.5</v>
      </c>
      <c r="Q5" s="34">
        <v>17</v>
      </c>
      <c r="R5" s="30" t="s">
        <v>335</v>
      </c>
    </row>
    <row r="6" spans="1:24" hidden="1">
      <c r="A6" s="51" t="s">
        <v>100</v>
      </c>
      <c r="B6" s="52" t="s">
        <v>4</v>
      </c>
      <c r="C6" s="52" t="s">
        <v>95</v>
      </c>
      <c r="D6" s="52">
        <v>29</v>
      </c>
      <c r="E6" s="52">
        <v>21.3</v>
      </c>
      <c r="F6" s="52">
        <v>20.7</v>
      </c>
      <c r="G6" s="52" t="s">
        <v>1</v>
      </c>
      <c r="H6" s="52" t="s">
        <v>96</v>
      </c>
      <c r="I6" s="61" t="s">
        <v>21</v>
      </c>
      <c r="J6" s="80" t="s">
        <v>15</v>
      </c>
      <c r="K6" s="110" t="s">
        <v>54</v>
      </c>
      <c r="L6" s="81">
        <v>45403</v>
      </c>
      <c r="M6" s="81">
        <v>45404</v>
      </c>
      <c r="N6" s="112">
        <v>24</v>
      </c>
      <c r="O6" s="34">
        <f>Fertiizer!Q6</f>
        <v>21</v>
      </c>
      <c r="P6" s="52">
        <v>20.7</v>
      </c>
      <c r="Q6" s="34">
        <v>19.600000000000001</v>
      </c>
      <c r="R6" s="30" t="s">
        <v>335</v>
      </c>
    </row>
    <row r="7" spans="1:24" hidden="1">
      <c r="A7" s="51" t="s">
        <v>101</v>
      </c>
      <c r="B7" s="52" t="s">
        <v>4</v>
      </c>
      <c r="C7" s="52" t="s">
        <v>95</v>
      </c>
      <c r="D7" s="52">
        <v>33</v>
      </c>
      <c r="E7" s="52">
        <v>10.8</v>
      </c>
      <c r="F7" s="52">
        <v>10.6</v>
      </c>
      <c r="G7" s="52" t="s">
        <v>1</v>
      </c>
      <c r="H7" s="52" t="s">
        <v>96</v>
      </c>
      <c r="I7" s="61" t="s">
        <v>21</v>
      </c>
      <c r="J7" s="80" t="s">
        <v>15</v>
      </c>
      <c r="K7" s="110" t="s">
        <v>54</v>
      </c>
      <c r="L7" s="81">
        <v>45403</v>
      </c>
      <c r="M7" s="81">
        <v>45404</v>
      </c>
      <c r="N7" s="112">
        <v>24</v>
      </c>
      <c r="O7" s="34">
        <f>Fertiizer!Q7</f>
        <v>10.06</v>
      </c>
      <c r="P7" s="52">
        <v>10.6</v>
      </c>
      <c r="Q7" s="34">
        <v>9</v>
      </c>
      <c r="R7" s="30" t="s">
        <v>335</v>
      </c>
      <c r="S7" s="139">
        <v>45429</v>
      </c>
      <c r="T7">
        <v>24</v>
      </c>
      <c r="U7">
        <v>10.6</v>
      </c>
      <c r="V7">
        <v>10.6</v>
      </c>
      <c r="W7">
        <v>8</v>
      </c>
      <c r="X7" t="s">
        <v>336</v>
      </c>
    </row>
    <row r="8" spans="1:24" hidden="1">
      <c r="A8" s="51" t="s">
        <v>103</v>
      </c>
      <c r="B8" s="52" t="s">
        <v>4</v>
      </c>
      <c r="C8" s="52" t="s">
        <v>95</v>
      </c>
      <c r="D8" s="52">
        <v>34</v>
      </c>
      <c r="E8" s="52">
        <v>22.8</v>
      </c>
      <c r="F8" s="52">
        <v>22.3</v>
      </c>
      <c r="G8" s="52" t="s">
        <v>1</v>
      </c>
      <c r="H8" s="52" t="s">
        <v>96</v>
      </c>
      <c r="I8" s="61" t="s">
        <v>21</v>
      </c>
      <c r="J8" s="80" t="s">
        <v>14</v>
      </c>
      <c r="K8" s="110" t="s">
        <v>54</v>
      </c>
      <c r="L8" s="81">
        <v>45402</v>
      </c>
      <c r="M8" s="81">
        <v>45402</v>
      </c>
      <c r="N8" s="112">
        <v>23</v>
      </c>
      <c r="O8" s="34">
        <f>Fertiizer!Q8</f>
        <v>23.63</v>
      </c>
      <c r="P8" s="52">
        <v>22.3</v>
      </c>
      <c r="Q8" s="34">
        <v>21.1</v>
      </c>
      <c r="R8" s="30" t="s">
        <v>337</v>
      </c>
    </row>
    <row r="9" spans="1:24" hidden="1">
      <c r="A9" s="51" t="s">
        <v>105</v>
      </c>
      <c r="B9" s="52" t="s">
        <v>4</v>
      </c>
      <c r="C9" s="52" t="s">
        <v>95</v>
      </c>
      <c r="D9" s="52">
        <v>35</v>
      </c>
      <c r="E9" s="52">
        <v>26.5</v>
      </c>
      <c r="F9" s="52">
        <v>25.9</v>
      </c>
      <c r="G9" s="52" t="s">
        <v>1</v>
      </c>
      <c r="H9" s="52" t="s">
        <v>96</v>
      </c>
      <c r="I9" s="61" t="s">
        <v>21</v>
      </c>
      <c r="J9" s="80" t="s">
        <v>14</v>
      </c>
      <c r="K9" s="110" t="s">
        <v>54</v>
      </c>
      <c r="L9" s="81">
        <v>45404</v>
      </c>
      <c r="M9" s="139">
        <v>45406</v>
      </c>
      <c r="N9">
        <v>23</v>
      </c>
      <c r="O9" s="34">
        <f>Fertiizer!Q9</f>
        <v>22.6</v>
      </c>
      <c r="P9" s="52">
        <v>25.9</v>
      </c>
      <c r="Q9">
        <v>22.8</v>
      </c>
      <c r="R9" t="s">
        <v>335</v>
      </c>
    </row>
    <row r="10" spans="1:24" hidden="1">
      <c r="A10" s="51" t="s">
        <v>106</v>
      </c>
      <c r="B10" s="52" t="s">
        <v>4</v>
      </c>
      <c r="C10" s="52" t="s">
        <v>95</v>
      </c>
      <c r="D10" s="52">
        <v>36</v>
      </c>
      <c r="E10" s="52">
        <v>46.7</v>
      </c>
      <c r="F10" s="52">
        <v>46</v>
      </c>
      <c r="G10" s="52" t="s">
        <v>1</v>
      </c>
      <c r="H10" s="52" t="s">
        <v>96</v>
      </c>
      <c r="I10" s="61" t="s">
        <v>21</v>
      </c>
      <c r="J10" s="80" t="s">
        <v>15</v>
      </c>
      <c r="K10" s="110" t="s">
        <v>54</v>
      </c>
      <c r="L10" s="81">
        <v>45403</v>
      </c>
      <c r="M10" s="81">
        <v>45404</v>
      </c>
      <c r="N10" s="112">
        <v>24</v>
      </c>
      <c r="O10" s="34">
        <f>Fertiizer!Q10</f>
        <v>38.65</v>
      </c>
      <c r="P10" s="52">
        <v>46</v>
      </c>
      <c r="Q10" s="34">
        <v>36.9</v>
      </c>
      <c r="R10" s="30" t="s">
        <v>335</v>
      </c>
      <c r="S10" s="139">
        <v>45429</v>
      </c>
      <c r="T10">
        <v>24</v>
      </c>
      <c r="U10">
        <v>46</v>
      </c>
      <c r="V10">
        <v>46</v>
      </c>
      <c r="W10">
        <v>38.06</v>
      </c>
      <c r="X10" t="s">
        <v>336</v>
      </c>
    </row>
    <row r="11" spans="1:24" hidden="1">
      <c r="A11" s="51" t="s">
        <v>331</v>
      </c>
      <c r="B11" s="52" t="s">
        <v>4</v>
      </c>
      <c r="C11" s="52" t="s">
        <v>95</v>
      </c>
      <c r="D11" s="52">
        <v>39</v>
      </c>
      <c r="E11" s="52">
        <v>47.4</v>
      </c>
      <c r="F11" s="52">
        <v>45.7</v>
      </c>
      <c r="G11" s="52" t="s">
        <v>1</v>
      </c>
      <c r="H11" s="52" t="s">
        <v>96</v>
      </c>
      <c r="I11" s="61" t="s">
        <v>21</v>
      </c>
      <c r="J11" s="80" t="s">
        <v>15</v>
      </c>
      <c r="K11" s="176" t="s">
        <v>55</v>
      </c>
      <c r="L11" s="81">
        <v>45403</v>
      </c>
      <c r="M11" s="81">
        <v>45403</v>
      </c>
      <c r="N11" s="112">
        <v>24</v>
      </c>
      <c r="O11" s="34">
        <f>Fertiizer!Q11</f>
        <v>46.120000000000005</v>
      </c>
      <c r="P11" s="52">
        <v>45.7</v>
      </c>
      <c r="Q11" s="34">
        <v>42.3</v>
      </c>
      <c r="R11" s="30" t="s">
        <v>335</v>
      </c>
    </row>
    <row r="12" spans="1:24" hidden="1">
      <c r="A12" s="51" t="s">
        <v>109</v>
      </c>
      <c r="B12" s="52" t="s">
        <v>4</v>
      </c>
      <c r="C12" s="52" t="s">
        <v>95</v>
      </c>
      <c r="D12" s="52">
        <v>40</v>
      </c>
      <c r="E12" s="52">
        <v>47.3</v>
      </c>
      <c r="F12" s="52">
        <v>46.4</v>
      </c>
      <c r="G12" s="52" t="s">
        <v>1</v>
      </c>
      <c r="H12" s="52" t="s">
        <v>96</v>
      </c>
      <c r="I12" s="61" t="s">
        <v>21</v>
      </c>
      <c r="J12" s="80" t="s">
        <v>14</v>
      </c>
      <c r="K12" s="111" t="s">
        <v>55</v>
      </c>
      <c r="L12" s="81">
        <v>45404</v>
      </c>
      <c r="M12" s="81">
        <v>45405</v>
      </c>
      <c r="N12" s="112">
        <v>24</v>
      </c>
      <c r="O12" s="34">
        <f>Fertiizer!Q12</f>
        <v>48.2</v>
      </c>
      <c r="P12" s="52">
        <v>46.4</v>
      </c>
      <c r="Q12" s="34">
        <v>42.9</v>
      </c>
      <c r="R12" s="30" t="s">
        <v>335</v>
      </c>
    </row>
    <row r="13" spans="1:24" hidden="1">
      <c r="A13" s="51" t="s">
        <v>110</v>
      </c>
      <c r="B13" s="52" t="s">
        <v>4</v>
      </c>
      <c r="C13" s="52" t="s">
        <v>95</v>
      </c>
      <c r="D13" s="52">
        <v>42</v>
      </c>
      <c r="E13" s="52">
        <v>53.7</v>
      </c>
      <c r="F13" s="52">
        <v>51.8</v>
      </c>
      <c r="G13" s="52" t="s">
        <v>1</v>
      </c>
      <c r="H13" s="52" t="s">
        <v>96</v>
      </c>
      <c r="I13" s="61" t="s">
        <v>21</v>
      </c>
      <c r="J13" s="80" t="s">
        <v>14</v>
      </c>
      <c r="K13" s="176" t="s">
        <v>49</v>
      </c>
      <c r="L13" s="81">
        <v>45402</v>
      </c>
      <c r="M13" s="81">
        <v>45402</v>
      </c>
      <c r="N13" s="112">
        <v>25</v>
      </c>
      <c r="O13" s="34">
        <f>Fertiizer!Q13</f>
        <v>52</v>
      </c>
      <c r="P13" s="52">
        <v>51.8</v>
      </c>
      <c r="Q13" s="34">
        <v>51.4</v>
      </c>
      <c r="R13" s="30" t="s">
        <v>337</v>
      </c>
    </row>
    <row r="14" spans="1:24" hidden="1">
      <c r="A14" s="51" t="s">
        <v>111</v>
      </c>
      <c r="B14" s="52" t="s">
        <v>4</v>
      </c>
      <c r="C14" s="52" t="s">
        <v>95</v>
      </c>
      <c r="D14" s="52">
        <v>44</v>
      </c>
      <c r="E14" s="52">
        <v>51.8</v>
      </c>
      <c r="F14" s="52">
        <v>50.6</v>
      </c>
      <c r="G14" s="52" t="s">
        <v>1</v>
      </c>
      <c r="H14" s="52" t="s">
        <v>96</v>
      </c>
      <c r="I14" s="61" t="s">
        <v>21</v>
      </c>
      <c r="J14" s="80" t="s">
        <v>14</v>
      </c>
      <c r="K14" s="111" t="s">
        <v>49</v>
      </c>
      <c r="L14" s="81">
        <v>45404</v>
      </c>
      <c r="M14" s="81">
        <v>45406</v>
      </c>
      <c r="N14" s="112">
        <v>24</v>
      </c>
      <c r="O14" s="34">
        <f>Fertiizer!Q14</f>
        <v>50.6</v>
      </c>
      <c r="P14" s="52">
        <v>50.6</v>
      </c>
      <c r="Q14" s="34">
        <v>46.9</v>
      </c>
      <c r="R14" s="30" t="s">
        <v>335</v>
      </c>
    </row>
    <row r="15" spans="1:24" hidden="1">
      <c r="A15" s="51" t="s">
        <v>112</v>
      </c>
      <c r="B15" s="52" t="s">
        <v>4</v>
      </c>
      <c r="C15" s="52" t="s">
        <v>95</v>
      </c>
      <c r="D15" s="52">
        <v>95</v>
      </c>
      <c r="E15" s="52">
        <v>16</v>
      </c>
      <c r="F15" s="52">
        <v>15.4</v>
      </c>
      <c r="G15" s="52" t="s">
        <v>1</v>
      </c>
      <c r="H15" s="52" t="s">
        <v>96</v>
      </c>
      <c r="I15" s="61" t="s">
        <v>21</v>
      </c>
      <c r="J15" s="80" t="s">
        <v>15</v>
      </c>
      <c r="K15" s="111" t="s">
        <v>55</v>
      </c>
      <c r="L15" s="81">
        <v>45403</v>
      </c>
      <c r="M15" s="81">
        <v>45404</v>
      </c>
      <c r="N15" s="112">
        <v>24</v>
      </c>
      <c r="O15" s="34">
        <f>Fertiizer!Q15</f>
        <v>15.4</v>
      </c>
      <c r="P15" s="52">
        <v>15.4</v>
      </c>
      <c r="Q15" s="34">
        <v>13.9</v>
      </c>
      <c r="R15" s="30" t="s">
        <v>335</v>
      </c>
    </row>
    <row r="16" spans="1:24" hidden="1">
      <c r="A16" s="51" t="s">
        <v>113</v>
      </c>
      <c r="B16" s="52" t="s">
        <v>4</v>
      </c>
      <c r="C16" s="52" t="s">
        <v>95</v>
      </c>
      <c r="D16" s="52">
        <v>96</v>
      </c>
      <c r="E16" s="52">
        <v>22.5</v>
      </c>
      <c r="F16" s="52">
        <v>22.2</v>
      </c>
      <c r="G16" s="52" t="s">
        <v>1</v>
      </c>
      <c r="H16" s="52" t="s">
        <v>96</v>
      </c>
      <c r="I16" s="61" t="s">
        <v>21</v>
      </c>
      <c r="J16" s="80" t="s">
        <v>15</v>
      </c>
      <c r="K16" s="111" t="s">
        <v>55</v>
      </c>
      <c r="L16" s="81">
        <v>45403</v>
      </c>
      <c r="M16" s="81">
        <v>45404</v>
      </c>
      <c r="N16" s="112">
        <v>24</v>
      </c>
      <c r="O16" s="34">
        <f>Fertiizer!Q16</f>
        <v>22.2</v>
      </c>
      <c r="P16" s="52">
        <v>22.2</v>
      </c>
      <c r="Q16" s="34">
        <v>20</v>
      </c>
      <c r="R16" s="30" t="s">
        <v>335</v>
      </c>
    </row>
    <row r="17" spans="1:18" hidden="1">
      <c r="A17" s="51" t="s">
        <v>114</v>
      </c>
      <c r="B17" s="52" t="s">
        <v>4</v>
      </c>
      <c r="C17" s="52" t="s">
        <v>95</v>
      </c>
      <c r="D17" s="52">
        <v>104</v>
      </c>
      <c r="E17" s="52">
        <v>21.5</v>
      </c>
      <c r="F17" s="52">
        <v>20.8</v>
      </c>
      <c r="G17" s="52" t="s">
        <v>1</v>
      </c>
      <c r="H17" s="52" t="s">
        <v>96</v>
      </c>
      <c r="I17" s="61" t="s">
        <v>21</v>
      </c>
      <c r="J17" s="80" t="s">
        <v>15</v>
      </c>
      <c r="K17" s="111" t="s">
        <v>55</v>
      </c>
      <c r="L17" s="81">
        <v>45403</v>
      </c>
      <c r="M17" s="101">
        <v>45403</v>
      </c>
      <c r="N17" s="112">
        <v>24</v>
      </c>
      <c r="O17" s="34">
        <f>Fertiizer!Q17</f>
        <v>21.3</v>
      </c>
      <c r="P17" s="52">
        <v>20.8</v>
      </c>
      <c r="Q17" s="34">
        <v>20.100000000000001</v>
      </c>
      <c r="R17" s="30" t="s">
        <v>335</v>
      </c>
    </row>
    <row r="18" spans="1:18" hidden="1">
      <c r="A18" s="51" t="s">
        <v>115</v>
      </c>
      <c r="B18" s="52" t="s">
        <v>4</v>
      </c>
      <c r="C18" s="52" t="s">
        <v>95</v>
      </c>
      <c r="D18" s="52">
        <v>105</v>
      </c>
      <c r="E18" s="52">
        <v>19.5</v>
      </c>
      <c r="F18" s="52">
        <v>19.100000000000001</v>
      </c>
      <c r="G18" s="52" t="s">
        <v>1</v>
      </c>
      <c r="H18" s="52" t="s">
        <v>96</v>
      </c>
      <c r="I18" s="61" t="s">
        <v>21</v>
      </c>
      <c r="J18" s="80" t="s">
        <v>15</v>
      </c>
      <c r="K18" s="111" t="s">
        <v>55</v>
      </c>
      <c r="L18" s="81">
        <v>45403</v>
      </c>
      <c r="M18" s="101">
        <v>45403</v>
      </c>
      <c r="N18" s="112">
        <v>24</v>
      </c>
      <c r="O18" s="34">
        <f>Fertiizer!Q18</f>
        <v>19.510000000000002</v>
      </c>
      <c r="P18" s="52">
        <v>19.100000000000001</v>
      </c>
      <c r="Q18" s="34">
        <v>17.8</v>
      </c>
      <c r="R18" s="30" t="s">
        <v>335</v>
      </c>
    </row>
    <row r="19" spans="1:18" ht="15.6" hidden="1">
      <c r="A19" s="51" t="s">
        <v>116</v>
      </c>
      <c r="B19" s="52" t="s">
        <v>4</v>
      </c>
      <c r="C19" s="52" t="s">
        <v>95</v>
      </c>
      <c r="D19" s="52">
        <v>107</v>
      </c>
      <c r="E19" s="52">
        <v>39.4</v>
      </c>
      <c r="F19" s="52">
        <v>35.5</v>
      </c>
      <c r="G19" s="52" t="s">
        <v>1</v>
      </c>
      <c r="H19" s="52" t="s">
        <v>96</v>
      </c>
      <c r="I19" s="61" t="s">
        <v>21</v>
      </c>
      <c r="J19" s="80" t="s">
        <v>15</v>
      </c>
      <c r="K19" s="116" t="s">
        <v>55</v>
      </c>
      <c r="L19" s="81">
        <v>45404</v>
      </c>
      <c r="M19" s="81">
        <v>45405</v>
      </c>
      <c r="N19" s="153">
        <v>25</v>
      </c>
      <c r="O19" s="34">
        <f>Fertiizer!Q19</f>
        <v>35.9</v>
      </c>
      <c r="P19" s="52">
        <v>35.5</v>
      </c>
      <c r="Q19" s="117">
        <v>32.9</v>
      </c>
      <c r="R19" s="119" t="s">
        <v>335</v>
      </c>
    </row>
    <row r="20" spans="1:18" ht="15.6" hidden="1">
      <c r="A20" s="51" t="s">
        <v>117</v>
      </c>
      <c r="B20" s="52" t="s">
        <v>4</v>
      </c>
      <c r="C20" s="52" t="s">
        <v>95</v>
      </c>
      <c r="D20" s="52">
        <v>110</v>
      </c>
      <c r="E20" s="52">
        <v>18.5</v>
      </c>
      <c r="F20" s="52">
        <v>18</v>
      </c>
      <c r="G20" s="52" t="s">
        <v>1</v>
      </c>
      <c r="H20" s="52" t="s">
        <v>96</v>
      </c>
      <c r="I20" s="61" t="s">
        <v>21</v>
      </c>
      <c r="J20" s="80" t="s">
        <v>15</v>
      </c>
      <c r="K20" s="116" t="s">
        <v>55</v>
      </c>
      <c r="L20" s="122">
        <v>45403</v>
      </c>
      <c r="M20" s="122">
        <v>45404</v>
      </c>
      <c r="N20" s="118">
        <v>24</v>
      </c>
      <c r="O20" s="34">
        <f>Fertiizer!Q20</f>
        <v>18</v>
      </c>
      <c r="P20" s="52">
        <v>18</v>
      </c>
      <c r="Q20" s="117">
        <v>16.899999999999999</v>
      </c>
      <c r="R20" s="119" t="s">
        <v>335</v>
      </c>
    </row>
    <row r="21" spans="1:18" ht="15.6" hidden="1">
      <c r="A21" s="51" t="s">
        <v>118</v>
      </c>
      <c r="B21" s="52" t="s">
        <v>4</v>
      </c>
      <c r="C21" s="52" t="s">
        <v>95</v>
      </c>
      <c r="D21" s="52">
        <v>112</v>
      </c>
      <c r="E21" s="52">
        <v>16.5</v>
      </c>
      <c r="F21" s="52">
        <v>15.9</v>
      </c>
      <c r="G21" s="52" t="s">
        <v>1</v>
      </c>
      <c r="H21" s="52" t="s">
        <v>96</v>
      </c>
      <c r="I21" s="61" t="s">
        <v>21</v>
      </c>
      <c r="J21" s="80" t="s">
        <v>15</v>
      </c>
      <c r="K21" s="116" t="s">
        <v>55</v>
      </c>
      <c r="L21" s="122">
        <v>45403</v>
      </c>
      <c r="M21" s="122">
        <v>45404</v>
      </c>
      <c r="N21" s="118">
        <v>24</v>
      </c>
      <c r="O21" s="34">
        <f>Fertiizer!Q21</f>
        <v>15.9</v>
      </c>
      <c r="P21" s="52">
        <v>15.9</v>
      </c>
      <c r="Q21" s="117">
        <v>15.2</v>
      </c>
      <c r="R21" s="119" t="s">
        <v>335</v>
      </c>
    </row>
    <row r="22" spans="1:18" ht="15.6" hidden="1">
      <c r="A22" s="51" t="s">
        <v>119</v>
      </c>
      <c r="B22" s="52" t="s">
        <v>4</v>
      </c>
      <c r="C22" s="52" t="s">
        <v>95</v>
      </c>
      <c r="D22" s="52">
        <v>129</v>
      </c>
      <c r="E22" s="52">
        <v>14.1</v>
      </c>
      <c r="F22" s="52">
        <v>13.6</v>
      </c>
      <c r="G22" s="52" t="s">
        <v>1</v>
      </c>
      <c r="H22" s="52" t="s">
        <v>96</v>
      </c>
      <c r="I22" s="61" t="s">
        <v>21</v>
      </c>
      <c r="J22" s="80" t="s">
        <v>14</v>
      </c>
      <c r="K22" s="120" t="s">
        <v>54</v>
      </c>
      <c r="L22" s="122">
        <v>45406</v>
      </c>
      <c r="M22" s="122">
        <v>45406</v>
      </c>
      <c r="N22" s="118">
        <v>24</v>
      </c>
      <c r="O22" s="34">
        <f>Fertiizer!Q22</f>
        <v>13</v>
      </c>
      <c r="P22" s="52">
        <v>13.6</v>
      </c>
      <c r="Q22" s="117">
        <v>13</v>
      </c>
      <c r="R22" s="119" t="s">
        <v>335</v>
      </c>
    </row>
    <row r="23" spans="1:18" ht="15.6" hidden="1">
      <c r="A23" s="51" t="s">
        <v>121</v>
      </c>
      <c r="B23" s="52" t="s">
        <v>4</v>
      </c>
      <c r="C23" s="52" t="s">
        <v>95</v>
      </c>
      <c r="D23" s="52">
        <v>130</v>
      </c>
      <c r="E23" s="52">
        <v>3.9</v>
      </c>
      <c r="F23" s="52">
        <v>3.8</v>
      </c>
      <c r="G23" s="52" t="s">
        <v>1</v>
      </c>
      <c r="H23" s="52" t="s">
        <v>96</v>
      </c>
      <c r="I23" s="61" t="s">
        <v>21</v>
      </c>
      <c r="J23" s="80" t="s">
        <v>14</v>
      </c>
      <c r="K23" s="120" t="s">
        <v>54</v>
      </c>
      <c r="L23" s="122">
        <v>45406</v>
      </c>
      <c r="M23" s="122">
        <v>45406</v>
      </c>
      <c r="N23" s="118">
        <v>24</v>
      </c>
      <c r="O23" s="34">
        <f>Fertiizer!Q23</f>
        <v>3.2</v>
      </c>
      <c r="P23" s="52">
        <v>3.8</v>
      </c>
      <c r="Q23" s="117">
        <v>3.2</v>
      </c>
      <c r="R23" s="119" t="s">
        <v>335</v>
      </c>
    </row>
    <row r="24" spans="1:18" ht="15.6" hidden="1">
      <c r="A24" s="51" t="s">
        <v>122</v>
      </c>
      <c r="B24" s="52" t="s">
        <v>4</v>
      </c>
      <c r="C24" s="52" t="s">
        <v>95</v>
      </c>
      <c r="D24" s="52">
        <v>132</v>
      </c>
      <c r="E24" s="52">
        <v>13.5</v>
      </c>
      <c r="F24" s="52">
        <v>13.2</v>
      </c>
      <c r="G24" s="52" t="s">
        <v>1</v>
      </c>
      <c r="H24" s="52" t="s">
        <v>96</v>
      </c>
      <c r="I24" s="61" t="s">
        <v>21</v>
      </c>
      <c r="J24" s="80" t="s">
        <v>14</v>
      </c>
      <c r="K24" s="120" t="s">
        <v>54</v>
      </c>
      <c r="L24" s="122">
        <v>45411</v>
      </c>
      <c r="M24" s="122">
        <v>45411</v>
      </c>
      <c r="N24" s="118">
        <v>23</v>
      </c>
      <c r="O24" s="34">
        <v>13.2</v>
      </c>
      <c r="P24" s="52">
        <v>13.2</v>
      </c>
      <c r="Q24" s="117">
        <v>13</v>
      </c>
      <c r="R24" s="30" t="s">
        <v>337</v>
      </c>
    </row>
    <row r="25" spans="1:18" ht="15.6" hidden="1">
      <c r="A25" s="51" t="s">
        <v>123</v>
      </c>
      <c r="B25" s="52" t="s">
        <v>4</v>
      </c>
      <c r="C25" s="52" t="s">
        <v>95</v>
      </c>
      <c r="D25" s="52">
        <v>134</v>
      </c>
      <c r="E25" s="52">
        <v>11.8</v>
      </c>
      <c r="F25" s="52">
        <v>11.4</v>
      </c>
      <c r="G25" s="52" t="s">
        <v>1</v>
      </c>
      <c r="H25" s="52" t="s">
        <v>96</v>
      </c>
      <c r="I25" s="61" t="s">
        <v>21</v>
      </c>
      <c r="J25" s="80" t="s">
        <v>14</v>
      </c>
      <c r="K25" s="120" t="s">
        <v>54</v>
      </c>
      <c r="L25" s="122">
        <v>45411</v>
      </c>
      <c r="M25" s="122">
        <v>45411</v>
      </c>
      <c r="N25" s="118">
        <v>23</v>
      </c>
      <c r="O25" s="34">
        <v>11.1</v>
      </c>
      <c r="P25" s="52">
        <v>11.4</v>
      </c>
      <c r="Q25" s="117">
        <v>11</v>
      </c>
      <c r="R25" s="30" t="s">
        <v>337</v>
      </c>
    </row>
    <row r="26" spans="1:18" ht="15.6" hidden="1">
      <c r="A26" s="51" t="s">
        <v>124</v>
      </c>
      <c r="B26" s="52" t="s">
        <v>4</v>
      </c>
      <c r="C26" s="52" t="s">
        <v>95</v>
      </c>
      <c r="D26" s="52">
        <v>135</v>
      </c>
      <c r="E26" s="52">
        <v>16.2</v>
      </c>
      <c r="F26" s="52">
        <v>15.7</v>
      </c>
      <c r="G26" s="52" t="s">
        <v>1</v>
      </c>
      <c r="H26" s="52" t="s">
        <v>96</v>
      </c>
      <c r="I26" s="61" t="s">
        <v>21</v>
      </c>
      <c r="J26" s="80" t="s">
        <v>14</v>
      </c>
      <c r="K26" s="120" t="s">
        <v>54</v>
      </c>
      <c r="L26" s="122">
        <v>45411</v>
      </c>
      <c r="M26" s="122">
        <v>45411</v>
      </c>
      <c r="N26" s="118">
        <v>23</v>
      </c>
      <c r="O26" s="34">
        <v>15.7</v>
      </c>
      <c r="P26" s="52">
        <v>15.7</v>
      </c>
      <c r="Q26" s="117">
        <v>15.2</v>
      </c>
      <c r="R26" s="30" t="s">
        <v>337</v>
      </c>
    </row>
    <row r="27" spans="1:18" ht="15.6" hidden="1">
      <c r="A27" s="51" t="s">
        <v>125</v>
      </c>
      <c r="B27" s="52" t="s">
        <v>4</v>
      </c>
      <c r="C27" s="52" t="s">
        <v>95</v>
      </c>
      <c r="D27" s="52">
        <v>197</v>
      </c>
      <c r="E27" s="52">
        <v>10.9</v>
      </c>
      <c r="F27" s="52">
        <v>10.8</v>
      </c>
      <c r="G27" s="52" t="s">
        <v>1</v>
      </c>
      <c r="H27" s="52" t="s">
        <v>96</v>
      </c>
      <c r="I27" s="61" t="s">
        <v>21</v>
      </c>
      <c r="J27" s="80" t="s">
        <v>14</v>
      </c>
      <c r="K27" s="120" t="s">
        <v>54</v>
      </c>
      <c r="L27" s="122">
        <v>45402</v>
      </c>
      <c r="M27" s="122">
        <v>45402</v>
      </c>
      <c r="N27" s="118">
        <v>23</v>
      </c>
      <c r="O27" s="34">
        <f>Fertiizer!Q27</f>
        <v>10.8</v>
      </c>
      <c r="P27" s="52">
        <v>10.8</v>
      </c>
      <c r="Q27" s="117">
        <v>10.4</v>
      </c>
      <c r="R27" s="119" t="s">
        <v>337</v>
      </c>
    </row>
    <row r="28" spans="1:18" ht="15.6" hidden="1">
      <c r="A28" s="51" t="s">
        <v>127</v>
      </c>
      <c r="B28" s="52" t="s">
        <v>4</v>
      </c>
      <c r="C28" s="52" t="s">
        <v>95</v>
      </c>
      <c r="D28" s="52">
        <v>199</v>
      </c>
      <c r="E28" s="52">
        <v>9.4</v>
      </c>
      <c r="F28" s="52">
        <v>9.1999999999999993</v>
      </c>
      <c r="G28" s="52" t="s">
        <v>1</v>
      </c>
      <c r="H28" s="52" t="s">
        <v>96</v>
      </c>
      <c r="I28" s="61" t="s">
        <v>21</v>
      </c>
      <c r="J28" s="80" t="s">
        <v>15</v>
      </c>
      <c r="K28" s="120" t="s">
        <v>54</v>
      </c>
      <c r="L28" s="122">
        <v>45406</v>
      </c>
      <c r="M28" s="122">
        <v>45406</v>
      </c>
      <c r="N28" s="118">
        <v>24</v>
      </c>
      <c r="O28" s="34">
        <f>Fertiizer!Q28</f>
        <v>9.3000000000000007</v>
      </c>
      <c r="P28" s="52">
        <v>9.1999999999999993</v>
      </c>
      <c r="Q28" s="117">
        <v>8.9</v>
      </c>
      <c r="R28" s="119" t="s">
        <v>335</v>
      </c>
    </row>
    <row r="29" spans="1:18" ht="15.6" hidden="1">
      <c r="A29" s="51" t="s">
        <v>128</v>
      </c>
      <c r="B29" s="52" t="s">
        <v>4</v>
      </c>
      <c r="C29" s="52" t="s">
        <v>129</v>
      </c>
      <c r="D29" s="52">
        <v>2</v>
      </c>
      <c r="E29" s="52">
        <v>16.5</v>
      </c>
      <c r="F29" s="52">
        <v>16.100000000000001</v>
      </c>
      <c r="G29" s="52" t="s">
        <v>1</v>
      </c>
      <c r="H29" s="52" t="s">
        <v>96</v>
      </c>
      <c r="I29" s="61" t="s">
        <v>21</v>
      </c>
      <c r="J29" s="80" t="s">
        <v>15</v>
      </c>
      <c r="K29" s="177" t="s">
        <v>49</v>
      </c>
      <c r="L29" s="121">
        <v>45385</v>
      </c>
      <c r="M29" s="122">
        <v>45390</v>
      </c>
      <c r="N29" s="118">
        <f>28+8</f>
        <v>36</v>
      </c>
      <c r="O29" s="34">
        <f>Fertiizer!Q29</f>
        <v>16</v>
      </c>
      <c r="P29" s="52">
        <v>16.100000000000001</v>
      </c>
      <c r="Q29" s="117">
        <v>16.329999999999998</v>
      </c>
      <c r="R29" s="119" t="s">
        <v>337</v>
      </c>
    </row>
    <row r="30" spans="1:18" ht="15.6" hidden="1">
      <c r="A30" s="51" t="s">
        <v>130</v>
      </c>
      <c r="B30" s="52" t="s">
        <v>4</v>
      </c>
      <c r="C30" s="52" t="s">
        <v>129</v>
      </c>
      <c r="D30" s="52">
        <v>4</v>
      </c>
      <c r="E30" s="52">
        <v>21.3</v>
      </c>
      <c r="F30" s="52">
        <v>21</v>
      </c>
      <c r="G30" s="52" t="s">
        <v>1</v>
      </c>
      <c r="H30" s="52" t="s">
        <v>96</v>
      </c>
      <c r="I30" s="61" t="s">
        <v>21</v>
      </c>
      <c r="J30" s="80" t="s">
        <v>15</v>
      </c>
      <c r="K30" s="116" t="s">
        <v>49</v>
      </c>
      <c r="L30" s="122">
        <v>45389</v>
      </c>
      <c r="M30" s="122">
        <v>45389</v>
      </c>
      <c r="N30" s="118">
        <f>28+8</f>
        <v>36</v>
      </c>
      <c r="O30" s="34">
        <f>Fertiizer!Q30</f>
        <v>20.9</v>
      </c>
      <c r="P30" s="52">
        <v>21</v>
      </c>
      <c r="Q30" s="117">
        <v>18.25</v>
      </c>
      <c r="R30" s="119" t="s">
        <v>337</v>
      </c>
    </row>
    <row r="31" spans="1:18" ht="15.6" hidden="1">
      <c r="A31" s="51" t="s">
        <v>131</v>
      </c>
      <c r="B31" s="52" t="s">
        <v>4</v>
      </c>
      <c r="C31" s="52" t="s">
        <v>129</v>
      </c>
      <c r="D31" s="52">
        <v>5</v>
      </c>
      <c r="E31" s="52">
        <v>31.9</v>
      </c>
      <c r="F31" s="52">
        <v>30.9</v>
      </c>
      <c r="G31" s="52" t="s">
        <v>1</v>
      </c>
      <c r="H31" s="52" t="s">
        <v>96</v>
      </c>
      <c r="I31" s="61" t="s">
        <v>21</v>
      </c>
      <c r="J31" s="80" t="s">
        <v>15</v>
      </c>
      <c r="K31" s="116" t="s">
        <v>49</v>
      </c>
      <c r="L31" s="122">
        <v>45390</v>
      </c>
      <c r="M31" s="122">
        <v>45390</v>
      </c>
      <c r="N31" s="118">
        <v>25</v>
      </c>
      <c r="O31" s="34">
        <f>Fertiizer!Q31</f>
        <v>28.04</v>
      </c>
      <c r="P31" s="52">
        <v>30.9</v>
      </c>
      <c r="Q31" s="117">
        <f>17.3+9.2</f>
        <v>26.5</v>
      </c>
      <c r="R31" s="119" t="s">
        <v>337</v>
      </c>
    </row>
    <row r="32" spans="1:18" ht="15.6" hidden="1">
      <c r="A32" s="51" t="s">
        <v>132</v>
      </c>
      <c r="B32" s="52" t="s">
        <v>4</v>
      </c>
      <c r="C32" s="52" t="s">
        <v>129</v>
      </c>
      <c r="D32" s="52">
        <v>25</v>
      </c>
      <c r="E32" s="52">
        <v>36.5</v>
      </c>
      <c r="F32" s="52">
        <v>36</v>
      </c>
      <c r="G32" s="52" t="s">
        <v>1</v>
      </c>
      <c r="H32" s="52" t="s">
        <v>96</v>
      </c>
      <c r="I32" s="61" t="s">
        <v>21</v>
      </c>
      <c r="J32" s="80" t="s">
        <v>15</v>
      </c>
      <c r="K32" s="124" t="s">
        <v>332</v>
      </c>
      <c r="L32" s="122">
        <v>45402</v>
      </c>
      <c r="M32" s="122">
        <v>45403</v>
      </c>
      <c r="N32" s="118">
        <v>25</v>
      </c>
      <c r="O32" s="34">
        <f>Fertiizer!Q32</f>
        <v>33.9</v>
      </c>
      <c r="P32" s="52">
        <v>36</v>
      </c>
      <c r="Q32" s="117">
        <v>36</v>
      </c>
      <c r="R32" s="119" t="s">
        <v>337</v>
      </c>
    </row>
    <row r="33" spans="1:18" ht="15.6" hidden="1">
      <c r="A33" s="51" t="s">
        <v>133</v>
      </c>
      <c r="B33" s="52" t="s">
        <v>4</v>
      </c>
      <c r="C33" s="59" t="s">
        <v>129</v>
      </c>
      <c r="D33" s="59" t="s">
        <v>134</v>
      </c>
      <c r="E33" s="59">
        <v>61.1</v>
      </c>
      <c r="F33" s="59">
        <v>59.1</v>
      </c>
      <c r="G33" s="51" t="s">
        <v>1</v>
      </c>
      <c r="H33" s="52" t="s">
        <v>135</v>
      </c>
      <c r="I33" s="61" t="s">
        <v>20</v>
      </c>
      <c r="J33" s="80" t="s">
        <v>17</v>
      </c>
      <c r="K33" s="116" t="s">
        <v>49</v>
      </c>
      <c r="L33" s="122">
        <v>45406</v>
      </c>
      <c r="M33" s="122">
        <v>45406</v>
      </c>
      <c r="N33" s="118">
        <v>24</v>
      </c>
      <c r="O33" s="34">
        <v>21</v>
      </c>
      <c r="P33" s="59">
        <v>59.1</v>
      </c>
      <c r="Q33" s="117">
        <f>21+37.68</f>
        <v>58.68</v>
      </c>
      <c r="R33" s="119" t="s">
        <v>335</v>
      </c>
    </row>
    <row r="34" spans="1:18" ht="15.6" hidden="1">
      <c r="A34" s="51" t="s">
        <v>136</v>
      </c>
      <c r="B34" s="52" t="s">
        <v>4</v>
      </c>
      <c r="C34" s="59" t="s">
        <v>129</v>
      </c>
      <c r="D34" s="59" t="s">
        <v>137</v>
      </c>
      <c r="E34" s="59">
        <v>46.46</v>
      </c>
      <c r="F34" s="59">
        <v>44.7</v>
      </c>
      <c r="G34" s="51" t="s">
        <v>1</v>
      </c>
      <c r="H34" s="52" t="s">
        <v>135</v>
      </c>
      <c r="I34" s="61" t="s">
        <v>20</v>
      </c>
      <c r="J34" s="80" t="s">
        <v>17</v>
      </c>
      <c r="K34" s="116" t="s">
        <v>49</v>
      </c>
      <c r="L34" s="122">
        <v>45390</v>
      </c>
      <c r="M34" s="122">
        <v>45398</v>
      </c>
      <c r="N34" s="118">
        <v>24</v>
      </c>
      <c r="O34" s="34">
        <v>44.7</v>
      </c>
      <c r="P34" s="59">
        <v>44.7</v>
      </c>
      <c r="Q34" s="117">
        <f>28.3+14.9</f>
        <v>43.2</v>
      </c>
      <c r="R34" s="119" t="s">
        <v>335</v>
      </c>
    </row>
    <row r="35" spans="1:18" ht="15.6" hidden="1">
      <c r="A35" s="51" t="s">
        <v>138</v>
      </c>
      <c r="B35" s="52" t="s">
        <v>4</v>
      </c>
      <c r="C35" s="59" t="s">
        <v>129</v>
      </c>
      <c r="D35" s="59" t="s">
        <v>139</v>
      </c>
      <c r="E35" s="59">
        <v>114.75</v>
      </c>
      <c r="F35" s="59">
        <v>110.2</v>
      </c>
      <c r="G35" s="51" t="s">
        <v>1</v>
      </c>
      <c r="H35" s="52" t="s">
        <v>135</v>
      </c>
      <c r="I35" s="61" t="s">
        <v>20</v>
      </c>
      <c r="J35" s="80" t="s">
        <v>17</v>
      </c>
      <c r="K35" s="120" t="s">
        <v>54</v>
      </c>
      <c r="L35" s="122">
        <v>45410</v>
      </c>
      <c r="M35" s="122">
        <v>45410</v>
      </c>
      <c r="N35" s="118">
        <v>23</v>
      </c>
      <c r="O35" s="34">
        <v>110.2</v>
      </c>
      <c r="P35" s="59">
        <v>110.2</v>
      </c>
      <c r="Q35" s="117">
        <v>110.2</v>
      </c>
      <c r="R35" s="119" t="s">
        <v>335</v>
      </c>
    </row>
    <row r="36" spans="1:18" ht="15.6" hidden="1">
      <c r="A36" s="51" t="s">
        <v>140</v>
      </c>
      <c r="B36" s="52" t="s">
        <v>4</v>
      </c>
      <c r="C36" s="59" t="s">
        <v>129</v>
      </c>
      <c r="D36" s="59" t="s">
        <v>141</v>
      </c>
      <c r="E36" s="59">
        <v>40.74</v>
      </c>
      <c r="F36" s="59">
        <v>38.700000000000003</v>
      </c>
      <c r="G36" s="51" t="s">
        <v>1</v>
      </c>
      <c r="H36" s="52" t="s">
        <v>135</v>
      </c>
      <c r="I36" s="61" t="s">
        <v>20</v>
      </c>
      <c r="J36" s="80" t="s">
        <v>17</v>
      </c>
      <c r="K36" s="177" t="s">
        <v>48</v>
      </c>
      <c r="L36" s="122">
        <v>45399</v>
      </c>
      <c r="M36" s="122">
        <v>45399</v>
      </c>
      <c r="N36" s="118"/>
      <c r="O36" s="34">
        <v>38.700000000000003</v>
      </c>
      <c r="P36" s="59">
        <v>38.700000000000003</v>
      </c>
      <c r="Q36" s="117">
        <v>37.36</v>
      </c>
      <c r="R36" s="119" t="s">
        <v>335</v>
      </c>
    </row>
    <row r="37" spans="1:18" ht="15.6" hidden="1">
      <c r="A37" s="51" t="s">
        <v>142</v>
      </c>
      <c r="B37" s="52" t="s">
        <v>4</v>
      </c>
      <c r="C37" s="59" t="s">
        <v>129</v>
      </c>
      <c r="D37" s="59" t="s">
        <v>143</v>
      </c>
      <c r="E37" s="59">
        <v>18.45</v>
      </c>
      <c r="F37" s="59">
        <v>17.5</v>
      </c>
      <c r="G37" s="51" t="s">
        <v>1</v>
      </c>
      <c r="H37" s="52" t="s">
        <v>135</v>
      </c>
      <c r="I37" s="61" t="s">
        <v>20</v>
      </c>
      <c r="J37" s="80" t="s">
        <v>17</v>
      </c>
      <c r="K37" s="116" t="s">
        <v>48</v>
      </c>
      <c r="L37" s="122">
        <v>45390</v>
      </c>
      <c r="M37" s="122">
        <v>45394</v>
      </c>
      <c r="N37" s="118"/>
      <c r="O37" s="34">
        <v>17.5</v>
      </c>
      <c r="P37" s="59">
        <v>17.5</v>
      </c>
      <c r="Q37" s="117">
        <f>10.8+5.6</f>
        <v>16.399999999999999</v>
      </c>
      <c r="R37" s="119" t="s">
        <v>335</v>
      </c>
    </row>
    <row r="38" spans="1:18" ht="15.6" hidden="1">
      <c r="A38" s="51" t="s">
        <v>144</v>
      </c>
      <c r="B38" s="52" t="s">
        <v>4</v>
      </c>
      <c r="C38" s="59" t="s">
        <v>129</v>
      </c>
      <c r="D38" s="59" t="s">
        <v>145</v>
      </c>
      <c r="E38" s="59">
        <v>34.01</v>
      </c>
      <c r="F38" s="59">
        <v>32.200000000000003</v>
      </c>
      <c r="G38" s="51" t="s">
        <v>1</v>
      </c>
      <c r="H38" s="52" t="s">
        <v>135</v>
      </c>
      <c r="I38" s="61" t="s">
        <v>20</v>
      </c>
      <c r="J38" s="80" t="s">
        <v>17</v>
      </c>
      <c r="K38" s="116" t="s">
        <v>48</v>
      </c>
      <c r="L38" s="122">
        <v>45390</v>
      </c>
      <c r="M38" s="122">
        <v>45394</v>
      </c>
      <c r="N38" s="118">
        <v>25</v>
      </c>
      <c r="O38" s="34">
        <v>32.200000000000003</v>
      </c>
      <c r="P38" s="59">
        <v>32.200000000000003</v>
      </c>
      <c r="Q38" s="117">
        <f>17+12.5</f>
        <v>29.5</v>
      </c>
      <c r="R38" s="119" t="s">
        <v>335</v>
      </c>
    </row>
    <row r="39" spans="1:18" ht="15.6" hidden="1">
      <c r="A39" s="51" t="s">
        <v>146</v>
      </c>
      <c r="B39" s="52" t="s">
        <v>4</v>
      </c>
      <c r="C39" s="59" t="s">
        <v>129</v>
      </c>
      <c r="D39" s="59" t="s">
        <v>147</v>
      </c>
      <c r="E39" s="59">
        <v>56.03</v>
      </c>
      <c r="F39" s="59">
        <v>53.6</v>
      </c>
      <c r="G39" s="51" t="s">
        <v>1</v>
      </c>
      <c r="H39" s="52" t="s">
        <v>135</v>
      </c>
      <c r="I39" s="61" t="s">
        <v>20</v>
      </c>
      <c r="J39" s="80" t="s">
        <v>17</v>
      </c>
      <c r="K39" s="116" t="s">
        <v>49</v>
      </c>
      <c r="L39" s="122">
        <v>45389</v>
      </c>
      <c r="M39" s="122">
        <v>45390</v>
      </c>
      <c r="N39" s="118">
        <v>25</v>
      </c>
      <c r="O39" s="34">
        <v>53.6</v>
      </c>
      <c r="P39" s="59">
        <v>53.6</v>
      </c>
      <c r="Q39" s="117">
        <f>30.15+20.12</f>
        <v>50.269999999999996</v>
      </c>
      <c r="R39" s="119" t="s">
        <v>335</v>
      </c>
    </row>
    <row r="40" spans="1:18" ht="15.6" hidden="1">
      <c r="A40" s="51" t="s">
        <v>148</v>
      </c>
      <c r="B40" s="52" t="s">
        <v>4</v>
      </c>
      <c r="C40" s="59" t="s">
        <v>129</v>
      </c>
      <c r="D40" s="59" t="s">
        <v>149</v>
      </c>
      <c r="E40" s="59">
        <v>43.12</v>
      </c>
      <c r="F40" s="59">
        <v>40.799999999999997</v>
      </c>
      <c r="G40" s="51" t="s">
        <v>1</v>
      </c>
      <c r="H40" s="52" t="s">
        <v>135</v>
      </c>
      <c r="I40" s="61" t="s">
        <v>20</v>
      </c>
      <c r="J40" s="80" t="s">
        <v>17</v>
      </c>
      <c r="K40" s="116" t="s">
        <v>49</v>
      </c>
      <c r="L40" s="122">
        <v>45389</v>
      </c>
      <c r="M40" s="122">
        <v>45390</v>
      </c>
      <c r="N40" s="118">
        <v>25</v>
      </c>
      <c r="O40" s="34">
        <v>40.799999999999997</v>
      </c>
      <c r="P40" s="59">
        <v>40.799999999999997</v>
      </c>
      <c r="Q40" s="117">
        <f>19.9+20.35</f>
        <v>40.25</v>
      </c>
      <c r="R40" s="119" t="s">
        <v>335</v>
      </c>
    </row>
    <row r="41" spans="1:18" ht="15.6" hidden="1">
      <c r="A41" s="51" t="s">
        <v>150</v>
      </c>
      <c r="B41" s="52" t="s">
        <v>4</v>
      </c>
      <c r="C41" s="59" t="s">
        <v>129</v>
      </c>
      <c r="D41" s="59" t="s">
        <v>151</v>
      </c>
      <c r="E41" s="59">
        <v>46.89</v>
      </c>
      <c r="F41" s="59">
        <v>44.3</v>
      </c>
      <c r="G41" s="51" t="s">
        <v>1</v>
      </c>
      <c r="H41" s="52" t="s">
        <v>135</v>
      </c>
      <c r="I41" s="61" t="s">
        <v>20</v>
      </c>
      <c r="J41" s="80" t="s">
        <v>17</v>
      </c>
      <c r="K41" s="116" t="s">
        <v>48</v>
      </c>
      <c r="L41" s="122">
        <v>45395</v>
      </c>
      <c r="M41" s="122">
        <v>45398</v>
      </c>
      <c r="N41" s="118">
        <v>25</v>
      </c>
      <c r="O41" s="34">
        <v>44.3</v>
      </c>
      <c r="P41" s="59">
        <v>44.3</v>
      </c>
      <c r="Q41" s="117">
        <f>9.6+34.19</f>
        <v>43.79</v>
      </c>
      <c r="R41" s="119" t="s">
        <v>335</v>
      </c>
    </row>
    <row r="42" spans="1:18" ht="15.6" hidden="1">
      <c r="A42" s="51" t="s">
        <v>152</v>
      </c>
      <c r="B42" s="52" t="s">
        <v>4</v>
      </c>
      <c r="C42" s="59" t="s">
        <v>129</v>
      </c>
      <c r="D42" s="59" t="s">
        <v>153</v>
      </c>
      <c r="E42" s="59">
        <v>53.23</v>
      </c>
      <c r="F42" s="59">
        <v>50.9</v>
      </c>
      <c r="G42" s="51" t="s">
        <v>1</v>
      </c>
      <c r="H42" s="52" t="s">
        <v>135</v>
      </c>
      <c r="I42" s="61" t="s">
        <v>20</v>
      </c>
      <c r="J42" s="80" t="s">
        <v>17</v>
      </c>
      <c r="K42" s="116" t="s">
        <v>48</v>
      </c>
      <c r="L42" s="122">
        <v>45390</v>
      </c>
      <c r="M42" s="122">
        <v>45394</v>
      </c>
      <c r="N42" s="118">
        <v>25</v>
      </c>
      <c r="O42" s="34">
        <v>50.9</v>
      </c>
      <c r="P42" s="59">
        <v>50.9</v>
      </c>
      <c r="Q42" s="117">
        <v>49.3</v>
      </c>
      <c r="R42" s="119" t="s">
        <v>335</v>
      </c>
    </row>
    <row r="43" spans="1:18" ht="15.6" hidden="1">
      <c r="A43" s="51" t="s">
        <v>154</v>
      </c>
      <c r="B43" s="52" t="s">
        <v>4</v>
      </c>
      <c r="C43" s="59" t="s">
        <v>129</v>
      </c>
      <c r="D43" s="59" t="s">
        <v>155</v>
      </c>
      <c r="E43" s="59">
        <v>33.200000000000003</v>
      </c>
      <c r="F43" s="59">
        <v>31.4</v>
      </c>
      <c r="G43" s="51" t="s">
        <v>1</v>
      </c>
      <c r="H43" s="52" t="s">
        <v>135</v>
      </c>
      <c r="I43" s="61" t="s">
        <v>20</v>
      </c>
      <c r="J43" s="80" t="s">
        <v>17</v>
      </c>
      <c r="K43" s="120" t="s">
        <v>54</v>
      </c>
      <c r="L43" s="122">
        <v>45406</v>
      </c>
      <c r="M43" s="122">
        <v>45410</v>
      </c>
      <c r="N43" s="118">
        <v>23</v>
      </c>
      <c r="O43" s="34">
        <v>31.4</v>
      </c>
      <c r="P43" s="59">
        <v>31.4</v>
      </c>
      <c r="Q43" s="117">
        <v>17.3</v>
      </c>
      <c r="R43" s="119" t="s">
        <v>335</v>
      </c>
    </row>
    <row r="44" spans="1:18" ht="15.6" hidden="1">
      <c r="A44" s="51" t="s">
        <v>156</v>
      </c>
      <c r="B44" s="52" t="s">
        <v>4</v>
      </c>
      <c r="C44" s="59" t="s">
        <v>129</v>
      </c>
      <c r="D44" s="59" t="s">
        <v>157</v>
      </c>
      <c r="E44" s="59">
        <v>10.3</v>
      </c>
      <c r="F44" s="59">
        <v>9.4</v>
      </c>
      <c r="G44" s="51" t="s">
        <v>1</v>
      </c>
      <c r="H44" s="52" t="s">
        <v>135</v>
      </c>
      <c r="I44" s="61" t="s">
        <v>20</v>
      </c>
      <c r="J44" s="80" t="s">
        <v>17</v>
      </c>
      <c r="K44" s="116" t="s">
        <v>49</v>
      </c>
      <c r="L44" s="122">
        <v>45406</v>
      </c>
      <c r="M44" s="122">
        <v>45407</v>
      </c>
      <c r="N44" s="118">
        <v>23</v>
      </c>
      <c r="O44" s="34">
        <v>31.4</v>
      </c>
      <c r="P44" s="59">
        <v>9.4</v>
      </c>
      <c r="Q44" s="117">
        <v>21.84</v>
      </c>
      <c r="R44" s="119" t="s">
        <v>335</v>
      </c>
    </row>
    <row r="45" spans="1:18" ht="15.6" hidden="1">
      <c r="A45" s="51" t="s">
        <v>158</v>
      </c>
      <c r="B45" s="52" t="s">
        <v>4</v>
      </c>
      <c r="C45" s="170" t="s">
        <v>129</v>
      </c>
      <c r="D45" s="170" t="s">
        <v>159</v>
      </c>
      <c r="E45" s="170">
        <v>48.3</v>
      </c>
      <c r="F45" s="170">
        <v>45.1</v>
      </c>
      <c r="G45" s="51" t="s">
        <v>1</v>
      </c>
      <c r="H45" s="52" t="s">
        <v>135</v>
      </c>
      <c r="I45" s="61" t="s">
        <v>20</v>
      </c>
      <c r="J45" s="80" t="s">
        <v>17</v>
      </c>
      <c r="K45" s="116" t="s">
        <v>49</v>
      </c>
      <c r="L45" s="122">
        <v>45399</v>
      </c>
      <c r="M45" s="122">
        <v>45400</v>
      </c>
      <c r="N45" s="118">
        <v>25</v>
      </c>
      <c r="O45" s="34">
        <v>45.1</v>
      </c>
      <c r="P45" s="170">
        <v>45.1</v>
      </c>
      <c r="Q45" s="117">
        <f>22.87+23.8</f>
        <v>46.67</v>
      </c>
      <c r="R45" s="119" t="s">
        <v>335</v>
      </c>
    </row>
    <row r="46" spans="1:18" ht="15.6" hidden="1">
      <c r="A46" s="51" t="s">
        <v>160</v>
      </c>
      <c r="B46" s="52" t="s">
        <v>4</v>
      </c>
      <c r="C46" s="52" t="s">
        <v>95</v>
      </c>
      <c r="D46" s="52" t="s">
        <v>161</v>
      </c>
      <c r="E46" s="52">
        <v>19.3</v>
      </c>
      <c r="F46" s="52">
        <v>18.399999999999999</v>
      </c>
      <c r="G46" s="52" t="s">
        <v>1</v>
      </c>
      <c r="H46" s="52" t="s">
        <v>135</v>
      </c>
      <c r="I46" s="61" t="s">
        <v>21</v>
      </c>
      <c r="J46" s="80" t="s">
        <v>108</v>
      </c>
      <c r="K46" s="120" t="s">
        <v>54</v>
      </c>
      <c r="L46" s="122">
        <v>45411</v>
      </c>
      <c r="M46" s="122">
        <v>45411</v>
      </c>
      <c r="N46" s="118">
        <v>24</v>
      </c>
      <c r="O46" s="34">
        <v>18.399999999999999</v>
      </c>
      <c r="P46" s="52">
        <v>18.399999999999999</v>
      </c>
      <c r="Q46" s="117">
        <v>17.899999999999999</v>
      </c>
      <c r="R46" s="119" t="s">
        <v>335</v>
      </c>
    </row>
    <row r="47" spans="1:18" ht="15.6" hidden="1">
      <c r="A47" s="51" t="s">
        <v>162</v>
      </c>
      <c r="B47" s="52" t="s">
        <v>5</v>
      </c>
      <c r="C47" s="52" t="s">
        <v>95</v>
      </c>
      <c r="D47" s="131">
        <v>179</v>
      </c>
      <c r="E47" s="52">
        <v>18.3</v>
      </c>
      <c r="F47" s="52">
        <v>17.899999999999999</v>
      </c>
      <c r="G47" s="52" t="s">
        <v>1</v>
      </c>
      <c r="H47" s="52" t="s">
        <v>96</v>
      </c>
      <c r="I47" s="61" t="s">
        <v>21</v>
      </c>
      <c r="J47" s="80" t="s">
        <v>15</v>
      </c>
      <c r="K47" s="120" t="s">
        <v>54</v>
      </c>
      <c r="L47" s="122">
        <v>45390</v>
      </c>
      <c r="M47" s="122">
        <v>45400</v>
      </c>
      <c r="N47" s="118">
        <v>25</v>
      </c>
      <c r="O47" s="34">
        <f>Fertiizer!Q47</f>
        <v>18.600000000000001</v>
      </c>
      <c r="P47" s="52">
        <v>17.899999999999999</v>
      </c>
      <c r="Q47" s="117">
        <v>17.5</v>
      </c>
      <c r="R47" s="119" t="s">
        <v>337</v>
      </c>
    </row>
    <row r="48" spans="1:18" ht="15.6" hidden="1">
      <c r="A48" s="51" t="s">
        <v>163</v>
      </c>
      <c r="B48" s="52" t="s">
        <v>5</v>
      </c>
      <c r="C48" s="52" t="s">
        <v>95</v>
      </c>
      <c r="D48" s="52">
        <v>184</v>
      </c>
      <c r="E48" s="52">
        <v>35.799999999999997</v>
      </c>
      <c r="F48" s="52">
        <v>35.1</v>
      </c>
      <c r="G48" s="52" t="s">
        <v>1</v>
      </c>
      <c r="H48" s="52" t="s">
        <v>96</v>
      </c>
      <c r="I48" s="61" t="s">
        <v>21</v>
      </c>
      <c r="J48" s="80" t="s">
        <v>15</v>
      </c>
      <c r="K48" s="120" t="s">
        <v>54</v>
      </c>
      <c r="L48" s="122">
        <v>45400</v>
      </c>
      <c r="M48" s="122">
        <v>45401</v>
      </c>
      <c r="N48" s="118">
        <v>25</v>
      </c>
      <c r="O48" s="34">
        <f>Fertiizer!Q48</f>
        <v>35</v>
      </c>
      <c r="P48" s="52">
        <v>35.1</v>
      </c>
      <c r="Q48" s="117">
        <v>33.5</v>
      </c>
      <c r="R48" s="119" t="s">
        <v>337</v>
      </c>
    </row>
    <row r="49" spans="1:18" ht="15.6" hidden="1">
      <c r="A49" s="51" t="s">
        <v>164</v>
      </c>
      <c r="B49" s="52" t="s">
        <v>5</v>
      </c>
      <c r="C49" s="52" t="s">
        <v>95</v>
      </c>
      <c r="D49" s="52">
        <v>185</v>
      </c>
      <c r="E49" s="52">
        <v>10.1</v>
      </c>
      <c r="F49" s="52">
        <v>8</v>
      </c>
      <c r="G49" s="52" t="s">
        <v>1</v>
      </c>
      <c r="H49" s="52" t="s">
        <v>96</v>
      </c>
      <c r="I49" s="61" t="s">
        <v>21</v>
      </c>
      <c r="J49" s="80" t="s">
        <v>15</v>
      </c>
      <c r="K49" s="120" t="s">
        <v>54</v>
      </c>
      <c r="L49" s="122">
        <v>45400</v>
      </c>
      <c r="M49" s="122">
        <v>45402</v>
      </c>
      <c r="N49" s="118">
        <v>23</v>
      </c>
      <c r="O49" s="34">
        <f>Fertiizer!Q49</f>
        <v>8</v>
      </c>
      <c r="P49" s="52">
        <v>8</v>
      </c>
      <c r="Q49" s="117">
        <v>7.9</v>
      </c>
      <c r="R49" s="119" t="s">
        <v>337</v>
      </c>
    </row>
    <row r="50" spans="1:18" ht="15.6" hidden="1">
      <c r="A50" s="51" t="s">
        <v>165</v>
      </c>
      <c r="B50" s="52" t="s">
        <v>5</v>
      </c>
      <c r="C50" s="52" t="s">
        <v>95</v>
      </c>
      <c r="D50" s="131">
        <v>187</v>
      </c>
      <c r="E50" s="52">
        <v>12.6</v>
      </c>
      <c r="F50" s="52">
        <v>10.8</v>
      </c>
      <c r="G50" s="52" t="s">
        <v>1</v>
      </c>
      <c r="H50" s="52" t="s">
        <v>96</v>
      </c>
      <c r="I50" s="61" t="s">
        <v>21</v>
      </c>
      <c r="J50" s="80" t="s">
        <v>15</v>
      </c>
      <c r="K50" s="120" t="s">
        <v>54</v>
      </c>
      <c r="L50" s="122">
        <v>45390</v>
      </c>
      <c r="M50" s="122">
        <v>45400</v>
      </c>
      <c r="N50" s="118">
        <v>24</v>
      </c>
      <c r="O50" s="34">
        <f>Fertiizer!Q50</f>
        <v>10</v>
      </c>
      <c r="P50" s="52">
        <v>10.8</v>
      </c>
      <c r="Q50" s="117">
        <v>9</v>
      </c>
      <c r="R50" s="119" t="s">
        <v>337</v>
      </c>
    </row>
    <row r="51" spans="1:18" ht="15.6" hidden="1">
      <c r="A51" s="51" t="s">
        <v>166</v>
      </c>
      <c r="B51" s="52" t="s">
        <v>5</v>
      </c>
      <c r="C51" s="52" t="s">
        <v>95</v>
      </c>
      <c r="D51" s="131">
        <v>188</v>
      </c>
      <c r="E51" s="52">
        <v>15.4</v>
      </c>
      <c r="F51" s="52">
        <v>14</v>
      </c>
      <c r="G51" s="52" t="s">
        <v>1</v>
      </c>
      <c r="H51" s="52" t="s">
        <v>96</v>
      </c>
      <c r="I51" s="61" t="s">
        <v>21</v>
      </c>
      <c r="J51" s="80" t="s">
        <v>15</v>
      </c>
      <c r="K51" s="120" t="s">
        <v>54</v>
      </c>
      <c r="L51" s="122">
        <v>45390</v>
      </c>
      <c r="M51" s="122">
        <v>45400</v>
      </c>
      <c r="N51" s="118">
        <v>24</v>
      </c>
      <c r="O51" s="34">
        <f>Fertiizer!Q51</f>
        <v>13.04</v>
      </c>
      <c r="P51" s="52">
        <v>14</v>
      </c>
      <c r="Q51" s="117">
        <v>12</v>
      </c>
      <c r="R51" s="119" t="s">
        <v>337</v>
      </c>
    </row>
    <row r="52" spans="1:18" ht="15.6" hidden="1">
      <c r="A52" s="51" t="s">
        <v>167</v>
      </c>
      <c r="B52" s="52" t="s">
        <v>5</v>
      </c>
      <c r="C52" s="52" t="s">
        <v>95</v>
      </c>
      <c r="D52" s="131">
        <v>191</v>
      </c>
      <c r="E52" s="52">
        <v>14.5</v>
      </c>
      <c r="F52" s="52">
        <v>14.1</v>
      </c>
      <c r="G52" s="52" t="s">
        <v>1</v>
      </c>
      <c r="H52" s="52" t="s">
        <v>96</v>
      </c>
      <c r="I52" s="61" t="s">
        <v>21</v>
      </c>
      <c r="J52" s="80" t="s">
        <v>15</v>
      </c>
      <c r="K52" s="120" t="s">
        <v>54</v>
      </c>
      <c r="L52" s="122">
        <v>45390</v>
      </c>
      <c r="M52" s="122">
        <v>45400</v>
      </c>
      <c r="N52" s="118"/>
      <c r="O52" s="34">
        <f>Fertiizer!Q52</f>
        <v>14.3</v>
      </c>
      <c r="P52" s="52">
        <v>14.1</v>
      </c>
      <c r="Q52" s="117">
        <v>10</v>
      </c>
      <c r="R52" s="119" t="s">
        <v>337</v>
      </c>
    </row>
    <row r="53" spans="1:18" ht="15.6" hidden="1">
      <c r="A53" s="51" t="s">
        <v>168</v>
      </c>
      <c r="B53" s="52" t="s">
        <v>5</v>
      </c>
      <c r="C53" s="52" t="s">
        <v>95</v>
      </c>
      <c r="D53" s="131">
        <v>193</v>
      </c>
      <c r="E53" s="52">
        <v>14.2</v>
      </c>
      <c r="F53" s="52">
        <v>13.8</v>
      </c>
      <c r="G53" s="52" t="s">
        <v>1</v>
      </c>
      <c r="H53" s="52" t="s">
        <v>96</v>
      </c>
      <c r="I53" s="61" t="s">
        <v>21</v>
      </c>
      <c r="J53" s="80" t="s">
        <v>15</v>
      </c>
      <c r="K53" s="120" t="s">
        <v>54</v>
      </c>
      <c r="L53" s="122">
        <v>45390</v>
      </c>
      <c r="M53" s="122">
        <v>45400</v>
      </c>
      <c r="N53" s="118"/>
      <c r="O53" s="34">
        <f>Fertiizer!Q53</f>
        <v>14.35</v>
      </c>
      <c r="P53" s="52">
        <v>13.8</v>
      </c>
      <c r="Q53" s="117">
        <v>11.58</v>
      </c>
      <c r="R53" s="119" t="s">
        <v>337</v>
      </c>
    </row>
    <row r="54" spans="1:18" ht="15.6" hidden="1">
      <c r="A54" s="51" t="s">
        <v>169</v>
      </c>
      <c r="B54" s="52" t="s">
        <v>5</v>
      </c>
      <c r="C54" s="52" t="s">
        <v>95</v>
      </c>
      <c r="D54" s="52">
        <v>192</v>
      </c>
      <c r="E54" s="52">
        <v>19.600000000000001</v>
      </c>
      <c r="F54" s="52">
        <v>18</v>
      </c>
      <c r="G54" s="52" t="s">
        <v>1</v>
      </c>
      <c r="H54" s="52" t="s">
        <v>96</v>
      </c>
      <c r="I54" s="61" t="s">
        <v>21</v>
      </c>
      <c r="J54" s="80" t="s">
        <v>15</v>
      </c>
      <c r="K54" s="120" t="s">
        <v>54</v>
      </c>
      <c r="L54" s="122">
        <v>45400</v>
      </c>
      <c r="M54" s="122">
        <v>45401</v>
      </c>
      <c r="N54" s="118">
        <v>25</v>
      </c>
      <c r="O54" s="34">
        <f>Fertiizer!Q54</f>
        <v>18.5</v>
      </c>
      <c r="P54" s="52">
        <v>18</v>
      </c>
      <c r="Q54" s="117">
        <v>18.8</v>
      </c>
      <c r="R54" s="119" t="s">
        <v>337</v>
      </c>
    </row>
    <row r="55" spans="1:18" ht="15.6" hidden="1">
      <c r="A55" s="51" t="s">
        <v>170</v>
      </c>
      <c r="B55" s="52" t="s">
        <v>5</v>
      </c>
      <c r="C55" s="52" t="s">
        <v>95</v>
      </c>
      <c r="D55" s="52">
        <v>194</v>
      </c>
      <c r="E55" s="52">
        <v>24</v>
      </c>
      <c r="F55" s="52">
        <v>21.7</v>
      </c>
      <c r="G55" s="52" t="s">
        <v>1</v>
      </c>
      <c r="H55" s="52" t="s">
        <v>96</v>
      </c>
      <c r="I55" s="61" t="s">
        <v>21</v>
      </c>
      <c r="J55" s="80" t="s">
        <v>15</v>
      </c>
      <c r="K55" s="120" t="s">
        <v>54</v>
      </c>
      <c r="L55" s="122">
        <v>45390</v>
      </c>
      <c r="M55" s="122">
        <v>45400</v>
      </c>
      <c r="N55" s="118"/>
      <c r="O55" s="34">
        <f>Fertiizer!Q55</f>
        <v>23.82</v>
      </c>
      <c r="P55" s="52">
        <v>21.7</v>
      </c>
      <c r="Q55" s="117">
        <f>9.2+13.31</f>
        <v>22.509999999999998</v>
      </c>
      <c r="R55" s="119" t="s">
        <v>337</v>
      </c>
    </row>
    <row r="56" spans="1:18" ht="15.6" hidden="1">
      <c r="A56" s="51" t="s">
        <v>171</v>
      </c>
      <c r="B56" s="52" t="s">
        <v>5</v>
      </c>
      <c r="C56" s="52" t="s">
        <v>95</v>
      </c>
      <c r="D56" s="52">
        <v>196</v>
      </c>
      <c r="E56" s="52">
        <v>28.2</v>
      </c>
      <c r="F56" s="52">
        <v>27.4</v>
      </c>
      <c r="G56" s="52" t="s">
        <v>1</v>
      </c>
      <c r="H56" s="52" t="s">
        <v>96</v>
      </c>
      <c r="I56" s="61" t="s">
        <v>21</v>
      </c>
      <c r="J56" s="80" t="s">
        <v>15</v>
      </c>
      <c r="K56" s="120" t="s">
        <v>54</v>
      </c>
      <c r="L56" s="122">
        <v>45390</v>
      </c>
      <c r="M56" s="122">
        <v>45391</v>
      </c>
      <c r="N56" s="118"/>
      <c r="O56" s="34">
        <f>Fertiizer!Q56</f>
        <v>27.7</v>
      </c>
      <c r="P56" s="52">
        <v>27.4</v>
      </c>
      <c r="Q56" s="117">
        <v>25.9</v>
      </c>
      <c r="R56" s="119" t="s">
        <v>338</v>
      </c>
    </row>
    <row r="57" spans="1:18" ht="15.6" hidden="1">
      <c r="A57" s="51" t="s">
        <v>172</v>
      </c>
      <c r="B57" s="52" t="s">
        <v>5</v>
      </c>
      <c r="C57" s="52" t="s">
        <v>173</v>
      </c>
      <c r="D57" s="52">
        <v>72</v>
      </c>
      <c r="E57" s="52">
        <v>8.1999999999999993</v>
      </c>
      <c r="F57" s="52">
        <v>7.7</v>
      </c>
      <c r="G57" s="52" t="s">
        <v>1</v>
      </c>
      <c r="H57" s="52" t="s">
        <v>96</v>
      </c>
      <c r="I57" s="61" t="s">
        <v>21</v>
      </c>
      <c r="J57" s="80" t="s">
        <v>15</v>
      </c>
      <c r="K57" s="120" t="s">
        <v>54</v>
      </c>
      <c r="L57" s="122">
        <v>45400</v>
      </c>
      <c r="M57" s="122">
        <v>45400</v>
      </c>
      <c r="N57" s="118">
        <v>25</v>
      </c>
      <c r="O57" s="34">
        <f>Fertiizer!Q57</f>
        <v>2.2000000000000002</v>
      </c>
      <c r="P57" s="52">
        <v>7.7</v>
      </c>
      <c r="Q57" s="117">
        <v>6</v>
      </c>
      <c r="R57" s="119" t="s">
        <v>337</v>
      </c>
    </row>
    <row r="58" spans="1:18" ht="15.6" hidden="1">
      <c r="A58" s="51" t="s">
        <v>174</v>
      </c>
      <c r="B58" s="52" t="s">
        <v>5</v>
      </c>
      <c r="C58" s="52" t="s">
        <v>173</v>
      </c>
      <c r="D58" s="52">
        <v>85</v>
      </c>
      <c r="E58" s="52">
        <v>31.8</v>
      </c>
      <c r="F58" s="52">
        <v>31.3</v>
      </c>
      <c r="G58" s="52" t="s">
        <v>1</v>
      </c>
      <c r="H58" s="52" t="s">
        <v>96</v>
      </c>
      <c r="I58" s="61" t="s">
        <v>21</v>
      </c>
      <c r="J58" s="80" t="s">
        <v>15</v>
      </c>
      <c r="K58" s="120" t="s">
        <v>54</v>
      </c>
      <c r="L58" s="122">
        <v>45400</v>
      </c>
      <c r="M58" s="122">
        <v>45400</v>
      </c>
      <c r="N58" s="118">
        <v>25</v>
      </c>
      <c r="O58" s="34">
        <f>Fertiizer!Q58</f>
        <v>31.3</v>
      </c>
      <c r="P58" s="52">
        <v>31.3</v>
      </c>
      <c r="Q58" s="117">
        <v>30</v>
      </c>
      <c r="R58" s="119" t="s">
        <v>337</v>
      </c>
    </row>
    <row r="59" spans="1:18" ht="15.6" hidden="1">
      <c r="A59" s="51" t="s">
        <v>175</v>
      </c>
      <c r="B59" s="52" t="s">
        <v>5</v>
      </c>
      <c r="C59" s="52" t="s">
        <v>173</v>
      </c>
      <c r="D59" s="52">
        <v>88</v>
      </c>
      <c r="E59" s="52">
        <v>18.2</v>
      </c>
      <c r="F59" s="52">
        <v>17.600000000000001</v>
      </c>
      <c r="G59" s="52" t="s">
        <v>1</v>
      </c>
      <c r="H59" s="52" t="s">
        <v>96</v>
      </c>
      <c r="I59" s="61" t="s">
        <v>21</v>
      </c>
      <c r="J59" s="80" t="s">
        <v>15</v>
      </c>
      <c r="K59" s="120" t="s">
        <v>54</v>
      </c>
      <c r="L59" s="122">
        <v>45400</v>
      </c>
      <c r="M59" s="122">
        <v>45399</v>
      </c>
      <c r="N59" s="118">
        <v>25</v>
      </c>
      <c r="O59" s="34">
        <f>Fertiizer!Q59</f>
        <v>19.5</v>
      </c>
      <c r="P59" s="52">
        <v>17.600000000000001</v>
      </c>
      <c r="Q59" s="117">
        <v>17</v>
      </c>
      <c r="R59" s="119" t="s">
        <v>337</v>
      </c>
    </row>
    <row r="60" spans="1:18" ht="15.6" hidden="1">
      <c r="A60" s="51" t="s">
        <v>176</v>
      </c>
      <c r="B60" s="52" t="s">
        <v>5</v>
      </c>
      <c r="C60" s="52" t="s">
        <v>173</v>
      </c>
      <c r="D60" s="52">
        <v>214</v>
      </c>
      <c r="E60" s="52">
        <v>19.600000000000001</v>
      </c>
      <c r="F60" s="52">
        <v>19</v>
      </c>
      <c r="G60" s="52" t="s">
        <v>1</v>
      </c>
      <c r="H60" s="52" t="s">
        <v>96</v>
      </c>
      <c r="I60" s="61" t="s">
        <v>21</v>
      </c>
      <c r="J60" s="80" t="s">
        <v>15</v>
      </c>
      <c r="K60" s="120" t="s">
        <v>54</v>
      </c>
      <c r="L60" s="122">
        <v>45400</v>
      </c>
      <c r="M60" s="122">
        <v>45400</v>
      </c>
      <c r="N60" s="118">
        <v>25</v>
      </c>
      <c r="O60" s="34">
        <f>Fertiizer!Q60</f>
        <v>19.399999999999999</v>
      </c>
      <c r="P60" s="52">
        <v>19</v>
      </c>
      <c r="Q60" s="117">
        <v>19.399999999999999</v>
      </c>
      <c r="R60" s="119" t="s">
        <v>337</v>
      </c>
    </row>
    <row r="61" spans="1:18" ht="15.6" hidden="1">
      <c r="A61" s="51" t="s">
        <v>177</v>
      </c>
      <c r="B61" s="52" t="s">
        <v>5</v>
      </c>
      <c r="C61" s="52" t="s">
        <v>173</v>
      </c>
      <c r="D61" s="52">
        <v>215</v>
      </c>
      <c r="E61" s="52">
        <v>12.3</v>
      </c>
      <c r="F61" s="52">
        <v>11.9</v>
      </c>
      <c r="G61" s="52" t="s">
        <v>1</v>
      </c>
      <c r="H61" s="52" t="s">
        <v>96</v>
      </c>
      <c r="I61" s="61" t="s">
        <v>21</v>
      </c>
      <c r="J61" s="80" t="s">
        <v>15</v>
      </c>
      <c r="K61" s="120" t="s">
        <v>54</v>
      </c>
      <c r="L61" s="122">
        <v>45400</v>
      </c>
      <c r="M61" s="122">
        <v>45400</v>
      </c>
      <c r="N61" s="118">
        <v>25</v>
      </c>
      <c r="O61" s="34">
        <f>Fertiizer!Q61</f>
        <v>12.3</v>
      </c>
      <c r="P61" s="52">
        <v>11.9</v>
      </c>
      <c r="Q61" s="117">
        <f>9.9+1.47</f>
        <v>11.370000000000001</v>
      </c>
      <c r="R61" s="119" t="s">
        <v>337</v>
      </c>
    </row>
    <row r="62" spans="1:18" ht="15.6" hidden="1">
      <c r="A62" s="51" t="s">
        <v>178</v>
      </c>
      <c r="B62" s="52" t="s">
        <v>5</v>
      </c>
      <c r="C62" s="52" t="s">
        <v>173</v>
      </c>
      <c r="D62" s="52">
        <v>216</v>
      </c>
      <c r="E62" s="52">
        <v>3.1</v>
      </c>
      <c r="F62" s="52">
        <v>2.7</v>
      </c>
      <c r="G62" s="52" t="s">
        <v>1</v>
      </c>
      <c r="H62" s="52" t="s">
        <v>96</v>
      </c>
      <c r="I62" s="61" t="s">
        <v>21</v>
      </c>
      <c r="J62" s="80" t="s">
        <v>15</v>
      </c>
      <c r="K62" s="120" t="s">
        <v>54</v>
      </c>
      <c r="L62" s="122">
        <v>45400</v>
      </c>
      <c r="M62" s="122">
        <v>45400</v>
      </c>
      <c r="N62" s="118">
        <v>25</v>
      </c>
      <c r="O62" s="34">
        <f>Fertiizer!Q62</f>
        <v>3</v>
      </c>
      <c r="P62" s="52">
        <v>2.7</v>
      </c>
      <c r="Q62" s="117">
        <v>2.7</v>
      </c>
      <c r="R62" s="119" t="s">
        <v>337</v>
      </c>
    </row>
    <row r="63" spans="1:18" ht="15.6" hidden="1">
      <c r="A63" s="51" t="s">
        <v>179</v>
      </c>
      <c r="B63" s="52" t="s">
        <v>5</v>
      </c>
      <c r="C63" s="52" t="s">
        <v>173</v>
      </c>
      <c r="D63" s="52">
        <v>217</v>
      </c>
      <c r="E63" s="52">
        <v>28.4</v>
      </c>
      <c r="F63" s="52">
        <v>26.6</v>
      </c>
      <c r="G63" s="52" t="s">
        <v>1</v>
      </c>
      <c r="H63" s="52" t="s">
        <v>96</v>
      </c>
      <c r="I63" s="61" t="s">
        <v>21</v>
      </c>
      <c r="J63" s="80" t="s">
        <v>15</v>
      </c>
      <c r="K63" s="120" t="s">
        <v>54</v>
      </c>
      <c r="L63" s="122">
        <v>45400</v>
      </c>
      <c r="M63" s="122">
        <v>45401</v>
      </c>
      <c r="N63" s="118">
        <v>25</v>
      </c>
      <c r="O63" s="34">
        <f>Fertiizer!Q63</f>
        <v>26.25</v>
      </c>
      <c r="P63" s="52">
        <v>26.6</v>
      </c>
      <c r="Q63" s="117">
        <v>26.2</v>
      </c>
      <c r="R63" s="119" t="s">
        <v>337</v>
      </c>
    </row>
    <row r="64" spans="1:18" ht="15.6" hidden="1">
      <c r="A64" s="51" t="s">
        <v>180</v>
      </c>
      <c r="B64" s="52" t="s">
        <v>5</v>
      </c>
      <c r="C64" s="52" t="s">
        <v>173</v>
      </c>
      <c r="D64" s="52">
        <v>218</v>
      </c>
      <c r="E64" s="52">
        <v>8.6</v>
      </c>
      <c r="F64" s="52">
        <v>8</v>
      </c>
      <c r="G64" s="52" t="s">
        <v>1</v>
      </c>
      <c r="H64" s="52" t="s">
        <v>96</v>
      </c>
      <c r="I64" s="61" t="s">
        <v>21</v>
      </c>
      <c r="J64" s="80" t="s">
        <v>15</v>
      </c>
      <c r="K64" s="120" t="s">
        <v>54</v>
      </c>
      <c r="L64" s="122">
        <v>45400</v>
      </c>
      <c r="M64" s="122">
        <v>45401</v>
      </c>
      <c r="N64" s="118">
        <v>25</v>
      </c>
      <c r="O64" s="34">
        <f>Fertiizer!Q64</f>
        <v>8</v>
      </c>
      <c r="P64" s="52">
        <v>8</v>
      </c>
      <c r="Q64" s="117">
        <v>8</v>
      </c>
      <c r="R64" s="119" t="s">
        <v>337</v>
      </c>
    </row>
    <row r="65" spans="1:18" ht="15.6" hidden="1">
      <c r="A65" s="51" t="s">
        <v>181</v>
      </c>
      <c r="B65" s="52" t="s">
        <v>6</v>
      </c>
      <c r="C65" s="52" t="s">
        <v>182</v>
      </c>
      <c r="D65" s="52" t="s">
        <v>183</v>
      </c>
      <c r="E65" s="52">
        <v>34.340000000000003</v>
      </c>
      <c r="F65" s="53">
        <v>30.44</v>
      </c>
      <c r="G65" s="52" t="s">
        <v>1</v>
      </c>
      <c r="H65" s="52" t="s">
        <v>135</v>
      </c>
      <c r="I65" s="61" t="s">
        <v>20</v>
      </c>
      <c r="J65" s="80" t="s">
        <v>14</v>
      </c>
      <c r="K65" s="178" t="s">
        <v>53</v>
      </c>
      <c r="L65" s="122">
        <v>45398</v>
      </c>
      <c r="M65" s="122">
        <v>45399</v>
      </c>
      <c r="N65" s="118">
        <f>25-2</f>
        <v>23</v>
      </c>
      <c r="O65" s="34">
        <f>Fertiizer!Q65</f>
        <v>32.700000000000003</v>
      </c>
      <c r="P65" s="53">
        <v>30.44</v>
      </c>
      <c r="Q65" s="117">
        <v>30.44</v>
      </c>
      <c r="R65" s="119" t="s">
        <v>338</v>
      </c>
    </row>
    <row r="66" spans="1:18" ht="15.6" hidden="1">
      <c r="A66" s="51" t="s">
        <v>184</v>
      </c>
      <c r="B66" s="52" t="s">
        <v>6</v>
      </c>
      <c r="C66" s="52" t="s">
        <v>182</v>
      </c>
      <c r="D66" s="52" t="s">
        <v>185</v>
      </c>
      <c r="E66" s="53">
        <v>24.53</v>
      </c>
      <c r="F66" s="53">
        <v>22.25</v>
      </c>
      <c r="G66" s="52" t="s">
        <v>1</v>
      </c>
      <c r="H66" s="52" t="s">
        <v>135</v>
      </c>
      <c r="I66" s="61" t="s">
        <v>20</v>
      </c>
      <c r="J66" s="80" t="s">
        <v>14</v>
      </c>
      <c r="K66" s="120" t="s">
        <v>53</v>
      </c>
      <c r="L66" s="122">
        <v>45398</v>
      </c>
      <c r="M66" s="122">
        <v>45399</v>
      </c>
      <c r="N66" s="118">
        <f t="shared" ref="N66" si="0">25-2</f>
        <v>23</v>
      </c>
      <c r="O66" s="34">
        <f>Fertiizer!Q66</f>
        <v>21.63</v>
      </c>
      <c r="P66" s="53">
        <v>22.25</v>
      </c>
      <c r="Q66" s="117">
        <v>22.23</v>
      </c>
      <c r="R66" s="119" t="s">
        <v>338</v>
      </c>
    </row>
    <row r="67" spans="1:18" ht="15.6" hidden="1">
      <c r="A67" s="51" t="s">
        <v>186</v>
      </c>
      <c r="B67" s="52" t="s">
        <v>6</v>
      </c>
      <c r="C67" s="52" t="s">
        <v>182</v>
      </c>
      <c r="D67" s="52" t="s">
        <v>187</v>
      </c>
      <c r="E67" s="53">
        <v>29.7</v>
      </c>
      <c r="F67" s="53">
        <v>26.6</v>
      </c>
      <c r="G67" s="52" t="s">
        <v>1</v>
      </c>
      <c r="H67" s="52" t="s">
        <v>135</v>
      </c>
      <c r="I67" s="61" t="s">
        <v>20</v>
      </c>
      <c r="J67" s="80" t="s">
        <v>15</v>
      </c>
      <c r="K67" s="120" t="s">
        <v>53</v>
      </c>
      <c r="L67" s="122">
        <v>45398</v>
      </c>
      <c r="M67" s="122">
        <v>45400</v>
      </c>
      <c r="N67" s="118">
        <v>25</v>
      </c>
      <c r="O67" s="34">
        <f>Fertiizer!Q67</f>
        <v>27.35</v>
      </c>
      <c r="P67" s="53">
        <v>26.6</v>
      </c>
      <c r="Q67" s="117">
        <v>26.6</v>
      </c>
      <c r="R67" s="119" t="s">
        <v>338</v>
      </c>
    </row>
    <row r="68" spans="1:18" ht="15.6" hidden="1">
      <c r="A68" s="51" t="s">
        <v>188</v>
      </c>
      <c r="B68" s="52" t="s">
        <v>6</v>
      </c>
      <c r="C68" s="52" t="s">
        <v>182</v>
      </c>
      <c r="D68" s="52" t="s">
        <v>189</v>
      </c>
      <c r="E68" s="53">
        <v>30.31</v>
      </c>
      <c r="F68" s="53">
        <v>25.22</v>
      </c>
      <c r="G68" s="52" t="s">
        <v>1</v>
      </c>
      <c r="H68" s="52" t="s">
        <v>135</v>
      </c>
      <c r="I68" s="61" t="s">
        <v>20</v>
      </c>
      <c r="J68" s="80" t="s">
        <v>15</v>
      </c>
      <c r="K68" s="120" t="s">
        <v>53</v>
      </c>
      <c r="L68" s="122">
        <v>45398</v>
      </c>
      <c r="M68" s="122">
        <v>45400</v>
      </c>
      <c r="N68" s="118">
        <v>25</v>
      </c>
      <c r="O68" s="34">
        <f>Fertiizer!Q68</f>
        <v>25.64</v>
      </c>
      <c r="P68" s="53">
        <v>25.22</v>
      </c>
      <c r="Q68" s="117">
        <v>25.7</v>
      </c>
      <c r="R68" s="119" t="s">
        <v>338</v>
      </c>
    </row>
    <row r="69" spans="1:18" ht="15.6" hidden="1">
      <c r="A69" s="51" t="s">
        <v>190</v>
      </c>
      <c r="B69" s="52" t="s">
        <v>6</v>
      </c>
      <c r="C69" s="52" t="s">
        <v>182</v>
      </c>
      <c r="D69" s="52" t="s">
        <v>191</v>
      </c>
      <c r="E69" s="53">
        <v>16.829999999999998</v>
      </c>
      <c r="F69" s="53">
        <v>14.12</v>
      </c>
      <c r="G69" s="52" t="s">
        <v>1</v>
      </c>
      <c r="H69" s="52" t="s">
        <v>135</v>
      </c>
      <c r="I69" s="61" t="s">
        <v>20</v>
      </c>
      <c r="J69" s="80" t="s">
        <v>14</v>
      </c>
      <c r="K69" s="120" t="s">
        <v>53</v>
      </c>
      <c r="L69" s="122">
        <v>45398</v>
      </c>
      <c r="M69" s="122">
        <v>45399</v>
      </c>
      <c r="N69" s="118">
        <f t="shared" ref="N69:N75" si="1">25-2</f>
        <v>23</v>
      </c>
      <c r="O69" s="34">
        <f>Fertiizer!Q69</f>
        <v>14.4</v>
      </c>
      <c r="P69" s="53">
        <v>14.12</v>
      </c>
      <c r="Q69" s="117">
        <v>14.8</v>
      </c>
      <c r="R69" s="119" t="s">
        <v>338</v>
      </c>
    </row>
    <row r="70" spans="1:18" ht="15.6" hidden="1">
      <c r="A70" s="51" t="s">
        <v>192</v>
      </c>
      <c r="B70" s="52" t="s">
        <v>6</v>
      </c>
      <c r="C70" s="52" t="s">
        <v>182</v>
      </c>
      <c r="D70" s="52" t="s">
        <v>193</v>
      </c>
      <c r="E70" s="53">
        <v>24.19</v>
      </c>
      <c r="F70" s="53">
        <v>21.74</v>
      </c>
      <c r="G70" s="52" t="s">
        <v>1</v>
      </c>
      <c r="H70" s="52" t="s">
        <v>135</v>
      </c>
      <c r="I70" s="61" t="s">
        <v>20</v>
      </c>
      <c r="J70" s="80" t="s">
        <v>14</v>
      </c>
      <c r="K70" s="120" t="s">
        <v>53</v>
      </c>
      <c r="L70" s="122">
        <v>45398</v>
      </c>
      <c r="M70" s="122">
        <v>45399</v>
      </c>
      <c r="N70" s="118">
        <f t="shared" si="1"/>
        <v>23</v>
      </c>
      <c r="O70" s="34">
        <f>Fertiizer!Q70</f>
        <v>21.8</v>
      </c>
      <c r="P70" s="53">
        <v>21.74</v>
      </c>
      <c r="Q70" s="117">
        <v>22.47</v>
      </c>
      <c r="R70" s="119" t="s">
        <v>338</v>
      </c>
    </row>
    <row r="71" spans="1:18" ht="15.6" hidden="1">
      <c r="A71" s="51" t="s">
        <v>194</v>
      </c>
      <c r="B71" s="52" t="s">
        <v>6</v>
      </c>
      <c r="C71" s="52" t="s">
        <v>182</v>
      </c>
      <c r="D71" s="52" t="s">
        <v>195</v>
      </c>
      <c r="E71" s="53">
        <v>26.96</v>
      </c>
      <c r="F71" s="53">
        <v>23.94</v>
      </c>
      <c r="G71" s="52" t="s">
        <v>1</v>
      </c>
      <c r="H71" s="52" t="s">
        <v>135</v>
      </c>
      <c r="I71" s="61" t="s">
        <v>20</v>
      </c>
      <c r="J71" s="80" t="s">
        <v>15</v>
      </c>
      <c r="K71" s="120" t="s">
        <v>53</v>
      </c>
      <c r="L71" s="122">
        <v>45398</v>
      </c>
      <c r="M71" s="122">
        <v>45400</v>
      </c>
      <c r="N71" s="118">
        <f t="shared" si="1"/>
        <v>23</v>
      </c>
      <c r="O71" s="34">
        <f>Fertiizer!Q71</f>
        <v>24.17</v>
      </c>
      <c r="P71" s="53">
        <v>23.94</v>
      </c>
      <c r="Q71" s="117">
        <v>24.5</v>
      </c>
      <c r="R71" s="119" t="s">
        <v>338</v>
      </c>
    </row>
    <row r="72" spans="1:18" ht="15.6" hidden="1">
      <c r="A72" s="51" t="s">
        <v>196</v>
      </c>
      <c r="B72" s="52" t="s">
        <v>6</v>
      </c>
      <c r="C72" s="52" t="s">
        <v>182</v>
      </c>
      <c r="D72" s="52" t="s">
        <v>197</v>
      </c>
      <c r="E72" s="53">
        <v>20.59</v>
      </c>
      <c r="F72" s="53">
        <v>17.55</v>
      </c>
      <c r="G72" s="52" t="s">
        <v>1</v>
      </c>
      <c r="H72" s="52" t="s">
        <v>135</v>
      </c>
      <c r="I72" s="61" t="s">
        <v>20</v>
      </c>
      <c r="J72" s="80" t="s">
        <v>14</v>
      </c>
      <c r="K72" s="120" t="s">
        <v>53</v>
      </c>
      <c r="L72" s="122">
        <v>45400</v>
      </c>
      <c r="M72" s="122">
        <v>45400</v>
      </c>
      <c r="N72" s="118">
        <f t="shared" si="1"/>
        <v>23</v>
      </c>
      <c r="O72" s="34">
        <f>Fertiizer!Q72</f>
        <v>19.36</v>
      </c>
      <c r="P72" s="53">
        <v>17.55</v>
      </c>
      <c r="Q72" s="117">
        <v>17.2</v>
      </c>
      <c r="R72" s="119" t="s">
        <v>338</v>
      </c>
    </row>
    <row r="73" spans="1:18" ht="15.6" hidden="1">
      <c r="A73" s="51" t="s">
        <v>198</v>
      </c>
      <c r="B73" s="52" t="s">
        <v>6</v>
      </c>
      <c r="C73" s="52" t="s">
        <v>182</v>
      </c>
      <c r="D73" s="52" t="s">
        <v>199</v>
      </c>
      <c r="E73" s="53">
        <v>20.58</v>
      </c>
      <c r="F73" s="53">
        <v>17.88</v>
      </c>
      <c r="G73" s="52" t="s">
        <v>1</v>
      </c>
      <c r="H73" s="52" t="s">
        <v>135</v>
      </c>
      <c r="I73" s="61" t="s">
        <v>20</v>
      </c>
      <c r="J73" s="80" t="s">
        <v>14</v>
      </c>
      <c r="K73" s="120" t="s">
        <v>53</v>
      </c>
      <c r="L73" s="122">
        <v>45400</v>
      </c>
      <c r="M73" s="122">
        <v>45400</v>
      </c>
      <c r="N73" s="118">
        <f t="shared" si="1"/>
        <v>23</v>
      </c>
      <c r="O73" s="34">
        <f>Fertiizer!Q73</f>
        <v>17.59</v>
      </c>
      <c r="P73" s="53">
        <v>17.88</v>
      </c>
      <c r="Q73" s="117">
        <v>18</v>
      </c>
      <c r="R73" s="119" t="s">
        <v>338</v>
      </c>
    </row>
    <row r="74" spans="1:18" ht="15.6" hidden="1">
      <c r="A74" s="51" t="s">
        <v>200</v>
      </c>
      <c r="B74" s="52" t="s">
        <v>6</v>
      </c>
      <c r="C74" s="52" t="s">
        <v>182</v>
      </c>
      <c r="D74" s="52" t="s">
        <v>201</v>
      </c>
      <c r="E74" s="53">
        <v>10.09</v>
      </c>
      <c r="F74" s="53">
        <v>8.06</v>
      </c>
      <c r="G74" s="52" t="s">
        <v>1</v>
      </c>
      <c r="H74" s="52" t="s">
        <v>135</v>
      </c>
      <c r="I74" s="61" t="s">
        <v>20</v>
      </c>
      <c r="J74" s="80" t="s">
        <v>14</v>
      </c>
      <c r="K74" s="120" t="s">
        <v>53</v>
      </c>
      <c r="L74" s="122">
        <v>45400</v>
      </c>
      <c r="M74" s="122">
        <v>45400</v>
      </c>
      <c r="N74" s="118">
        <f t="shared" si="1"/>
        <v>23</v>
      </c>
      <c r="O74" s="34">
        <f>Fertiizer!Q74</f>
        <v>7.99</v>
      </c>
      <c r="P74" s="53">
        <v>8.06</v>
      </c>
      <c r="Q74" s="117">
        <v>9.02</v>
      </c>
      <c r="R74" s="119" t="s">
        <v>338</v>
      </c>
    </row>
    <row r="75" spans="1:18" ht="15.6" hidden="1">
      <c r="A75" s="51" t="s">
        <v>202</v>
      </c>
      <c r="B75" s="52" t="s">
        <v>6</v>
      </c>
      <c r="C75" s="52" t="s">
        <v>182</v>
      </c>
      <c r="D75" s="52" t="s">
        <v>203</v>
      </c>
      <c r="E75" s="53">
        <v>16.600000000000001</v>
      </c>
      <c r="F75" s="53">
        <v>14.14</v>
      </c>
      <c r="G75" s="52" t="s">
        <v>1</v>
      </c>
      <c r="H75" s="52" t="s">
        <v>135</v>
      </c>
      <c r="I75" s="61" t="s">
        <v>20</v>
      </c>
      <c r="J75" s="80" t="s">
        <v>14</v>
      </c>
      <c r="K75" s="120" t="s">
        <v>53</v>
      </c>
      <c r="L75" s="122">
        <v>45400</v>
      </c>
      <c r="M75" s="122">
        <v>45400</v>
      </c>
      <c r="N75" s="118">
        <f t="shared" si="1"/>
        <v>23</v>
      </c>
      <c r="O75" s="34">
        <f>Fertiizer!Q75</f>
        <v>14.66</v>
      </c>
      <c r="P75" s="53">
        <v>14.14</v>
      </c>
      <c r="Q75" s="117">
        <v>14.3</v>
      </c>
      <c r="R75" s="119" t="s">
        <v>338</v>
      </c>
    </row>
    <row r="76" spans="1:18" ht="15.6" hidden="1">
      <c r="A76" s="51" t="s">
        <v>204</v>
      </c>
      <c r="B76" s="52" t="s">
        <v>6</v>
      </c>
      <c r="C76" s="52" t="s">
        <v>182</v>
      </c>
      <c r="D76" s="52" t="s">
        <v>205</v>
      </c>
      <c r="E76" s="53">
        <v>67.13</v>
      </c>
      <c r="F76" s="53">
        <v>60.58</v>
      </c>
      <c r="G76" s="52" t="s">
        <v>1</v>
      </c>
      <c r="H76" s="52" t="s">
        <v>135</v>
      </c>
      <c r="I76" s="61" t="s">
        <v>20</v>
      </c>
      <c r="J76" s="80" t="s">
        <v>14</v>
      </c>
      <c r="K76" s="120" t="s">
        <v>53</v>
      </c>
      <c r="L76" s="122">
        <v>45400</v>
      </c>
      <c r="M76" s="122">
        <v>45400</v>
      </c>
      <c r="N76" s="118"/>
      <c r="O76" s="34">
        <f>Fertiizer!Q76</f>
        <v>61.4</v>
      </c>
      <c r="P76" s="53">
        <v>60.58</v>
      </c>
      <c r="Q76" s="117">
        <v>62.1</v>
      </c>
      <c r="R76" s="119" t="s">
        <v>338</v>
      </c>
    </row>
    <row r="77" spans="1:18" ht="15.6" hidden="1">
      <c r="A77" s="51" t="s">
        <v>206</v>
      </c>
      <c r="B77" s="52" t="s">
        <v>6</v>
      </c>
      <c r="C77" s="52" t="s">
        <v>182</v>
      </c>
      <c r="D77" s="52" t="s">
        <v>207</v>
      </c>
      <c r="E77" s="53">
        <v>69.52</v>
      </c>
      <c r="F77" s="53">
        <v>64.39</v>
      </c>
      <c r="G77" s="52" t="s">
        <v>1</v>
      </c>
      <c r="H77" s="52" t="s">
        <v>135</v>
      </c>
      <c r="I77" s="61" t="s">
        <v>20</v>
      </c>
      <c r="J77" s="80" t="s">
        <v>14</v>
      </c>
      <c r="K77" s="120" t="s">
        <v>53</v>
      </c>
      <c r="L77" s="122">
        <v>45400</v>
      </c>
      <c r="M77" s="122">
        <v>45400</v>
      </c>
      <c r="N77" s="118"/>
      <c r="O77" s="34">
        <f>Fertiizer!Q77</f>
        <v>65.98</v>
      </c>
      <c r="P77" s="53">
        <v>64.39</v>
      </c>
      <c r="Q77" s="117">
        <v>68</v>
      </c>
      <c r="R77" s="119" t="s">
        <v>338</v>
      </c>
    </row>
    <row r="78" spans="1:18" ht="15.6" hidden="1">
      <c r="A78" s="51" t="s">
        <v>208</v>
      </c>
      <c r="B78" s="52" t="s">
        <v>6</v>
      </c>
      <c r="C78" s="52" t="s">
        <v>209</v>
      </c>
      <c r="D78" s="52">
        <v>175</v>
      </c>
      <c r="E78" s="52">
        <v>3.1</v>
      </c>
      <c r="F78" s="52">
        <v>3.1</v>
      </c>
      <c r="G78" s="52" t="s">
        <v>1</v>
      </c>
      <c r="H78" s="52" t="s">
        <v>96</v>
      </c>
      <c r="I78" s="61" t="s">
        <v>21</v>
      </c>
      <c r="J78" s="80" t="s">
        <v>14</v>
      </c>
      <c r="K78" s="178" t="s">
        <v>54</v>
      </c>
      <c r="L78" s="122">
        <v>45406</v>
      </c>
      <c r="M78" s="122">
        <v>45407</v>
      </c>
      <c r="N78" s="118">
        <v>24</v>
      </c>
      <c r="O78" s="34">
        <f>Fertiizer!Q78</f>
        <v>3.1</v>
      </c>
      <c r="P78" s="52">
        <v>3.1</v>
      </c>
      <c r="Q78" s="117">
        <v>3.1</v>
      </c>
      <c r="R78" s="119" t="s">
        <v>338</v>
      </c>
    </row>
    <row r="79" spans="1:18" ht="15.6" hidden="1">
      <c r="A79" s="51" t="s">
        <v>211</v>
      </c>
      <c r="B79" s="52" t="s">
        <v>6</v>
      </c>
      <c r="C79" s="52" t="s">
        <v>209</v>
      </c>
      <c r="D79" s="52">
        <v>176</v>
      </c>
      <c r="E79" s="52">
        <v>29.9</v>
      </c>
      <c r="F79" s="52">
        <v>28.9</v>
      </c>
      <c r="G79" s="52" t="s">
        <v>1</v>
      </c>
      <c r="H79" s="52" t="s">
        <v>96</v>
      </c>
      <c r="I79" s="61" t="s">
        <v>21</v>
      </c>
      <c r="J79" s="80" t="s">
        <v>14</v>
      </c>
      <c r="K79" s="120" t="s">
        <v>54</v>
      </c>
      <c r="L79" s="122">
        <v>45406</v>
      </c>
      <c r="M79" s="122">
        <v>45407</v>
      </c>
      <c r="N79" s="118">
        <v>24</v>
      </c>
      <c r="O79" s="34">
        <f>Fertiizer!Q79</f>
        <v>29</v>
      </c>
      <c r="P79" s="52">
        <v>28.9</v>
      </c>
      <c r="Q79" s="117">
        <v>28.5</v>
      </c>
      <c r="R79" s="119" t="s">
        <v>338</v>
      </c>
    </row>
    <row r="80" spans="1:18" ht="15.6" hidden="1">
      <c r="A80" s="51" t="s">
        <v>212</v>
      </c>
      <c r="B80" s="52" t="s">
        <v>6</v>
      </c>
      <c r="C80" s="52" t="s">
        <v>209</v>
      </c>
      <c r="D80" s="52">
        <v>188</v>
      </c>
      <c r="E80" s="52">
        <v>31.6</v>
      </c>
      <c r="F80" s="52">
        <v>22.4</v>
      </c>
      <c r="G80" s="52" t="s">
        <v>1</v>
      </c>
      <c r="H80" s="52" t="s">
        <v>96</v>
      </c>
      <c r="I80" s="61" t="s">
        <v>21</v>
      </c>
      <c r="J80" s="80" t="s">
        <v>14</v>
      </c>
      <c r="K80" s="120" t="s">
        <v>54</v>
      </c>
      <c r="L80" s="122">
        <v>45406</v>
      </c>
      <c r="M80" s="122">
        <v>45407</v>
      </c>
      <c r="N80" s="118">
        <v>24</v>
      </c>
      <c r="O80" s="34">
        <f>Fertiizer!Q80</f>
        <v>22.9</v>
      </c>
      <c r="P80" s="52">
        <v>22.4</v>
      </c>
      <c r="Q80" s="117">
        <f>12+6.83</f>
        <v>18.829999999999998</v>
      </c>
      <c r="R80" s="119" t="s">
        <v>338</v>
      </c>
    </row>
    <row r="81" spans="1:18" ht="15.6" hidden="1">
      <c r="A81" s="51" t="s">
        <v>213</v>
      </c>
      <c r="B81" s="52" t="s">
        <v>6</v>
      </c>
      <c r="C81" s="52" t="s">
        <v>209</v>
      </c>
      <c r="D81" s="52">
        <v>193</v>
      </c>
      <c r="E81" s="52">
        <v>21.4</v>
      </c>
      <c r="F81" s="52">
        <v>21.2</v>
      </c>
      <c r="G81" s="52" t="s">
        <v>1</v>
      </c>
      <c r="H81" s="52" t="s">
        <v>96</v>
      </c>
      <c r="I81" s="61" t="s">
        <v>21</v>
      </c>
      <c r="J81" s="80" t="s">
        <v>14</v>
      </c>
      <c r="K81" s="120" t="s">
        <v>54</v>
      </c>
      <c r="L81" s="117"/>
      <c r="M81" s="122">
        <v>45409</v>
      </c>
      <c r="N81" s="118">
        <v>24</v>
      </c>
      <c r="O81" s="34">
        <f>Fertiizer!Q81</f>
        <v>21.5</v>
      </c>
      <c r="P81" s="52">
        <v>21.2</v>
      </c>
      <c r="Q81" s="117">
        <v>20.18</v>
      </c>
      <c r="R81" s="119" t="s">
        <v>338</v>
      </c>
    </row>
    <row r="82" spans="1:18" ht="15.6" hidden="1">
      <c r="A82" s="51" t="s">
        <v>214</v>
      </c>
      <c r="B82" s="52" t="s">
        <v>6</v>
      </c>
      <c r="C82" s="52" t="s">
        <v>209</v>
      </c>
      <c r="D82" s="52">
        <v>195</v>
      </c>
      <c r="E82" s="52">
        <v>21.5</v>
      </c>
      <c r="F82" s="52">
        <v>21.3</v>
      </c>
      <c r="G82" s="52" t="s">
        <v>1</v>
      </c>
      <c r="H82" s="52" t="s">
        <v>96</v>
      </c>
      <c r="I82" s="61" t="s">
        <v>21</v>
      </c>
      <c r="J82" s="80" t="s">
        <v>14</v>
      </c>
      <c r="K82" s="120" t="s">
        <v>54</v>
      </c>
      <c r="L82" s="117"/>
      <c r="M82" s="122">
        <v>45409</v>
      </c>
      <c r="N82" s="118">
        <v>24</v>
      </c>
      <c r="O82" s="34">
        <f>Fertiizer!Q82</f>
        <v>21.4</v>
      </c>
      <c r="P82" s="52">
        <v>21.3</v>
      </c>
      <c r="Q82" s="117">
        <v>21.1</v>
      </c>
      <c r="R82" s="119" t="s">
        <v>338</v>
      </c>
    </row>
    <row r="83" spans="1:18" ht="15.6" hidden="1">
      <c r="A83" s="51" t="s">
        <v>215</v>
      </c>
      <c r="B83" s="52" t="s">
        <v>6</v>
      </c>
      <c r="C83" s="52" t="s">
        <v>173</v>
      </c>
      <c r="D83" s="52">
        <v>404</v>
      </c>
      <c r="E83" s="52">
        <v>7.2</v>
      </c>
      <c r="F83" s="52">
        <v>6.5</v>
      </c>
      <c r="G83" s="52" t="s">
        <v>1</v>
      </c>
      <c r="H83" s="52" t="s">
        <v>96</v>
      </c>
      <c r="I83" s="61" t="s">
        <v>21</v>
      </c>
      <c r="J83" s="80" t="s">
        <v>15</v>
      </c>
      <c r="K83" s="177" t="s">
        <v>51</v>
      </c>
      <c r="L83" s="122">
        <v>45403</v>
      </c>
      <c r="M83" s="122">
        <v>45404</v>
      </c>
      <c r="N83" s="118">
        <v>24</v>
      </c>
      <c r="O83" s="34">
        <f>Fertiizer!Q83</f>
        <v>6.5</v>
      </c>
      <c r="P83" s="52">
        <v>6.5</v>
      </c>
      <c r="Q83" s="117">
        <v>4.2</v>
      </c>
      <c r="R83" s="119" t="s">
        <v>338</v>
      </c>
    </row>
    <row r="84" spans="1:18" ht="15.6" hidden="1">
      <c r="A84" s="51" t="s">
        <v>216</v>
      </c>
      <c r="B84" s="52" t="s">
        <v>6</v>
      </c>
      <c r="C84" s="52" t="s">
        <v>173</v>
      </c>
      <c r="D84" s="52">
        <v>405</v>
      </c>
      <c r="E84" s="52">
        <v>9.3000000000000007</v>
      </c>
      <c r="F84" s="52">
        <v>8.1999999999999993</v>
      </c>
      <c r="G84" s="52" t="s">
        <v>1</v>
      </c>
      <c r="H84" s="52" t="s">
        <v>96</v>
      </c>
      <c r="I84" s="61" t="s">
        <v>21</v>
      </c>
      <c r="J84" s="80" t="s">
        <v>15</v>
      </c>
      <c r="K84" s="116" t="s">
        <v>51</v>
      </c>
      <c r="L84" s="122">
        <v>45403</v>
      </c>
      <c r="M84" s="122">
        <v>45404</v>
      </c>
      <c r="N84" s="118">
        <v>24</v>
      </c>
      <c r="O84" s="34">
        <f>Fertiizer!Q84</f>
        <v>8.1999999999999993</v>
      </c>
      <c r="P84" s="52">
        <v>8.1999999999999993</v>
      </c>
      <c r="Q84" s="117">
        <v>7.2</v>
      </c>
      <c r="R84" s="119" t="s">
        <v>338</v>
      </c>
    </row>
    <row r="85" spans="1:18" ht="15.6" hidden="1">
      <c r="A85" s="51" t="s">
        <v>217</v>
      </c>
      <c r="B85" s="52" t="s">
        <v>6</v>
      </c>
      <c r="C85" s="52" t="s">
        <v>173</v>
      </c>
      <c r="D85" s="52">
        <v>406</v>
      </c>
      <c r="E85" s="52">
        <v>4.4000000000000004</v>
      </c>
      <c r="F85" s="52">
        <v>4.4000000000000004</v>
      </c>
      <c r="G85" s="52" t="s">
        <v>1</v>
      </c>
      <c r="H85" s="52" t="s">
        <v>96</v>
      </c>
      <c r="I85" s="61" t="s">
        <v>21</v>
      </c>
      <c r="J85" s="80" t="s">
        <v>15</v>
      </c>
      <c r="K85" s="116" t="s">
        <v>51</v>
      </c>
      <c r="L85" s="122">
        <v>45403</v>
      </c>
      <c r="M85" s="122">
        <v>45404</v>
      </c>
      <c r="N85" s="118">
        <v>24</v>
      </c>
      <c r="O85" s="34">
        <f>Fertiizer!Q85</f>
        <v>4.4000000000000004</v>
      </c>
      <c r="P85" s="52">
        <v>4.4000000000000004</v>
      </c>
      <c r="Q85" s="117">
        <v>3.6</v>
      </c>
      <c r="R85" s="119" t="s">
        <v>338</v>
      </c>
    </row>
    <row r="86" spans="1:18" ht="15.6" hidden="1">
      <c r="A86" s="51" t="s">
        <v>218</v>
      </c>
      <c r="B86" s="52" t="s">
        <v>6</v>
      </c>
      <c r="C86" s="52" t="s">
        <v>173</v>
      </c>
      <c r="D86" s="52">
        <v>523</v>
      </c>
      <c r="E86" s="52">
        <v>24.7</v>
      </c>
      <c r="F86" s="52">
        <v>24.1</v>
      </c>
      <c r="G86" s="52" t="s">
        <v>1</v>
      </c>
      <c r="H86" s="52" t="s">
        <v>96</v>
      </c>
      <c r="I86" s="61" t="s">
        <v>21</v>
      </c>
      <c r="J86" s="80" t="s">
        <v>15</v>
      </c>
      <c r="K86" s="116" t="s">
        <v>51</v>
      </c>
      <c r="L86" s="122">
        <v>45403</v>
      </c>
      <c r="M86" s="122">
        <v>45403</v>
      </c>
      <c r="N86" s="118">
        <v>24</v>
      </c>
      <c r="O86" s="34">
        <f>Fertiizer!Q86</f>
        <v>24.1</v>
      </c>
      <c r="P86" s="52">
        <v>24.1</v>
      </c>
      <c r="Q86" s="117">
        <v>22.5</v>
      </c>
      <c r="R86" s="119" t="s">
        <v>338</v>
      </c>
    </row>
    <row r="87" spans="1:18" ht="15.6" hidden="1">
      <c r="A87" s="51" t="s">
        <v>219</v>
      </c>
      <c r="B87" s="52" t="s">
        <v>6</v>
      </c>
      <c r="C87" s="52" t="s">
        <v>173</v>
      </c>
      <c r="D87" s="52">
        <v>535</v>
      </c>
      <c r="E87" s="52">
        <v>40.799999999999997</v>
      </c>
      <c r="F87" s="52">
        <v>40</v>
      </c>
      <c r="G87" s="52" t="s">
        <v>1</v>
      </c>
      <c r="H87" s="52" t="s">
        <v>96</v>
      </c>
      <c r="I87" s="61" t="s">
        <v>21</v>
      </c>
      <c r="J87" s="80" t="s">
        <v>15</v>
      </c>
      <c r="K87" s="116" t="s">
        <v>51</v>
      </c>
      <c r="L87" s="122">
        <v>45403</v>
      </c>
      <c r="M87" s="122">
        <v>45404</v>
      </c>
      <c r="N87" s="118">
        <v>24</v>
      </c>
      <c r="O87" s="34">
        <f>Fertiizer!Q87</f>
        <v>40</v>
      </c>
      <c r="P87" s="52">
        <v>40</v>
      </c>
      <c r="Q87" s="117">
        <v>34.799999999999997</v>
      </c>
      <c r="R87" s="119" t="s">
        <v>338</v>
      </c>
    </row>
    <row r="88" spans="1:18" ht="15.6" hidden="1">
      <c r="A88" s="51" t="s">
        <v>220</v>
      </c>
      <c r="B88" s="52" t="s">
        <v>6</v>
      </c>
      <c r="C88" s="52" t="s">
        <v>173</v>
      </c>
      <c r="D88" s="52">
        <v>536</v>
      </c>
      <c r="E88" s="52">
        <v>10.199999999999999</v>
      </c>
      <c r="F88" s="52">
        <v>10.1</v>
      </c>
      <c r="G88" s="52" t="s">
        <v>1</v>
      </c>
      <c r="H88" s="52" t="s">
        <v>96</v>
      </c>
      <c r="I88" s="61" t="s">
        <v>21</v>
      </c>
      <c r="J88" s="80" t="s">
        <v>15</v>
      </c>
      <c r="K88" s="116" t="s">
        <v>51</v>
      </c>
      <c r="L88" s="122">
        <v>45404</v>
      </c>
      <c r="M88" s="122">
        <v>45404</v>
      </c>
      <c r="N88" s="118">
        <v>24</v>
      </c>
      <c r="O88" s="34">
        <f>Fertiizer!Q88</f>
        <v>10.01</v>
      </c>
      <c r="P88" s="52">
        <v>10.1</v>
      </c>
      <c r="Q88" s="117">
        <v>9.1999999999999993</v>
      </c>
      <c r="R88" s="119" t="s">
        <v>338</v>
      </c>
    </row>
    <row r="89" spans="1:18" ht="15.6" hidden="1">
      <c r="A89" s="51" t="s">
        <v>221</v>
      </c>
      <c r="B89" s="52" t="s">
        <v>6</v>
      </c>
      <c r="C89" s="52" t="s">
        <v>173</v>
      </c>
      <c r="D89" s="52">
        <v>538</v>
      </c>
      <c r="E89" s="52">
        <v>9.6</v>
      </c>
      <c r="F89" s="52">
        <v>9.4</v>
      </c>
      <c r="G89" s="52" t="s">
        <v>1</v>
      </c>
      <c r="H89" s="52" t="s">
        <v>96</v>
      </c>
      <c r="I89" s="61" t="s">
        <v>21</v>
      </c>
      <c r="J89" s="80" t="s">
        <v>15</v>
      </c>
      <c r="K89" s="116" t="s">
        <v>51</v>
      </c>
      <c r="L89" s="122">
        <v>45404</v>
      </c>
      <c r="M89" s="122">
        <v>45404</v>
      </c>
      <c r="N89" s="118">
        <v>25</v>
      </c>
      <c r="O89" s="34">
        <f>Fertiizer!Q89</f>
        <v>9.5</v>
      </c>
      <c r="P89" s="52">
        <v>9.4</v>
      </c>
      <c r="Q89" s="117">
        <v>9.4</v>
      </c>
      <c r="R89" s="119" t="s">
        <v>337</v>
      </c>
    </row>
    <row r="90" spans="1:18" ht="15.6" hidden="1">
      <c r="A90" s="51" t="s">
        <v>222</v>
      </c>
      <c r="B90" s="52" t="s">
        <v>6</v>
      </c>
      <c r="C90" s="52" t="s">
        <v>173</v>
      </c>
      <c r="D90" s="52">
        <v>539</v>
      </c>
      <c r="E90" s="52">
        <v>7.5</v>
      </c>
      <c r="F90" s="52">
        <v>7</v>
      </c>
      <c r="G90" s="52" t="s">
        <v>1</v>
      </c>
      <c r="H90" s="52" t="s">
        <v>96</v>
      </c>
      <c r="I90" s="61" t="s">
        <v>21</v>
      </c>
      <c r="J90" s="80" t="s">
        <v>15</v>
      </c>
      <c r="K90" s="116" t="s">
        <v>51</v>
      </c>
      <c r="L90" s="122">
        <v>45404</v>
      </c>
      <c r="M90" s="122">
        <v>45404</v>
      </c>
      <c r="N90" s="118">
        <v>25</v>
      </c>
      <c r="O90" s="34">
        <f>Fertiizer!Q90</f>
        <v>8.1999999999999993</v>
      </c>
      <c r="P90" s="52">
        <v>7</v>
      </c>
      <c r="Q90" s="117">
        <v>7.1</v>
      </c>
      <c r="R90" s="119" t="s">
        <v>337</v>
      </c>
    </row>
    <row r="91" spans="1:18" ht="15.6" hidden="1">
      <c r="A91" s="51" t="s">
        <v>223</v>
      </c>
      <c r="B91" s="52" t="s">
        <v>6</v>
      </c>
      <c r="C91" s="52" t="s">
        <v>173</v>
      </c>
      <c r="D91" s="52">
        <v>555</v>
      </c>
      <c r="E91" s="52">
        <v>16.100000000000001</v>
      </c>
      <c r="F91" s="52">
        <v>11</v>
      </c>
      <c r="G91" s="52" t="s">
        <v>1</v>
      </c>
      <c r="H91" s="52" t="s">
        <v>96</v>
      </c>
      <c r="I91" s="61" t="s">
        <v>21</v>
      </c>
      <c r="J91" s="80" t="s">
        <v>14</v>
      </c>
      <c r="K91" s="116" t="s">
        <v>51</v>
      </c>
      <c r="L91" s="122">
        <v>45406</v>
      </c>
      <c r="M91" s="122">
        <v>45407</v>
      </c>
      <c r="N91" s="118">
        <v>22</v>
      </c>
      <c r="O91" s="34">
        <f>Fertiizer!Q91</f>
        <v>10.5</v>
      </c>
      <c r="P91" s="52">
        <v>11</v>
      </c>
      <c r="Q91" s="117">
        <v>10.9</v>
      </c>
      <c r="R91" s="119" t="s">
        <v>337</v>
      </c>
    </row>
    <row r="92" spans="1:18" ht="15.6" hidden="1">
      <c r="A92" s="51" t="s">
        <v>224</v>
      </c>
      <c r="B92" s="52" t="s">
        <v>6</v>
      </c>
      <c r="C92" s="52" t="s">
        <v>173</v>
      </c>
      <c r="D92" s="52">
        <v>556</v>
      </c>
      <c r="E92" s="52">
        <v>21.2</v>
      </c>
      <c r="F92" s="52">
        <v>16</v>
      </c>
      <c r="G92" s="52" t="s">
        <v>1</v>
      </c>
      <c r="H92" s="52" t="s">
        <v>96</v>
      </c>
      <c r="I92" s="61" t="s">
        <v>21</v>
      </c>
      <c r="J92" s="80" t="s">
        <v>14</v>
      </c>
      <c r="K92" s="116" t="s">
        <v>51</v>
      </c>
      <c r="L92" s="122">
        <v>45406</v>
      </c>
      <c r="M92" s="122">
        <v>45407</v>
      </c>
      <c r="N92" s="118">
        <v>22</v>
      </c>
      <c r="O92" s="34">
        <f>Fertiizer!Q92</f>
        <v>15.6</v>
      </c>
      <c r="P92" s="52">
        <v>16</v>
      </c>
      <c r="Q92" s="117">
        <v>15.7</v>
      </c>
      <c r="R92" s="119" t="s">
        <v>337</v>
      </c>
    </row>
    <row r="93" spans="1:18" ht="15.6" hidden="1">
      <c r="A93" s="51" t="s">
        <v>225</v>
      </c>
      <c r="B93" s="52" t="s">
        <v>6</v>
      </c>
      <c r="C93" s="52" t="s">
        <v>173</v>
      </c>
      <c r="D93" s="52">
        <v>559</v>
      </c>
      <c r="E93" s="52">
        <v>6</v>
      </c>
      <c r="F93" s="52">
        <v>5.8</v>
      </c>
      <c r="G93" s="52" t="s">
        <v>1</v>
      </c>
      <c r="H93" s="52" t="s">
        <v>96</v>
      </c>
      <c r="I93" s="61" t="s">
        <v>21</v>
      </c>
      <c r="J93" s="80" t="s">
        <v>14</v>
      </c>
      <c r="K93" s="116" t="s">
        <v>51</v>
      </c>
      <c r="L93" s="122">
        <v>45406</v>
      </c>
      <c r="M93" s="122">
        <v>45409</v>
      </c>
      <c r="N93" s="118">
        <v>22</v>
      </c>
      <c r="O93" s="34">
        <f>Fertiizer!Q93</f>
        <v>5.7</v>
      </c>
      <c r="P93" s="52">
        <v>5.8</v>
      </c>
      <c r="Q93" s="117">
        <v>6</v>
      </c>
      <c r="R93" s="119" t="s">
        <v>337</v>
      </c>
    </row>
    <row r="94" spans="1:18" ht="15.6" hidden="1">
      <c r="A94" s="51" t="s">
        <v>226</v>
      </c>
      <c r="B94" s="52" t="s">
        <v>6</v>
      </c>
      <c r="C94" s="52" t="s">
        <v>173</v>
      </c>
      <c r="D94" s="52">
        <v>560</v>
      </c>
      <c r="E94" s="52">
        <v>4.3</v>
      </c>
      <c r="F94" s="52">
        <v>4.2</v>
      </c>
      <c r="G94" s="52" t="s">
        <v>1</v>
      </c>
      <c r="H94" s="52" t="s">
        <v>96</v>
      </c>
      <c r="I94" s="61" t="s">
        <v>21</v>
      </c>
      <c r="J94" s="80" t="s">
        <v>14</v>
      </c>
      <c r="K94" s="116" t="s">
        <v>51</v>
      </c>
      <c r="L94" s="122">
        <v>45406</v>
      </c>
      <c r="M94" s="122">
        <v>45409</v>
      </c>
      <c r="N94" s="118">
        <v>22</v>
      </c>
      <c r="O94" s="34">
        <f>Fertiizer!Q94</f>
        <v>4</v>
      </c>
      <c r="P94" s="52">
        <v>4.2</v>
      </c>
      <c r="Q94" s="117">
        <v>4</v>
      </c>
      <c r="R94" s="119" t="s">
        <v>337</v>
      </c>
    </row>
    <row r="95" spans="1:18" ht="15.6" hidden="1">
      <c r="A95" s="51" t="s">
        <v>227</v>
      </c>
      <c r="B95" s="52" t="s">
        <v>6</v>
      </c>
      <c r="C95" s="52" t="s">
        <v>173</v>
      </c>
      <c r="D95" s="52">
        <v>561</v>
      </c>
      <c r="E95" s="52">
        <v>10.3</v>
      </c>
      <c r="F95" s="52">
        <v>10.1</v>
      </c>
      <c r="G95" s="52" t="s">
        <v>1</v>
      </c>
      <c r="H95" s="52" t="s">
        <v>96</v>
      </c>
      <c r="I95" s="61" t="s">
        <v>21</v>
      </c>
      <c r="J95" s="80" t="s">
        <v>14</v>
      </c>
      <c r="K95" s="116" t="s">
        <v>51</v>
      </c>
      <c r="L95" s="122">
        <v>45406</v>
      </c>
      <c r="M95" s="122">
        <v>45409</v>
      </c>
      <c r="N95" s="118">
        <v>22</v>
      </c>
      <c r="O95" s="34">
        <f>Fertiizer!Q95</f>
        <v>10</v>
      </c>
      <c r="P95" s="52">
        <v>10.1</v>
      </c>
      <c r="Q95" s="117">
        <v>11</v>
      </c>
      <c r="R95" s="119" t="s">
        <v>337</v>
      </c>
    </row>
    <row r="96" spans="1:18" ht="15.6" hidden="1">
      <c r="A96" s="51" t="s">
        <v>228</v>
      </c>
      <c r="B96" s="52" t="s">
        <v>6</v>
      </c>
      <c r="C96" s="52" t="s">
        <v>173</v>
      </c>
      <c r="D96" s="52">
        <v>562</v>
      </c>
      <c r="E96" s="52">
        <v>4.5999999999999996</v>
      </c>
      <c r="F96" s="52">
        <v>4.4000000000000004</v>
      </c>
      <c r="G96" s="52" t="s">
        <v>1</v>
      </c>
      <c r="H96" s="52" t="s">
        <v>96</v>
      </c>
      <c r="I96" s="61" t="s">
        <v>21</v>
      </c>
      <c r="J96" s="80" t="s">
        <v>14</v>
      </c>
      <c r="K96" s="116" t="s">
        <v>51</v>
      </c>
      <c r="L96" s="122">
        <v>45406</v>
      </c>
      <c r="M96" s="122">
        <v>45409</v>
      </c>
      <c r="N96" s="118">
        <v>22</v>
      </c>
      <c r="O96" s="34">
        <f>Fertiizer!Q96</f>
        <v>4.4000000000000004</v>
      </c>
      <c r="P96" s="52">
        <v>4.4000000000000004</v>
      </c>
      <c r="Q96" s="117">
        <v>4.7</v>
      </c>
      <c r="R96" s="119" t="s">
        <v>337</v>
      </c>
    </row>
    <row r="97" spans="1:18" ht="15.6" hidden="1">
      <c r="A97" s="51" t="s">
        <v>229</v>
      </c>
      <c r="B97" s="52" t="s">
        <v>6</v>
      </c>
      <c r="C97" s="52" t="s">
        <v>173</v>
      </c>
      <c r="D97" s="52">
        <v>574</v>
      </c>
      <c r="E97" s="52">
        <v>7.7</v>
      </c>
      <c r="F97" s="52">
        <v>7.5</v>
      </c>
      <c r="G97" s="52" t="s">
        <v>1</v>
      </c>
      <c r="H97" s="52" t="s">
        <v>96</v>
      </c>
      <c r="I97" s="61" t="s">
        <v>21</v>
      </c>
      <c r="J97" s="80" t="s">
        <v>14</v>
      </c>
      <c r="K97" s="116" t="s">
        <v>51</v>
      </c>
      <c r="L97" s="122">
        <v>45404</v>
      </c>
      <c r="M97" s="122">
        <v>45404</v>
      </c>
      <c r="N97" s="118">
        <v>25</v>
      </c>
      <c r="O97" s="34">
        <f>Fertiizer!Q97</f>
        <v>7.6</v>
      </c>
      <c r="P97" s="52">
        <v>7.5</v>
      </c>
      <c r="Q97" s="117">
        <v>8</v>
      </c>
      <c r="R97" s="30" t="s">
        <v>337</v>
      </c>
    </row>
    <row r="98" spans="1:18" ht="15.6" hidden="1">
      <c r="A98" s="51" t="s">
        <v>230</v>
      </c>
      <c r="B98" s="52" t="s">
        <v>6</v>
      </c>
      <c r="C98" s="52" t="s">
        <v>173</v>
      </c>
      <c r="D98" s="52">
        <v>575</v>
      </c>
      <c r="E98" s="52">
        <v>5.2</v>
      </c>
      <c r="F98" s="52">
        <v>4.9000000000000004</v>
      </c>
      <c r="G98" s="52" t="s">
        <v>1</v>
      </c>
      <c r="H98" s="52" t="s">
        <v>96</v>
      </c>
      <c r="I98" s="61" t="s">
        <v>21</v>
      </c>
      <c r="J98" s="80" t="s">
        <v>14</v>
      </c>
      <c r="K98" s="116" t="s">
        <v>51</v>
      </c>
      <c r="L98" s="122">
        <v>45404</v>
      </c>
      <c r="M98" s="122">
        <v>45404</v>
      </c>
      <c r="N98" s="118">
        <v>25</v>
      </c>
      <c r="O98" s="34">
        <f>Fertiizer!Q98</f>
        <v>5</v>
      </c>
      <c r="P98" s="52">
        <v>4.9000000000000004</v>
      </c>
      <c r="Q98" s="117">
        <v>4.0999999999999996</v>
      </c>
      <c r="R98" s="30" t="s">
        <v>337</v>
      </c>
    </row>
    <row r="99" spans="1:18" ht="15.6" hidden="1">
      <c r="A99" s="51" t="s">
        <v>231</v>
      </c>
      <c r="B99" s="52" t="s">
        <v>6</v>
      </c>
      <c r="C99" s="52" t="s">
        <v>173</v>
      </c>
      <c r="D99" s="52">
        <v>576</v>
      </c>
      <c r="E99" s="52">
        <v>21.5</v>
      </c>
      <c r="F99" s="52">
        <v>20.5</v>
      </c>
      <c r="G99" s="52" t="s">
        <v>1</v>
      </c>
      <c r="H99" s="52" t="s">
        <v>96</v>
      </c>
      <c r="I99" s="61" t="s">
        <v>21</v>
      </c>
      <c r="J99" s="80" t="s">
        <v>14</v>
      </c>
      <c r="K99" s="116" t="s">
        <v>51</v>
      </c>
      <c r="L99" s="122">
        <v>45404</v>
      </c>
      <c r="M99" s="122">
        <v>45405</v>
      </c>
      <c r="N99" s="118">
        <v>24</v>
      </c>
      <c r="O99" s="34">
        <f>Fertiizer!Q99</f>
        <v>20.76</v>
      </c>
      <c r="P99" s="52">
        <v>20.5</v>
      </c>
      <c r="Q99" s="117">
        <v>20.7</v>
      </c>
      <c r="R99" s="119" t="s">
        <v>337</v>
      </c>
    </row>
    <row r="100" spans="1:18" ht="15.6" hidden="1">
      <c r="A100" s="51" t="s">
        <v>232</v>
      </c>
      <c r="B100" s="52" t="s">
        <v>6</v>
      </c>
      <c r="C100" s="52" t="s">
        <v>173</v>
      </c>
      <c r="D100" s="52">
        <v>577</v>
      </c>
      <c r="E100" s="52">
        <v>15.2</v>
      </c>
      <c r="F100" s="52">
        <v>14.5</v>
      </c>
      <c r="G100" s="52" t="s">
        <v>1</v>
      </c>
      <c r="H100" s="52" t="s">
        <v>96</v>
      </c>
      <c r="I100" s="61" t="s">
        <v>21</v>
      </c>
      <c r="J100" s="80" t="s">
        <v>14</v>
      </c>
      <c r="K100" s="116" t="s">
        <v>51</v>
      </c>
      <c r="L100" s="122">
        <v>45404</v>
      </c>
      <c r="M100" s="122">
        <v>45404</v>
      </c>
      <c r="N100" s="118">
        <v>23</v>
      </c>
      <c r="O100" s="34">
        <f>Fertiizer!Q100</f>
        <v>14.5</v>
      </c>
      <c r="P100" s="52">
        <v>14.5</v>
      </c>
      <c r="Q100" s="117">
        <v>13.1</v>
      </c>
      <c r="R100" s="30" t="s">
        <v>337</v>
      </c>
    </row>
    <row r="101" spans="1:18" ht="15.6" hidden="1">
      <c r="A101" s="51" t="s">
        <v>233</v>
      </c>
      <c r="B101" s="52" t="s">
        <v>6</v>
      </c>
      <c r="C101" s="52" t="s">
        <v>173</v>
      </c>
      <c r="D101" s="52">
        <v>580</v>
      </c>
      <c r="E101" s="52">
        <v>6.6</v>
      </c>
      <c r="F101" s="52">
        <v>6.4</v>
      </c>
      <c r="G101" s="52" t="s">
        <v>1</v>
      </c>
      <c r="H101" s="52" t="s">
        <v>96</v>
      </c>
      <c r="I101" s="61" t="s">
        <v>21</v>
      </c>
      <c r="J101" s="80" t="s">
        <v>14</v>
      </c>
      <c r="K101" s="116" t="s">
        <v>51</v>
      </c>
      <c r="L101" s="122">
        <v>45404</v>
      </c>
      <c r="M101" s="122">
        <v>45404</v>
      </c>
      <c r="N101" s="118">
        <v>23</v>
      </c>
      <c r="O101" s="34">
        <f>Fertiizer!Q101</f>
        <v>5.45</v>
      </c>
      <c r="P101" s="52">
        <v>6.4</v>
      </c>
      <c r="Q101" s="117">
        <v>4.7</v>
      </c>
      <c r="R101" s="30" t="s">
        <v>337</v>
      </c>
    </row>
    <row r="102" spans="1:18" ht="15.6" hidden="1">
      <c r="A102" s="51" t="s">
        <v>234</v>
      </c>
      <c r="B102" s="52" t="s">
        <v>6</v>
      </c>
      <c r="C102" s="52" t="s">
        <v>173</v>
      </c>
      <c r="D102" s="52">
        <v>581</v>
      </c>
      <c r="E102" s="52">
        <v>7.4</v>
      </c>
      <c r="F102" s="52">
        <v>7.2</v>
      </c>
      <c r="G102" s="52" t="s">
        <v>1</v>
      </c>
      <c r="H102" s="52" t="s">
        <v>96</v>
      </c>
      <c r="I102" s="61" t="s">
        <v>21</v>
      </c>
      <c r="J102" s="80" t="s">
        <v>14</v>
      </c>
      <c r="K102" s="116" t="s">
        <v>51</v>
      </c>
      <c r="L102" s="122">
        <v>45405</v>
      </c>
      <c r="M102" s="122">
        <v>45405</v>
      </c>
      <c r="N102" s="118"/>
      <c r="O102" s="34">
        <f>Fertiizer!Q102</f>
        <v>7.2</v>
      </c>
      <c r="P102" s="52">
        <v>7.2</v>
      </c>
      <c r="Q102" s="117">
        <v>6.8</v>
      </c>
      <c r="R102" s="30" t="s">
        <v>337</v>
      </c>
    </row>
    <row r="103" spans="1:18" ht="15.6" hidden="1">
      <c r="A103" s="51" t="s">
        <v>235</v>
      </c>
      <c r="B103" s="52" t="s">
        <v>6</v>
      </c>
      <c r="C103" s="52" t="s">
        <v>173</v>
      </c>
      <c r="D103" s="52">
        <v>582</v>
      </c>
      <c r="E103" s="52">
        <v>10.5</v>
      </c>
      <c r="F103" s="52">
        <v>10.199999999999999</v>
      </c>
      <c r="G103" s="52" t="s">
        <v>1</v>
      </c>
      <c r="H103" s="52" t="s">
        <v>96</v>
      </c>
      <c r="I103" s="61" t="s">
        <v>21</v>
      </c>
      <c r="J103" s="80" t="s">
        <v>14</v>
      </c>
      <c r="K103" s="116" t="s">
        <v>51</v>
      </c>
      <c r="L103" s="123">
        <v>45405</v>
      </c>
      <c r="M103" s="122">
        <v>45405</v>
      </c>
      <c r="N103" s="118"/>
      <c r="O103" s="34">
        <f>Fertiizer!Q103</f>
        <v>10.199999999999999</v>
      </c>
      <c r="P103" s="52">
        <v>10.199999999999999</v>
      </c>
      <c r="Q103" s="117">
        <v>9.5</v>
      </c>
      <c r="R103" s="30" t="s">
        <v>337</v>
      </c>
    </row>
    <row r="104" spans="1:18" ht="15.6" hidden="1">
      <c r="A104" s="51" t="s">
        <v>236</v>
      </c>
      <c r="B104" s="52" t="s">
        <v>6</v>
      </c>
      <c r="C104" s="52" t="s">
        <v>173</v>
      </c>
      <c r="D104" s="52">
        <v>583</v>
      </c>
      <c r="E104" s="52">
        <v>12.2</v>
      </c>
      <c r="F104" s="52">
        <v>11.8</v>
      </c>
      <c r="G104" s="52" t="s">
        <v>1</v>
      </c>
      <c r="H104" s="52" t="s">
        <v>96</v>
      </c>
      <c r="I104" s="61" t="s">
        <v>21</v>
      </c>
      <c r="J104" s="80" t="s">
        <v>14</v>
      </c>
      <c r="K104" s="116" t="s">
        <v>51</v>
      </c>
      <c r="L104" s="123">
        <v>45405</v>
      </c>
      <c r="M104" s="122">
        <v>45406</v>
      </c>
      <c r="N104" s="118"/>
      <c r="O104" s="34">
        <f>Fertiizer!Q104</f>
        <v>11.8</v>
      </c>
      <c r="P104" s="52">
        <v>11.8</v>
      </c>
      <c r="Q104" s="117">
        <v>11.3</v>
      </c>
      <c r="R104" s="30" t="s">
        <v>337</v>
      </c>
    </row>
    <row r="105" spans="1:18" ht="15.6" hidden="1">
      <c r="A105" s="51" t="s">
        <v>237</v>
      </c>
      <c r="B105" s="52" t="s">
        <v>6</v>
      </c>
      <c r="C105" s="52" t="s">
        <v>173</v>
      </c>
      <c r="D105" s="52">
        <v>601</v>
      </c>
      <c r="E105" s="52">
        <v>33.200000000000003</v>
      </c>
      <c r="F105" s="52">
        <v>32.299999999999997</v>
      </c>
      <c r="G105" s="52" t="s">
        <v>1</v>
      </c>
      <c r="H105" s="52" t="s">
        <v>96</v>
      </c>
      <c r="I105" s="61" t="s">
        <v>21</v>
      </c>
      <c r="J105" s="80" t="s">
        <v>14</v>
      </c>
      <c r="K105" s="116" t="s">
        <v>51</v>
      </c>
      <c r="L105" s="122">
        <v>45404</v>
      </c>
      <c r="M105" s="122">
        <v>45405</v>
      </c>
      <c r="N105" s="118">
        <v>24</v>
      </c>
      <c r="O105" s="34">
        <f>Fertiizer!Q105</f>
        <v>33.299999999999997</v>
      </c>
      <c r="P105" s="52">
        <v>32.299999999999997</v>
      </c>
      <c r="Q105" s="117">
        <v>32.119999999999997</v>
      </c>
      <c r="R105" s="30" t="s">
        <v>337</v>
      </c>
    </row>
    <row r="106" spans="1:18" ht="15.6" hidden="1">
      <c r="A106" s="51" t="s">
        <v>238</v>
      </c>
      <c r="B106" s="52" t="s">
        <v>6</v>
      </c>
      <c r="C106" s="52" t="s">
        <v>173</v>
      </c>
      <c r="D106" s="52">
        <v>602</v>
      </c>
      <c r="E106" s="52">
        <v>14.3</v>
      </c>
      <c r="F106" s="52">
        <v>13.5</v>
      </c>
      <c r="G106" s="52" t="s">
        <v>1</v>
      </c>
      <c r="H106" s="52" t="s">
        <v>96</v>
      </c>
      <c r="I106" s="61" t="s">
        <v>21</v>
      </c>
      <c r="J106" s="80" t="s">
        <v>14</v>
      </c>
      <c r="K106" s="116" t="s">
        <v>51</v>
      </c>
      <c r="L106" s="122">
        <v>45406</v>
      </c>
      <c r="M106" s="122">
        <v>45407</v>
      </c>
      <c r="N106" s="118">
        <v>22</v>
      </c>
      <c r="O106" s="34">
        <v>13.5</v>
      </c>
      <c r="P106" s="52">
        <v>13.5</v>
      </c>
      <c r="Q106" s="117">
        <v>13.6</v>
      </c>
      <c r="R106" s="30" t="s">
        <v>337</v>
      </c>
    </row>
    <row r="107" spans="1:18" ht="15.6" hidden="1">
      <c r="A107" s="51" t="s">
        <v>239</v>
      </c>
      <c r="B107" s="52" t="s">
        <v>6</v>
      </c>
      <c r="C107" s="52" t="s">
        <v>173</v>
      </c>
      <c r="D107" s="52">
        <v>603</v>
      </c>
      <c r="E107" s="52">
        <v>13.5</v>
      </c>
      <c r="F107" s="52">
        <v>13.2</v>
      </c>
      <c r="G107" s="52" t="s">
        <v>1</v>
      </c>
      <c r="H107" s="52" t="s">
        <v>96</v>
      </c>
      <c r="I107" s="61" t="s">
        <v>21</v>
      </c>
      <c r="J107" s="80" t="s">
        <v>14</v>
      </c>
      <c r="K107" s="116" t="s">
        <v>51</v>
      </c>
      <c r="L107" s="122">
        <v>45406</v>
      </c>
      <c r="M107" s="122">
        <v>45407</v>
      </c>
      <c r="N107" s="118">
        <v>22</v>
      </c>
      <c r="O107" s="34">
        <v>13.2</v>
      </c>
      <c r="P107" s="52">
        <v>13.2</v>
      </c>
      <c r="Q107" s="117">
        <v>13.3</v>
      </c>
      <c r="R107" s="30" t="s">
        <v>337</v>
      </c>
    </row>
    <row r="108" spans="1:18" ht="15.6" hidden="1">
      <c r="A108" s="51" t="s">
        <v>240</v>
      </c>
      <c r="B108" s="52" t="s">
        <v>6</v>
      </c>
      <c r="C108" s="52" t="s">
        <v>173</v>
      </c>
      <c r="D108" s="52">
        <v>605</v>
      </c>
      <c r="E108" s="52">
        <v>34.1</v>
      </c>
      <c r="F108" s="52">
        <v>27</v>
      </c>
      <c r="G108" s="52" t="s">
        <v>1</v>
      </c>
      <c r="H108" s="52" t="s">
        <v>96</v>
      </c>
      <c r="I108" s="61" t="s">
        <v>21</v>
      </c>
      <c r="J108" s="80" t="s">
        <v>14</v>
      </c>
      <c r="K108" s="116" t="s">
        <v>51</v>
      </c>
      <c r="L108" s="122">
        <v>45406</v>
      </c>
      <c r="M108" s="122">
        <v>45406</v>
      </c>
      <c r="N108" s="118">
        <v>24</v>
      </c>
      <c r="O108" s="34">
        <f>Fertiizer!Q108</f>
        <v>27.52</v>
      </c>
      <c r="P108" s="52">
        <v>27</v>
      </c>
      <c r="Q108" s="117">
        <v>27.4</v>
      </c>
      <c r="R108" s="30" t="s">
        <v>337</v>
      </c>
    </row>
    <row r="109" spans="1:18" ht="15.6" hidden="1">
      <c r="A109" s="51" t="s">
        <v>241</v>
      </c>
      <c r="B109" s="52" t="s">
        <v>6</v>
      </c>
      <c r="C109" s="52" t="s">
        <v>173</v>
      </c>
      <c r="D109" s="52">
        <v>617</v>
      </c>
      <c r="E109" s="52">
        <v>14.1</v>
      </c>
      <c r="F109" s="52">
        <v>14.1</v>
      </c>
      <c r="G109" s="52" t="s">
        <v>1</v>
      </c>
      <c r="H109" s="52" t="s">
        <v>96</v>
      </c>
      <c r="I109" s="61" t="s">
        <v>21</v>
      </c>
      <c r="J109" s="80" t="s">
        <v>14</v>
      </c>
      <c r="K109" s="116" t="s">
        <v>51</v>
      </c>
      <c r="L109" s="122">
        <v>45405</v>
      </c>
      <c r="M109" s="122">
        <v>45405</v>
      </c>
      <c r="N109" s="118">
        <v>24</v>
      </c>
      <c r="O109" s="34">
        <f>Fertiizer!Q109</f>
        <v>16.8</v>
      </c>
      <c r="P109" s="52">
        <v>14.1</v>
      </c>
      <c r="Q109" s="117">
        <v>15.5</v>
      </c>
      <c r="R109" s="30" t="s">
        <v>337</v>
      </c>
    </row>
    <row r="110" spans="1:18" ht="15.6" hidden="1">
      <c r="A110" s="51" t="s">
        <v>242</v>
      </c>
      <c r="B110" s="52" t="s">
        <v>6</v>
      </c>
      <c r="C110" s="52" t="s">
        <v>173</v>
      </c>
      <c r="D110" s="52">
        <v>624</v>
      </c>
      <c r="E110" s="52">
        <v>11.2</v>
      </c>
      <c r="F110" s="52">
        <v>11.2</v>
      </c>
      <c r="G110" s="52" t="s">
        <v>1</v>
      </c>
      <c r="H110" s="52" t="s">
        <v>96</v>
      </c>
      <c r="I110" s="61" t="s">
        <v>21</v>
      </c>
      <c r="J110" s="80" t="s">
        <v>14</v>
      </c>
      <c r="K110" s="116" t="s">
        <v>51</v>
      </c>
      <c r="L110" s="122">
        <v>45406</v>
      </c>
      <c r="M110" s="122">
        <v>45406</v>
      </c>
      <c r="N110" s="118">
        <v>24</v>
      </c>
      <c r="O110" s="34">
        <f>Fertiizer!Q110</f>
        <v>11.5</v>
      </c>
      <c r="P110" s="52">
        <v>11.2</v>
      </c>
      <c r="Q110" s="117">
        <f>3.44+6.7</f>
        <v>10.14</v>
      </c>
      <c r="R110" s="30" t="s">
        <v>337</v>
      </c>
    </row>
    <row r="111" spans="1:18" ht="15.6" hidden="1">
      <c r="A111" s="51" t="s">
        <v>243</v>
      </c>
      <c r="B111" s="52" t="s">
        <v>6</v>
      </c>
      <c r="C111" s="52" t="s">
        <v>173</v>
      </c>
      <c r="D111" s="52">
        <v>632</v>
      </c>
      <c r="E111" s="52">
        <v>31</v>
      </c>
      <c r="F111" s="52">
        <v>30.9</v>
      </c>
      <c r="G111" s="52" t="s">
        <v>1</v>
      </c>
      <c r="H111" s="52" t="s">
        <v>96</v>
      </c>
      <c r="I111" s="61" t="s">
        <v>21</v>
      </c>
      <c r="J111" s="80" t="s">
        <v>14</v>
      </c>
      <c r="K111" s="116" t="s">
        <v>51</v>
      </c>
      <c r="L111" s="122">
        <v>45406</v>
      </c>
      <c r="M111" s="122">
        <v>45406</v>
      </c>
      <c r="N111" s="118">
        <v>24</v>
      </c>
      <c r="O111" s="34">
        <f>Fertiizer!Q111</f>
        <v>29.35</v>
      </c>
      <c r="P111" s="52">
        <v>30.9</v>
      </c>
      <c r="Q111" s="117">
        <v>26</v>
      </c>
      <c r="R111" s="30" t="s">
        <v>337</v>
      </c>
    </row>
    <row r="112" spans="1:18" ht="15.6" hidden="1">
      <c r="A112" s="51" t="s">
        <v>244</v>
      </c>
      <c r="B112" s="52" t="s">
        <v>7</v>
      </c>
      <c r="C112" s="52" t="s">
        <v>95</v>
      </c>
      <c r="D112" s="52">
        <v>313</v>
      </c>
      <c r="E112" s="52">
        <v>45.3</v>
      </c>
      <c r="F112" s="52">
        <v>44</v>
      </c>
      <c r="G112" s="52" t="s">
        <v>1</v>
      </c>
      <c r="H112" s="52" t="s">
        <v>96</v>
      </c>
      <c r="I112" s="61" t="s">
        <v>21</v>
      </c>
      <c r="J112" s="80" t="s">
        <v>15</v>
      </c>
      <c r="K112" s="177" t="s">
        <v>55</v>
      </c>
      <c r="L112" s="122">
        <v>45404</v>
      </c>
      <c r="M112" s="122">
        <v>45405</v>
      </c>
      <c r="N112" s="118">
        <v>25</v>
      </c>
      <c r="O112" s="144">
        <f>Fertiizer!Q112</f>
        <v>44.5</v>
      </c>
      <c r="P112" s="52">
        <v>44</v>
      </c>
      <c r="Q112" s="117">
        <v>43.8</v>
      </c>
      <c r="R112" s="119" t="s">
        <v>338</v>
      </c>
    </row>
    <row r="113" spans="1:18" ht="15.6" hidden="1">
      <c r="A113" s="51" t="s">
        <v>245</v>
      </c>
      <c r="B113" s="52" t="s">
        <v>7</v>
      </c>
      <c r="C113" s="52" t="s">
        <v>95</v>
      </c>
      <c r="D113" s="52">
        <v>317</v>
      </c>
      <c r="E113" s="52">
        <v>29</v>
      </c>
      <c r="F113" s="52">
        <v>26.2</v>
      </c>
      <c r="G113" s="52" t="s">
        <v>1</v>
      </c>
      <c r="H113" s="52" t="s">
        <v>96</v>
      </c>
      <c r="I113" s="61" t="s">
        <v>21</v>
      </c>
      <c r="J113" s="80" t="s">
        <v>15</v>
      </c>
      <c r="K113" s="120" t="s">
        <v>54</v>
      </c>
      <c r="L113" s="122">
        <v>45404</v>
      </c>
      <c r="M113" s="122">
        <v>45406</v>
      </c>
      <c r="N113" s="118">
        <v>24</v>
      </c>
      <c r="O113" s="144">
        <f>Fertiizer!Q113</f>
        <v>24</v>
      </c>
      <c r="P113" s="52">
        <v>26.2</v>
      </c>
      <c r="Q113" s="117">
        <v>20.6</v>
      </c>
      <c r="R113" s="119" t="s">
        <v>338</v>
      </c>
    </row>
    <row r="114" spans="1:18" ht="15.6" hidden="1">
      <c r="A114" s="51" t="s">
        <v>246</v>
      </c>
      <c r="B114" s="52" t="s">
        <v>7</v>
      </c>
      <c r="C114" s="52" t="s">
        <v>95</v>
      </c>
      <c r="D114" s="52" t="s">
        <v>247</v>
      </c>
      <c r="E114" s="52">
        <v>29.7</v>
      </c>
      <c r="F114" s="52">
        <v>28.9</v>
      </c>
      <c r="G114" s="52" t="s">
        <v>1</v>
      </c>
      <c r="H114" s="52" t="s">
        <v>96</v>
      </c>
      <c r="I114" s="61" t="s">
        <v>21</v>
      </c>
      <c r="J114" s="80" t="s">
        <v>15</v>
      </c>
      <c r="K114" s="120" t="s">
        <v>54</v>
      </c>
      <c r="L114" s="122">
        <v>45404</v>
      </c>
      <c r="M114" s="122">
        <v>45406</v>
      </c>
      <c r="N114" s="118">
        <v>24</v>
      </c>
      <c r="O114" s="144">
        <f>Fertiizer!Q114</f>
        <v>25.3</v>
      </c>
      <c r="P114" s="52">
        <v>28.9</v>
      </c>
      <c r="Q114" s="117">
        <v>21</v>
      </c>
      <c r="R114" s="119" t="s">
        <v>338</v>
      </c>
    </row>
    <row r="115" spans="1:18" ht="15.6" hidden="1">
      <c r="A115" s="51" t="s">
        <v>248</v>
      </c>
      <c r="B115" s="52" t="s">
        <v>7</v>
      </c>
      <c r="C115" s="52" t="s">
        <v>95</v>
      </c>
      <c r="D115" s="52" t="s">
        <v>249</v>
      </c>
      <c r="E115" s="52">
        <v>24</v>
      </c>
      <c r="F115" s="52">
        <v>23</v>
      </c>
      <c r="G115" s="52" t="s">
        <v>1</v>
      </c>
      <c r="H115" s="52" t="s">
        <v>96</v>
      </c>
      <c r="I115" s="61" t="s">
        <v>21</v>
      </c>
      <c r="J115" s="80" t="s">
        <v>14</v>
      </c>
      <c r="K115" s="116" t="s">
        <v>55</v>
      </c>
      <c r="L115" s="122">
        <v>45404</v>
      </c>
      <c r="M115" s="122">
        <v>45405</v>
      </c>
      <c r="N115" s="118">
        <v>24</v>
      </c>
      <c r="O115" s="144">
        <f>Fertiizer!Q115</f>
        <v>23.2</v>
      </c>
      <c r="P115" s="52">
        <v>23</v>
      </c>
      <c r="Q115" s="117">
        <v>23.7</v>
      </c>
      <c r="R115" s="119" t="s">
        <v>338</v>
      </c>
    </row>
    <row r="116" spans="1:18" ht="15.6" hidden="1">
      <c r="A116" s="51" t="s">
        <v>250</v>
      </c>
      <c r="B116" s="52" t="s">
        <v>7</v>
      </c>
      <c r="C116" s="52" t="s">
        <v>129</v>
      </c>
      <c r="D116" s="52" t="s">
        <v>183</v>
      </c>
      <c r="E116" s="52">
        <v>34.57</v>
      </c>
      <c r="F116" s="53">
        <v>32.4</v>
      </c>
      <c r="G116" s="52" t="s">
        <v>1</v>
      </c>
      <c r="H116" s="52" t="s">
        <v>135</v>
      </c>
      <c r="I116" s="61" t="s">
        <v>20</v>
      </c>
      <c r="J116" s="80" t="s">
        <v>15</v>
      </c>
      <c r="K116" s="178" t="s">
        <v>54</v>
      </c>
      <c r="L116" s="122"/>
      <c r="M116" s="122">
        <v>45391</v>
      </c>
      <c r="N116" s="118">
        <v>25</v>
      </c>
      <c r="O116" s="144">
        <f>Fertiizer!Q116</f>
        <v>26.52</v>
      </c>
      <c r="P116" s="53">
        <v>32.4</v>
      </c>
      <c r="Q116" s="117">
        <v>30.2</v>
      </c>
      <c r="R116" s="119" t="s">
        <v>336</v>
      </c>
    </row>
    <row r="117" spans="1:18" ht="15.6" hidden="1">
      <c r="A117" s="51" t="s">
        <v>251</v>
      </c>
      <c r="B117" s="52" t="s">
        <v>7</v>
      </c>
      <c r="C117" s="52" t="s">
        <v>129</v>
      </c>
      <c r="D117" s="52" t="s">
        <v>185</v>
      </c>
      <c r="E117" s="52">
        <v>47.05</v>
      </c>
      <c r="F117" s="53">
        <v>42.9</v>
      </c>
      <c r="G117" s="52" t="s">
        <v>1</v>
      </c>
      <c r="H117" s="52" t="s">
        <v>135</v>
      </c>
      <c r="I117" s="61" t="s">
        <v>20</v>
      </c>
      <c r="J117" s="80" t="s">
        <v>15</v>
      </c>
      <c r="K117" s="178" t="s">
        <v>54</v>
      </c>
      <c r="L117" s="122">
        <v>45402</v>
      </c>
      <c r="M117" s="122">
        <v>45402</v>
      </c>
      <c r="N117" s="118">
        <v>24</v>
      </c>
      <c r="O117" s="144">
        <f>Fertiizer!Q117</f>
        <v>42.9</v>
      </c>
      <c r="P117" s="53">
        <v>42.9</v>
      </c>
      <c r="Q117" s="117">
        <v>40.4</v>
      </c>
      <c r="R117" s="119" t="s">
        <v>336</v>
      </c>
    </row>
    <row r="118" spans="1:18" ht="15.6" hidden="1">
      <c r="A118" s="51" t="s">
        <v>252</v>
      </c>
      <c r="B118" s="52" t="s">
        <v>7</v>
      </c>
      <c r="C118" s="52" t="s">
        <v>129</v>
      </c>
      <c r="D118" s="52" t="s">
        <v>187</v>
      </c>
      <c r="E118" s="52">
        <v>45.21</v>
      </c>
      <c r="F118" s="53">
        <v>42.3</v>
      </c>
      <c r="G118" s="52" t="s">
        <v>1</v>
      </c>
      <c r="H118" s="52" t="s">
        <v>135</v>
      </c>
      <c r="I118" s="61" t="s">
        <v>20</v>
      </c>
      <c r="J118" s="80" t="s">
        <v>15</v>
      </c>
      <c r="K118" s="120" t="s">
        <v>52</v>
      </c>
      <c r="L118" s="122">
        <v>45402</v>
      </c>
      <c r="M118" s="122">
        <v>45402</v>
      </c>
      <c r="N118" s="118">
        <v>24</v>
      </c>
      <c r="O118" s="144">
        <f>Fertiizer!Q118</f>
        <v>42.6</v>
      </c>
      <c r="P118" s="53">
        <v>42.3</v>
      </c>
      <c r="Q118" s="117">
        <v>40.700000000000003</v>
      </c>
      <c r="R118" s="119" t="s">
        <v>336</v>
      </c>
    </row>
    <row r="119" spans="1:18" ht="15.6" hidden="1">
      <c r="A119" s="51" t="s">
        <v>253</v>
      </c>
      <c r="B119" s="52" t="s">
        <v>7</v>
      </c>
      <c r="C119" s="52" t="s">
        <v>129</v>
      </c>
      <c r="D119" s="52" t="s">
        <v>189</v>
      </c>
      <c r="E119" s="52">
        <v>45.23</v>
      </c>
      <c r="F119" s="53">
        <v>42.6</v>
      </c>
      <c r="G119" s="52" t="s">
        <v>1</v>
      </c>
      <c r="H119" s="52" t="s">
        <v>135</v>
      </c>
      <c r="I119" s="61" t="s">
        <v>20</v>
      </c>
      <c r="J119" s="80" t="s">
        <v>15</v>
      </c>
      <c r="K119" s="120" t="s">
        <v>52</v>
      </c>
      <c r="L119" s="122">
        <v>45402</v>
      </c>
      <c r="M119" s="122">
        <v>45402</v>
      </c>
      <c r="N119" s="118">
        <v>24</v>
      </c>
      <c r="O119" s="144">
        <f>Fertiizer!Q119</f>
        <v>42.04</v>
      </c>
      <c r="P119" s="53">
        <v>42.6</v>
      </c>
      <c r="Q119" s="117">
        <v>42.04</v>
      </c>
      <c r="R119" s="119" t="s">
        <v>338</v>
      </c>
    </row>
    <row r="120" spans="1:18" ht="15.6" hidden="1">
      <c r="A120" s="51" t="s">
        <v>254</v>
      </c>
      <c r="B120" s="52" t="s">
        <v>7</v>
      </c>
      <c r="C120" s="52" t="s">
        <v>129</v>
      </c>
      <c r="D120" s="52" t="s">
        <v>255</v>
      </c>
      <c r="E120" s="52">
        <v>18.82</v>
      </c>
      <c r="F120" s="53">
        <v>16.899999999999999</v>
      </c>
      <c r="G120" s="52" t="s">
        <v>1</v>
      </c>
      <c r="H120" s="52" t="s">
        <v>135</v>
      </c>
      <c r="I120" s="61" t="s">
        <v>20</v>
      </c>
      <c r="J120" s="80" t="s">
        <v>15</v>
      </c>
      <c r="K120" s="120" t="s">
        <v>52</v>
      </c>
      <c r="L120" s="122">
        <v>45402</v>
      </c>
      <c r="M120" s="122">
        <v>45402</v>
      </c>
      <c r="N120" s="118">
        <v>24</v>
      </c>
      <c r="O120" s="144">
        <f>Fertiizer!Q120</f>
        <v>16.899999999999999</v>
      </c>
      <c r="P120" s="53">
        <v>16.899999999999999</v>
      </c>
      <c r="Q120" s="117">
        <v>16.399999999999999</v>
      </c>
      <c r="R120" s="119" t="s">
        <v>336</v>
      </c>
    </row>
    <row r="121" spans="1:18" ht="15.6" hidden="1">
      <c r="A121" s="51" t="s">
        <v>256</v>
      </c>
      <c r="B121" s="52" t="s">
        <v>7</v>
      </c>
      <c r="C121" s="52" t="s">
        <v>129</v>
      </c>
      <c r="D121" s="52" t="s">
        <v>257</v>
      </c>
      <c r="E121" s="52">
        <v>35.31</v>
      </c>
      <c r="F121" s="53">
        <v>32.799999999999997</v>
      </c>
      <c r="G121" s="52" t="s">
        <v>1</v>
      </c>
      <c r="H121" s="52" t="s">
        <v>135</v>
      </c>
      <c r="I121" s="61" t="s">
        <v>20</v>
      </c>
      <c r="J121" s="80" t="s">
        <v>15</v>
      </c>
      <c r="K121" s="120" t="s">
        <v>52</v>
      </c>
      <c r="L121" s="122">
        <v>45402</v>
      </c>
      <c r="M121" s="122">
        <v>45402</v>
      </c>
      <c r="N121" s="118">
        <v>24</v>
      </c>
      <c r="O121" s="144">
        <f>Fertiizer!Q121</f>
        <v>33</v>
      </c>
      <c r="P121" s="53">
        <v>32.799999999999997</v>
      </c>
      <c r="Q121" s="117">
        <v>31.8</v>
      </c>
      <c r="R121" s="119" t="s">
        <v>336</v>
      </c>
    </row>
    <row r="122" spans="1:18" ht="15.6" hidden="1">
      <c r="A122" s="51" t="s">
        <v>258</v>
      </c>
      <c r="B122" s="52" t="s">
        <v>7</v>
      </c>
      <c r="C122" s="52" t="s">
        <v>129</v>
      </c>
      <c r="D122" s="52" t="s">
        <v>193</v>
      </c>
      <c r="E122" s="52">
        <v>33.11</v>
      </c>
      <c r="F122" s="53">
        <v>29.2</v>
      </c>
      <c r="G122" s="52" t="s">
        <v>1</v>
      </c>
      <c r="H122" s="52" t="s">
        <v>135</v>
      </c>
      <c r="I122" s="61" t="s">
        <v>20</v>
      </c>
      <c r="J122" s="80" t="s">
        <v>15</v>
      </c>
      <c r="K122" s="120" t="s">
        <v>52</v>
      </c>
      <c r="L122" s="122">
        <v>45400</v>
      </c>
      <c r="M122" s="122">
        <v>45401</v>
      </c>
      <c r="N122" s="118">
        <v>24</v>
      </c>
      <c r="O122" s="145">
        <f>Fertiizer!Q122</f>
        <v>30.51</v>
      </c>
      <c r="P122" s="53">
        <v>29.2</v>
      </c>
      <c r="Q122" s="117">
        <v>29.2</v>
      </c>
      <c r="R122" s="119" t="s">
        <v>336</v>
      </c>
    </row>
    <row r="123" spans="1:18" ht="15.6" hidden="1">
      <c r="A123" s="51" t="s">
        <v>259</v>
      </c>
      <c r="B123" s="52" t="s">
        <v>7</v>
      </c>
      <c r="C123" s="52" t="s">
        <v>129</v>
      </c>
      <c r="D123" s="52" t="s">
        <v>195</v>
      </c>
      <c r="E123" s="52">
        <v>54.57</v>
      </c>
      <c r="F123" s="53">
        <v>51.8</v>
      </c>
      <c r="G123" s="52" t="s">
        <v>1</v>
      </c>
      <c r="H123" s="52" t="s">
        <v>135</v>
      </c>
      <c r="I123" s="61" t="s">
        <v>20</v>
      </c>
      <c r="J123" s="80" t="s">
        <v>15</v>
      </c>
      <c r="K123" s="120" t="s">
        <v>52</v>
      </c>
      <c r="L123" s="122">
        <v>45400</v>
      </c>
      <c r="M123" s="122">
        <v>45401</v>
      </c>
      <c r="N123" s="118">
        <v>24</v>
      </c>
      <c r="O123" s="145">
        <f>Fertiizer!Q123</f>
        <v>54.02</v>
      </c>
      <c r="P123" s="53">
        <v>51.8</v>
      </c>
      <c r="Q123" s="117">
        <v>50.6</v>
      </c>
      <c r="R123" s="119" t="s">
        <v>336</v>
      </c>
    </row>
    <row r="124" spans="1:18" ht="15.6" hidden="1">
      <c r="A124" s="51" t="s">
        <v>260</v>
      </c>
      <c r="B124" s="52" t="s">
        <v>7</v>
      </c>
      <c r="C124" s="52" t="s">
        <v>129</v>
      </c>
      <c r="D124" s="52" t="s">
        <v>261</v>
      </c>
      <c r="E124" s="52">
        <v>45.53</v>
      </c>
      <c r="F124" s="53">
        <v>42.6</v>
      </c>
      <c r="G124" s="52" t="s">
        <v>1</v>
      </c>
      <c r="H124" s="52" t="s">
        <v>135</v>
      </c>
      <c r="I124" s="61" t="s">
        <v>20</v>
      </c>
      <c r="J124" s="80" t="s">
        <v>15</v>
      </c>
      <c r="K124" s="120" t="s">
        <v>52</v>
      </c>
      <c r="L124" s="122">
        <v>45400</v>
      </c>
      <c r="M124" s="123">
        <v>45401</v>
      </c>
      <c r="N124" s="118">
        <v>24</v>
      </c>
      <c r="O124" s="145">
        <f>Fertiizer!Q124</f>
        <v>44.57</v>
      </c>
      <c r="P124" s="53">
        <v>42.6</v>
      </c>
      <c r="Q124" s="117">
        <v>44.5</v>
      </c>
      <c r="R124" s="119" t="s">
        <v>338</v>
      </c>
    </row>
    <row r="125" spans="1:18" ht="15.6" hidden="1">
      <c r="A125" s="51" t="s">
        <v>262</v>
      </c>
      <c r="B125" s="52" t="s">
        <v>7</v>
      </c>
      <c r="C125" s="52" t="s">
        <v>129</v>
      </c>
      <c r="D125" s="52" t="s">
        <v>263</v>
      </c>
      <c r="E125" s="52">
        <v>42.92</v>
      </c>
      <c r="F125" s="53">
        <v>39.299999999999997</v>
      </c>
      <c r="G125" s="52" t="s">
        <v>1</v>
      </c>
      <c r="H125" s="52" t="s">
        <v>135</v>
      </c>
      <c r="I125" s="61" t="s">
        <v>20</v>
      </c>
      <c r="J125" s="80" t="s">
        <v>15</v>
      </c>
      <c r="K125" s="120" t="s">
        <v>52</v>
      </c>
      <c r="L125" s="122">
        <v>45400</v>
      </c>
      <c r="M125" s="123">
        <v>45401</v>
      </c>
      <c r="N125" s="118">
        <v>24</v>
      </c>
      <c r="O125" s="145">
        <f>Fertiizer!Q125</f>
        <v>38.03</v>
      </c>
      <c r="P125" s="53">
        <v>39.299999999999997</v>
      </c>
      <c r="Q125" s="117">
        <v>38.4</v>
      </c>
      <c r="R125" s="119" t="s">
        <v>336</v>
      </c>
    </row>
    <row r="126" spans="1:18" ht="15.6" hidden="1">
      <c r="A126" s="51" t="s">
        <v>264</v>
      </c>
      <c r="B126" s="52" t="s">
        <v>7</v>
      </c>
      <c r="C126" s="52" t="s">
        <v>129</v>
      </c>
      <c r="D126" s="52" t="s">
        <v>265</v>
      </c>
      <c r="E126" s="52">
        <v>42.32</v>
      </c>
      <c r="F126" s="53">
        <v>39.700000000000003</v>
      </c>
      <c r="G126" s="52" t="s">
        <v>1</v>
      </c>
      <c r="H126" s="52" t="s">
        <v>135</v>
      </c>
      <c r="I126" s="61" t="s">
        <v>20</v>
      </c>
      <c r="J126" s="80" t="s">
        <v>15</v>
      </c>
      <c r="K126" s="120" t="s">
        <v>52</v>
      </c>
      <c r="L126" s="122">
        <v>45400</v>
      </c>
      <c r="M126" s="123">
        <v>45401</v>
      </c>
      <c r="N126" s="118">
        <v>24</v>
      </c>
      <c r="O126" s="145">
        <f>Fertiizer!Q126</f>
        <v>39.28</v>
      </c>
      <c r="P126" s="53">
        <v>39.700000000000003</v>
      </c>
      <c r="Q126" s="117">
        <v>39.6</v>
      </c>
      <c r="R126" s="119" t="s">
        <v>336</v>
      </c>
    </row>
    <row r="127" spans="1:18" ht="15.6" hidden="1">
      <c r="A127" s="51" t="s">
        <v>266</v>
      </c>
      <c r="B127" s="52" t="s">
        <v>7</v>
      </c>
      <c r="C127" s="52" t="s">
        <v>129</v>
      </c>
      <c r="D127" s="52" t="s">
        <v>267</v>
      </c>
      <c r="E127" s="52">
        <v>40.6</v>
      </c>
      <c r="F127" s="53">
        <v>38</v>
      </c>
      <c r="G127" s="52" t="s">
        <v>1</v>
      </c>
      <c r="H127" s="52" t="s">
        <v>135</v>
      </c>
      <c r="I127" s="61" t="s">
        <v>20</v>
      </c>
      <c r="J127" s="80" t="s">
        <v>15</v>
      </c>
      <c r="K127" s="120" t="s">
        <v>52</v>
      </c>
      <c r="L127" s="122">
        <v>45399</v>
      </c>
      <c r="M127" s="123">
        <v>45401</v>
      </c>
      <c r="N127" s="118">
        <v>24</v>
      </c>
      <c r="O127" s="145">
        <f>Fertiizer!Q127</f>
        <v>38.549999999999997</v>
      </c>
      <c r="P127" s="53">
        <v>38</v>
      </c>
      <c r="Q127" s="117">
        <v>36.9</v>
      </c>
      <c r="R127" s="119" t="s">
        <v>336</v>
      </c>
    </row>
    <row r="128" spans="1:18" ht="15.6" hidden="1">
      <c r="A128" s="51" t="s">
        <v>268</v>
      </c>
      <c r="B128" s="52" t="s">
        <v>7</v>
      </c>
      <c r="C128" s="52" t="s">
        <v>129</v>
      </c>
      <c r="D128" s="52" t="s">
        <v>269</v>
      </c>
      <c r="E128" s="52">
        <v>41.25</v>
      </c>
      <c r="F128" s="53">
        <v>37.5</v>
      </c>
      <c r="G128" s="52" t="s">
        <v>1</v>
      </c>
      <c r="H128" s="52" t="s">
        <v>135</v>
      </c>
      <c r="I128" s="61" t="s">
        <v>20</v>
      </c>
      <c r="J128" s="80" t="s">
        <v>15</v>
      </c>
      <c r="K128" s="120" t="s">
        <v>52</v>
      </c>
      <c r="L128" s="122">
        <v>45399</v>
      </c>
      <c r="M128" s="122">
        <v>45401</v>
      </c>
      <c r="N128" s="118">
        <v>24</v>
      </c>
      <c r="O128" s="145">
        <f>Fertiizer!Q128</f>
        <v>39.18</v>
      </c>
      <c r="P128" s="53">
        <v>37.5</v>
      </c>
      <c r="Q128" s="117">
        <v>37.200000000000003</v>
      </c>
      <c r="R128" s="119" t="s">
        <v>336</v>
      </c>
    </row>
    <row r="129" spans="1:18" ht="15.6" hidden="1">
      <c r="A129" s="51" t="s">
        <v>270</v>
      </c>
      <c r="B129" s="52" t="s">
        <v>7</v>
      </c>
      <c r="C129" s="52" t="s">
        <v>129</v>
      </c>
      <c r="D129" s="52" t="s">
        <v>197</v>
      </c>
      <c r="E129" s="52">
        <v>62.41</v>
      </c>
      <c r="F129" s="53">
        <v>60.4</v>
      </c>
      <c r="G129" s="52" t="s">
        <v>1</v>
      </c>
      <c r="H129" s="52" t="s">
        <v>135</v>
      </c>
      <c r="I129" s="61" t="s">
        <v>20</v>
      </c>
      <c r="J129" s="80" t="s">
        <v>15</v>
      </c>
      <c r="K129" s="120" t="s">
        <v>54</v>
      </c>
      <c r="L129" s="122">
        <v>45399</v>
      </c>
      <c r="M129" s="122">
        <v>45400</v>
      </c>
      <c r="N129" s="118">
        <v>24</v>
      </c>
      <c r="O129" s="144">
        <f>Fertiizer!Q129</f>
        <v>60.1</v>
      </c>
      <c r="P129" s="53">
        <v>60.4</v>
      </c>
      <c r="Q129" s="117">
        <v>59.29</v>
      </c>
      <c r="R129" s="119" t="s">
        <v>336</v>
      </c>
    </row>
    <row r="130" spans="1:18" ht="15.6" hidden="1">
      <c r="A130" s="51" t="s">
        <v>271</v>
      </c>
      <c r="B130" s="52" t="s">
        <v>7</v>
      </c>
      <c r="C130" s="52" t="s">
        <v>129</v>
      </c>
      <c r="D130" s="52">
        <v>153</v>
      </c>
      <c r="E130" s="52">
        <v>32</v>
      </c>
      <c r="F130" s="52">
        <v>31.8</v>
      </c>
      <c r="G130" s="52" t="s">
        <v>1</v>
      </c>
      <c r="H130" s="52" t="s">
        <v>96</v>
      </c>
      <c r="I130" s="61" t="s">
        <v>21</v>
      </c>
      <c r="J130" s="80" t="s">
        <v>14</v>
      </c>
      <c r="K130" s="120" t="s">
        <v>54</v>
      </c>
      <c r="L130" s="122">
        <v>45405</v>
      </c>
      <c r="M130" s="122">
        <v>45406</v>
      </c>
      <c r="N130" s="118">
        <v>24</v>
      </c>
      <c r="O130" s="144">
        <v>31</v>
      </c>
      <c r="P130" s="52">
        <v>31.8</v>
      </c>
      <c r="Q130" s="117">
        <v>29.02</v>
      </c>
      <c r="R130" s="119" t="s">
        <v>338</v>
      </c>
    </row>
    <row r="131" spans="1:18" ht="15.6" hidden="1">
      <c r="A131" s="51" t="s">
        <v>272</v>
      </c>
      <c r="B131" s="52" t="s">
        <v>7</v>
      </c>
      <c r="C131" s="52" t="s">
        <v>129</v>
      </c>
      <c r="D131" s="52">
        <v>190</v>
      </c>
      <c r="E131" s="52">
        <v>34</v>
      </c>
      <c r="F131" s="52">
        <v>34</v>
      </c>
      <c r="G131" s="52" t="s">
        <v>1</v>
      </c>
      <c r="H131" s="52" t="s">
        <v>96</v>
      </c>
      <c r="I131" s="61" t="s">
        <v>21</v>
      </c>
      <c r="J131" s="80" t="s">
        <v>14</v>
      </c>
      <c r="K131" s="120" t="s">
        <v>54</v>
      </c>
      <c r="L131" s="122">
        <v>45405</v>
      </c>
      <c r="M131" s="122">
        <v>45406</v>
      </c>
      <c r="N131" s="118">
        <v>24</v>
      </c>
      <c r="O131" s="144">
        <f>Fertiizer!Q131</f>
        <v>34</v>
      </c>
      <c r="P131" s="52">
        <v>34</v>
      </c>
      <c r="Q131" s="117">
        <v>33.4</v>
      </c>
      <c r="R131" s="119" t="s">
        <v>338</v>
      </c>
    </row>
    <row r="132" spans="1:18" ht="15.6" hidden="1">
      <c r="A132" s="51" t="s">
        <v>273</v>
      </c>
      <c r="B132" s="52" t="s">
        <v>7</v>
      </c>
      <c r="C132" s="52" t="s">
        <v>129</v>
      </c>
      <c r="D132" s="52">
        <v>192</v>
      </c>
      <c r="E132" s="52">
        <v>10.3</v>
      </c>
      <c r="F132" s="52">
        <v>10</v>
      </c>
      <c r="G132" s="52" t="s">
        <v>1</v>
      </c>
      <c r="H132" s="52" t="s">
        <v>96</v>
      </c>
      <c r="I132" s="61" t="s">
        <v>21</v>
      </c>
      <c r="J132" s="80" t="s">
        <v>14</v>
      </c>
      <c r="K132" s="120" t="s">
        <v>54</v>
      </c>
      <c r="L132" s="122">
        <v>45405</v>
      </c>
      <c r="M132" s="122">
        <v>45406</v>
      </c>
      <c r="N132" s="118">
        <v>24</v>
      </c>
      <c r="O132" s="144">
        <f>Fertiizer!Q132</f>
        <v>9</v>
      </c>
      <c r="P132" s="52">
        <v>10</v>
      </c>
      <c r="Q132" s="117">
        <v>8</v>
      </c>
      <c r="R132" s="119" t="s">
        <v>338</v>
      </c>
    </row>
    <row r="133" spans="1:18" ht="15.6" hidden="1">
      <c r="A133" s="51" t="s">
        <v>274</v>
      </c>
      <c r="B133" s="52" t="s">
        <v>7</v>
      </c>
      <c r="C133" s="52" t="s">
        <v>129</v>
      </c>
      <c r="D133" s="52">
        <v>193</v>
      </c>
      <c r="E133" s="52">
        <v>29.5</v>
      </c>
      <c r="F133" s="52">
        <v>28.9</v>
      </c>
      <c r="G133" s="52" t="s">
        <v>1</v>
      </c>
      <c r="H133" s="52" t="s">
        <v>96</v>
      </c>
      <c r="I133" s="61" t="s">
        <v>21</v>
      </c>
      <c r="J133" s="80" t="s">
        <v>14</v>
      </c>
      <c r="K133" s="120" t="s">
        <v>54</v>
      </c>
      <c r="L133" s="122">
        <v>45405</v>
      </c>
      <c r="M133" s="122">
        <v>45406</v>
      </c>
      <c r="N133" s="118">
        <v>24</v>
      </c>
      <c r="O133" s="144">
        <f>Fertiizer!Q133</f>
        <v>28.1</v>
      </c>
      <c r="P133" s="52">
        <v>28.9</v>
      </c>
      <c r="Q133" s="117">
        <v>28.58</v>
      </c>
      <c r="R133" s="119" t="s">
        <v>338</v>
      </c>
    </row>
    <row r="134" spans="1:18" ht="15.6" hidden="1">
      <c r="A134" s="51" t="s">
        <v>275</v>
      </c>
      <c r="B134" s="52" t="s">
        <v>8</v>
      </c>
      <c r="C134" s="52" t="s">
        <v>182</v>
      </c>
      <c r="D134" s="52" t="s">
        <v>276</v>
      </c>
      <c r="E134" s="53">
        <v>29.45</v>
      </c>
      <c r="F134" s="53">
        <v>27.31</v>
      </c>
      <c r="G134" s="52" t="s">
        <v>1</v>
      </c>
      <c r="H134" s="52" t="s">
        <v>135</v>
      </c>
      <c r="I134" s="61" t="s">
        <v>20</v>
      </c>
      <c r="J134" s="80" t="s">
        <v>14</v>
      </c>
      <c r="K134" s="178" t="s">
        <v>54</v>
      </c>
      <c r="L134" s="122">
        <v>45403</v>
      </c>
      <c r="M134" s="122">
        <v>45404</v>
      </c>
      <c r="N134" s="118">
        <v>23</v>
      </c>
      <c r="O134" s="34">
        <f>Fertiizer!Q134</f>
        <v>25.73</v>
      </c>
      <c r="P134" s="53">
        <v>27.31</v>
      </c>
      <c r="Q134" s="117">
        <v>24.9</v>
      </c>
      <c r="R134" s="119" t="s">
        <v>338</v>
      </c>
    </row>
    <row r="135" spans="1:18" ht="15.6" hidden="1">
      <c r="A135" s="51" t="s">
        <v>277</v>
      </c>
      <c r="B135" s="52" t="s">
        <v>8</v>
      </c>
      <c r="C135" s="52" t="s">
        <v>182</v>
      </c>
      <c r="D135" s="52" t="s">
        <v>278</v>
      </c>
      <c r="E135" s="53">
        <v>18.75</v>
      </c>
      <c r="F135" s="53">
        <v>16.95</v>
      </c>
      <c r="G135" s="52" t="s">
        <v>1</v>
      </c>
      <c r="H135" s="52" t="s">
        <v>135</v>
      </c>
      <c r="I135" s="61" t="s">
        <v>20</v>
      </c>
      <c r="J135" s="80" t="s">
        <v>14</v>
      </c>
      <c r="K135" s="120" t="s">
        <v>54</v>
      </c>
      <c r="L135" s="122">
        <v>45403</v>
      </c>
      <c r="M135" s="122">
        <v>45404</v>
      </c>
      <c r="N135" s="118">
        <v>23</v>
      </c>
      <c r="O135" s="34">
        <f>Fertiizer!Q135</f>
        <v>17.03</v>
      </c>
      <c r="P135" s="53">
        <v>16.95</v>
      </c>
      <c r="Q135" s="117">
        <v>17</v>
      </c>
      <c r="R135" s="119" t="s">
        <v>338</v>
      </c>
    </row>
    <row r="136" spans="1:18" ht="15.6" hidden="1">
      <c r="A136" s="51" t="s">
        <v>279</v>
      </c>
      <c r="B136" s="52" t="s">
        <v>8</v>
      </c>
      <c r="C136" s="52" t="s">
        <v>182</v>
      </c>
      <c r="D136" s="52" t="s">
        <v>280</v>
      </c>
      <c r="E136" s="53">
        <v>17.53</v>
      </c>
      <c r="F136" s="53">
        <v>16.62</v>
      </c>
      <c r="G136" s="52" t="s">
        <v>1</v>
      </c>
      <c r="H136" s="52" t="s">
        <v>135</v>
      </c>
      <c r="I136" s="61" t="s">
        <v>20</v>
      </c>
      <c r="J136" s="80" t="s">
        <v>14</v>
      </c>
      <c r="K136" s="120" t="s">
        <v>54</v>
      </c>
      <c r="L136" s="122">
        <v>45403</v>
      </c>
      <c r="M136" s="122">
        <v>45404</v>
      </c>
      <c r="N136" s="118">
        <v>23</v>
      </c>
      <c r="O136" s="34">
        <f>Fertiizer!Q136</f>
        <v>15.8</v>
      </c>
      <c r="P136" s="53">
        <v>16.62</v>
      </c>
      <c r="Q136" s="117">
        <v>15.8</v>
      </c>
      <c r="R136" s="119" t="s">
        <v>338</v>
      </c>
    </row>
    <row r="137" spans="1:18" ht="15.6" hidden="1">
      <c r="A137" s="51" t="s">
        <v>281</v>
      </c>
      <c r="B137" s="52" t="s">
        <v>8</v>
      </c>
      <c r="C137" s="52" t="s">
        <v>182</v>
      </c>
      <c r="D137" s="52" t="s">
        <v>282</v>
      </c>
      <c r="E137" s="53">
        <v>19.78</v>
      </c>
      <c r="F137" s="53">
        <v>17.12</v>
      </c>
      <c r="G137" s="52" t="s">
        <v>1</v>
      </c>
      <c r="H137" s="52" t="s">
        <v>135</v>
      </c>
      <c r="I137" s="61" t="s">
        <v>20</v>
      </c>
      <c r="J137" s="80" t="s">
        <v>15</v>
      </c>
      <c r="K137" s="120" t="s">
        <v>54</v>
      </c>
      <c r="L137" s="122">
        <v>45403</v>
      </c>
      <c r="M137" s="122">
        <v>45403</v>
      </c>
      <c r="N137" s="118">
        <v>22</v>
      </c>
      <c r="O137" s="34">
        <f>Fertiizer!Q137</f>
        <v>17.5</v>
      </c>
      <c r="P137" s="53">
        <v>17.12</v>
      </c>
      <c r="Q137" s="117">
        <v>17.899999999999999</v>
      </c>
      <c r="R137" s="119" t="s">
        <v>338</v>
      </c>
    </row>
    <row r="138" spans="1:18" ht="15.6" hidden="1">
      <c r="A138" s="51" t="s">
        <v>283</v>
      </c>
      <c r="B138" s="52" t="s">
        <v>8</v>
      </c>
      <c r="C138" s="52" t="s">
        <v>182</v>
      </c>
      <c r="D138" s="52" t="s">
        <v>284</v>
      </c>
      <c r="E138" s="53">
        <v>31.76</v>
      </c>
      <c r="F138" s="53">
        <v>28.56</v>
      </c>
      <c r="G138" s="52" t="s">
        <v>1</v>
      </c>
      <c r="H138" s="52" t="s">
        <v>135</v>
      </c>
      <c r="I138" s="61" t="s">
        <v>20</v>
      </c>
      <c r="J138" s="80" t="s">
        <v>15</v>
      </c>
      <c r="K138" s="120" t="s">
        <v>54</v>
      </c>
      <c r="L138" s="122">
        <v>45403</v>
      </c>
      <c r="M138" s="122">
        <v>45403</v>
      </c>
      <c r="N138" s="118">
        <v>22</v>
      </c>
      <c r="O138" s="34">
        <f>Fertiizer!Q138</f>
        <v>29.11</v>
      </c>
      <c r="P138" s="53">
        <v>28.56</v>
      </c>
      <c r="Q138" s="117">
        <v>28.4</v>
      </c>
      <c r="R138" s="119" t="s">
        <v>338</v>
      </c>
    </row>
    <row r="139" spans="1:18" ht="15.6" hidden="1">
      <c r="A139" s="51" t="s">
        <v>285</v>
      </c>
      <c r="B139" s="52" t="s">
        <v>8</v>
      </c>
      <c r="C139" s="52" t="s">
        <v>182</v>
      </c>
      <c r="D139" s="52" t="s">
        <v>286</v>
      </c>
      <c r="E139" s="53">
        <v>33.29</v>
      </c>
      <c r="F139" s="53">
        <v>31.05</v>
      </c>
      <c r="G139" s="52" t="s">
        <v>1</v>
      </c>
      <c r="H139" s="52" t="s">
        <v>135</v>
      </c>
      <c r="I139" s="61" t="s">
        <v>20</v>
      </c>
      <c r="J139" s="80" t="s">
        <v>14</v>
      </c>
      <c r="K139" s="120" t="s">
        <v>54</v>
      </c>
      <c r="L139" s="122">
        <v>45403</v>
      </c>
      <c r="M139" s="123">
        <v>45403</v>
      </c>
      <c r="N139" s="118">
        <v>22</v>
      </c>
      <c r="O139" s="34">
        <f>Fertiizer!Q139</f>
        <v>29.09</v>
      </c>
      <c r="P139" s="53">
        <v>31.05</v>
      </c>
      <c r="Q139" s="117">
        <v>30.1</v>
      </c>
      <c r="R139" s="119" t="s">
        <v>338</v>
      </c>
    </row>
    <row r="140" spans="1:18" ht="15.6" hidden="1">
      <c r="A140" s="51" t="s">
        <v>287</v>
      </c>
      <c r="B140" s="52" t="s">
        <v>8</v>
      </c>
      <c r="C140" s="52" t="s">
        <v>182</v>
      </c>
      <c r="D140" s="52" t="s">
        <v>288</v>
      </c>
      <c r="E140" s="53">
        <v>31</v>
      </c>
      <c r="F140" s="53">
        <v>29.01</v>
      </c>
      <c r="G140" s="52" t="s">
        <v>1</v>
      </c>
      <c r="H140" s="52" t="s">
        <v>135</v>
      </c>
      <c r="I140" s="61" t="s">
        <v>20</v>
      </c>
      <c r="J140" s="80" t="s">
        <v>14</v>
      </c>
      <c r="K140" s="120" t="s">
        <v>54</v>
      </c>
      <c r="L140" s="122">
        <v>45403</v>
      </c>
      <c r="M140" s="122">
        <v>45403</v>
      </c>
      <c r="N140" s="118">
        <v>22</v>
      </c>
      <c r="O140" s="34">
        <f>Fertiizer!Q140</f>
        <v>29.7</v>
      </c>
      <c r="P140" s="53">
        <v>29.01</v>
      </c>
      <c r="Q140" s="117">
        <v>26.7</v>
      </c>
      <c r="R140" s="119" t="s">
        <v>338</v>
      </c>
    </row>
    <row r="141" spans="1:18" ht="15.6" hidden="1">
      <c r="A141" s="51" t="s">
        <v>289</v>
      </c>
      <c r="B141" s="52" t="s">
        <v>8</v>
      </c>
      <c r="C141" s="52" t="s">
        <v>182</v>
      </c>
      <c r="D141" s="52" t="s">
        <v>290</v>
      </c>
      <c r="E141" s="53">
        <v>36.46</v>
      </c>
      <c r="F141" s="53">
        <v>34.909999999999997</v>
      </c>
      <c r="G141" s="52" t="s">
        <v>1</v>
      </c>
      <c r="H141" s="52" t="s">
        <v>135</v>
      </c>
      <c r="I141" s="61" t="s">
        <v>20</v>
      </c>
      <c r="J141" s="80" t="s">
        <v>15</v>
      </c>
      <c r="K141" s="120" t="s">
        <v>54</v>
      </c>
      <c r="L141" s="122">
        <v>45403</v>
      </c>
      <c r="M141" s="123">
        <v>45403</v>
      </c>
      <c r="N141" s="118">
        <v>22</v>
      </c>
      <c r="O141" s="34">
        <f>Fertiizer!Q141</f>
        <v>33.340000000000003</v>
      </c>
      <c r="P141" s="53">
        <v>34.909999999999997</v>
      </c>
      <c r="Q141" s="117">
        <v>33.700000000000003</v>
      </c>
      <c r="R141" s="119" t="s">
        <v>338</v>
      </c>
    </row>
    <row r="142" spans="1:18" ht="15.6" hidden="1">
      <c r="A142" s="51" t="s">
        <v>291</v>
      </c>
      <c r="B142" s="52" t="s">
        <v>8</v>
      </c>
      <c r="C142" s="52" t="s">
        <v>182</v>
      </c>
      <c r="D142" s="52" t="s">
        <v>292</v>
      </c>
      <c r="E142" s="53">
        <v>49.78</v>
      </c>
      <c r="F142" s="53">
        <v>46.28</v>
      </c>
      <c r="G142" s="52" t="s">
        <v>1</v>
      </c>
      <c r="H142" s="52" t="s">
        <v>135</v>
      </c>
      <c r="I142" s="61" t="s">
        <v>20</v>
      </c>
      <c r="J142" s="80" t="s">
        <v>14</v>
      </c>
      <c r="K142" s="120" t="s">
        <v>54</v>
      </c>
      <c r="L142" s="122">
        <v>45402</v>
      </c>
      <c r="M142" s="122">
        <v>45402</v>
      </c>
      <c r="N142" s="118">
        <v>23</v>
      </c>
      <c r="O142" s="34">
        <f>Fertiizer!Q142</f>
        <v>47</v>
      </c>
      <c r="P142" s="53">
        <v>46.28</v>
      </c>
      <c r="Q142" s="117">
        <v>46.2</v>
      </c>
      <c r="R142" s="119" t="s">
        <v>338</v>
      </c>
    </row>
    <row r="143" spans="1:18" ht="15.6" hidden="1">
      <c r="A143" s="51" t="s">
        <v>293</v>
      </c>
      <c r="B143" s="52" t="s">
        <v>8</v>
      </c>
      <c r="C143" s="52" t="s">
        <v>182</v>
      </c>
      <c r="D143" s="52" t="s">
        <v>294</v>
      </c>
      <c r="E143" s="53">
        <v>31.42</v>
      </c>
      <c r="F143" s="53">
        <v>28.76</v>
      </c>
      <c r="G143" s="52" t="s">
        <v>1</v>
      </c>
      <c r="H143" s="52" t="s">
        <v>135</v>
      </c>
      <c r="I143" s="61" t="s">
        <v>20</v>
      </c>
      <c r="J143" s="80" t="s">
        <v>14</v>
      </c>
      <c r="K143" s="120" t="s">
        <v>54</v>
      </c>
      <c r="L143" s="122">
        <v>45402</v>
      </c>
      <c r="M143" s="122">
        <v>45402</v>
      </c>
      <c r="N143" s="118">
        <v>23</v>
      </c>
      <c r="O143" s="34">
        <f>Fertiizer!Q143</f>
        <v>27.91</v>
      </c>
      <c r="P143" s="53">
        <v>28.76</v>
      </c>
      <c r="Q143" s="117">
        <v>27.8</v>
      </c>
      <c r="R143" s="119" t="s">
        <v>338</v>
      </c>
    </row>
    <row r="144" spans="1:18" ht="15.6" hidden="1">
      <c r="A144" s="51" t="s">
        <v>295</v>
      </c>
      <c r="B144" s="52" t="s">
        <v>8</v>
      </c>
      <c r="C144" s="52" t="s">
        <v>182</v>
      </c>
      <c r="D144" s="52" t="s">
        <v>296</v>
      </c>
      <c r="E144" s="53">
        <v>32.020000000000003</v>
      </c>
      <c r="F144" s="53">
        <v>29.11</v>
      </c>
      <c r="G144" s="52" t="s">
        <v>1</v>
      </c>
      <c r="H144" s="52" t="s">
        <v>135</v>
      </c>
      <c r="I144" s="61" t="s">
        <v>20</v>
      </c>
      <c r="J144" s="80" t="s">
        <v>14</v>
      </c>
      <c r="K144" s="120" t="s">
        <v>54</v>
      </c>
      <c r="L144" s="122">
        <v>45402</v>
      </c>
      <c r="M144" s="122">
        <v>45402</v>
      </c>
      <c r="N144" s="118">
        <v>23</v>
      </c>
      <c r="O144" s="34">
        <f>Fertiizer!Q144</f>
        <v>31.04</v>
      </c>
      <c r="P144" s="53">
        <v>29.11</v>
      </c>
      <c r="Q144" s="117">
        <v>28.7</v>
      </c>
      <c r="R144" s="119" t="s">
        <v>338</v>
      </c>
    </row>
    <row r="145" spans="1:18" ht="15.6" hidden="1">
      <c r="A145" s="51" t="s">
        <v>297</v>
      </c>
      <c r="B145" s="52" t="s">
        <v>8</v>
      </c>
      <c r="C145" s="52" t="s">
        <v>182</v>
      </c>
      <c r="D145" s="52" t="s">
        <v>298</v>
      </c>
      <c r="E145" s="53">
        <v>57.54</v>
      </c>
      <c r="F145" s="53">
        <v>52.22</v>
      </c>
      <c r="G145" s="52" t="s">
        <v>1</v>
      </c>
      <c r="H145" s="52" t="s">
        <v>135</v>
      </c>
      <c r="I145" s="61" t="s">
        <v>20</v>
      </c>
      <c r="J145" s="80" t="s">
        <v>15</v>
      </c>
      <c r="K145" s="120" t="s">
        <v>54</v>
      </c>
      <c r="L145" s="122">
        <v>45402</v>
      </c>
      <c r="M145" s="122">
        <v>45402</v>
      </c>
      <c r="N145" s="118">
        <v>23</v>
      </c>
      <c r="O145" s="34">
        <f>Fertiizer!Q145</f>
        <v>52.5</v>
      </c>
      <c r="P145" s="53">
        <v>52.22</v>
      </c>
      <c r="Q145" s="117">
        <v>50.32</v>
      </c>
      <c r="R145" s="119" t="s">
        <v>339</v>
      </c>
    </row>
    <row r="146" spans="1:18" ht="15.6">
      <c r="A146" s="51" t="s">
        <v>299</v>
      </c>
      <c r="B146" s="52" t="s">
        <v>8</v>
      </c>
      <c r="C146" s="52" t="s">
        <v>182</v>
      </c>
      <c r="D146" s="52" t="s">
        <v>300</v>
      </c>
      <c r="E146" s="53">
        <v>7.54</v>
      </c>
      <c r="F146" s="53">
        <v>6.21</v>
      </c>
      <c r="G146" s="52" t="s">
        <v>1</v>
      </c>
      <c r="H146" s="52" t="s">
        <v>135</v>
      </c>
      <c r="I146" s="61" t="s">
        <v>20</v>
      </c>
      <c r="J146" s="80" t="s">
        <v>15</v>
      </c>
      <c r="K146" s="120" t="s">
        <v>53</v>
      </c>
      <c r="L146" s="122">
        <v>45401</v>
      </c>
      <c r="M146" s="122">
        <v>45401</v>
      </c>
      <c r="N146" s="118">
        <v>23</v>
      </c>
      <c r="O146" s="34">
        <f>Fertiizer!Q146</f>
        <v>6.1</v>
      </c>
      <c r="P146" s="53">
        <v>6.21</v>
      </c>
      <c r="Q146" s="117">
        <v>6.2</v>
      </c>
      <c r="R146" s="119" t="s">
        <v>338</v>
      </c>
    </row>
    <row r="147" spans="1:18" ht="15.6">
      <c r="A147" s="51" t="s">
        <v>301</v>
      </c>
      <c r="B147" s="52" t="s">
        <v>8</v>
      </c>
      <c r="C147" s="52" t="s">
        <v>182</v>
      </c>
      <c r="D147" s="52" t="s">
        <v>302</v>
      </c>
      <c r="E147" s="53">
        <v>21.05</v>
      </c>
      <c r="F147" s="53">
        <v>19.55</v>
      </c>
      <c r="G147" s="52" t="s">
        <v>1</v>
      </c>
      <c r="H147" s="52" t="s">
        <v>135</v>
      </c>
      <c r="I147" s="61" t="s">
        <v>20</v>
      </c>
      <c r="J147" s="80" t="s">
        <v>15</v>
      </c>
      <c r="K147" s="120" t="s">
        <v>53</v>
      </c>
      <c r="L147" s="122">
        <v>45401</v>
      </c>
      <c r="M147" s="122">
        <v>45401</v>
      </c>
      <c r="N147" s="118">
        <v>23</v>
      </c>
      <c r="O147" s="34">
        <f>Fertiizer!Q147</f>
        <v>18.2</v>
      </c>
      <c r="P147" s="53">
        <v>19.55</v>
      </c>
      <c r="Q147" s="117">
        <v>18.5</v>
      </c>
      <c r="R147" s="119" t="s">
        <v>338</v>
      </c>
    </row>
    <row r="148" spans="1:18" ht="15.6">
      <c r="A148" s="51" t="s">
        <v>303</v>
      </c>
      <c r="B148" s="52" t="s">
        <v>8</v>
      </c>
      <c r="C148" s="52" t="s">
        <v>182</v>
      </c>
      <c r="D148" s="52" t="s">
        <v>134</v>
      </c>
      <c r="E148" s="53">
        <v>11.24</v>
      </c>
      <c r="F148" s="53">
        <v>10.31</v>
      </c>
      <c r="G148" s="52" t="s">
        <v>1</v>
      </c>
      <c r="H148" s="52" t="s">
        <v>135</v>
      </c>
      <c r="I148" s="61" t="s">
        <v>20</v>
      </c>
      <c r="J148" s="80" t="s">
        <v>15</v>
      </c>
      <c r="K148" s="120" t="s">
        <v>53</v>
      </c>
      <c r="L148" s="122">
        <v>45401</v>
      </c>
      <c r="M148" s="122">
        <v>45401</v>
      </c>
      <c r="N148" s="118">
        <v>23</v>
      </c>
      <c r="O148" s="34">
        <f>Fertiizer!Q148</f>
        <v>10.1</v>
      </c>
      <c r="P148" s="53">
        <v>10.31</v>
      </c>
      <c r="Q148" s="117">
        <v>9.9</v>
      </c>
      <c r="R148" s="119" t="s">
        <v>338</v>
      </c>
    </row>
    <row r="149" spans="1:18" ht="15.6">
      <c r="A149" s="51" t="s">
        <v>304</v>
      </c>
      <c r="B149" s="52" t="s">
        <v>8</v>
      </c>
      <c r="C149" s="52" t="s">
        <v>182</v>
      </c>
      <c r="D149" s="52" t="s">
        <v>137</v>
      </c>
      <c r="E149" s="53">
        <v>32.61</v>
      </c>
      <c r="F149" s="53">
        <v>30.2</v>
      </c>
      <c r="G149" s="52" t="s">
        <v>1</v>
      </c>
      <c r="H149" s="52" t="s">
        <v>135</v>
      </c>
      <c r="I149" s="61" t="s">
        <v>20</v>
      </c>
      <c r="J149" s="80" t="s">
        <v>15</v>
      </c>
      <c r="K149" s="120" t="s">
        <v>53</v>
      </c>
      <c r="L149" s="122">
        <v>45401</v>
      </c>
      <c r="M149" s="122">
        <v>45401</v>
      </c>
      <c r="N149" s="118">
        <v>23</v>
      </c>
      <c r="O149" s="34">
        <f>Fertiizer!Q149</f>
        <v>30.3</v>
      </c>
      <c r="P149" s="53">
        <v>30.2</v>
      </c>
      <c r="Q149" s="117">
        <v>29.6</v>
      </c>
      <c r="R149" s="119" t="s">
        <v>338</v>
      </c>
    </row>
    <row r="150" spans="1:18" ht="15.6" hidden="1">
      <c r="A150" s="51" t="s">
        <v>305</v>
      </c>
      <c r="B150" s="52" t="s">
        <v>8</v>
      </c>
      <c r="C150" s="52" t="s">
        <v>182</v>
      </c>
      <c r="D150" s="52" t="s">
        <v>139</v>
      </c>
      <c r="E150" s="53">
        <v>20</v>
      </c>
      <c r="F150" s="53">
        <v>18.37</v>
      </c>
      <c r="G150" s="52" t="s">
        <v>1</v>
      </c>
      <c r="H150" s="52" t="s">
        <v>135</v>
      </c>
      <c r="I150" s="61" t="s">
        <v>20</v>
      </c>
      <c r="J150" s="80" t="s">
        <v>15</v>
      </c>
      <c r="K150" s="120" t="s">
        <v>54</v>
      </c>
      <c r="L150" s="122">
        <v>45402</v>
      </c>
      <c r="M150" s="122">
        <v>45402</v>
      </c>
      <c r="N150" s="118">
        <v>23</v>
      </c>
      <c r="O150" s="34">
        <f>Fertiizer!Q150</f>
        <v>19</v>
      </c>
      <c r="P150" s="53">
        <v>18.37</v>
      </c>
      <c r="Q150" s="117">
        <v>18.600000000000001</v>
      </c>
      <c r="R150" s="119" t="s">
        <v>338</v>
      </c>
    </row>
    <row r="151" spans="1:18" ht="15.6" hidden="1">
      <c r="A151" s="51" t="s">
        <v>306</v>
      </c>
      <c r="B151" s="52" t="s">
        <v>8</v>
      </c>
      <c r="C151" s="52" t="s">
        <v>182</v>
      </c>
      <c r="D151" s="52" t="s">
        <v>141</v>
      </c>
      <c r="E151" s="53">
        <v>19.48</v>
      </c>
      <c r="F151" s="53">
        <v>17.72</v>
      </c>
      <c r="G151" s="52" t="s">
        <v>1</v>
      </c>
      <c r="H151" s="52" t="s">
        <v>135</v>
      </c>
      <c r="I151" s="61" t="s">
        <v>20</v>
      </c>
      <c r="J151" s="80" t="s">
        <v>15</v>
      </c>
      <c r="K151" s="120" t="s">
        <v>54</v>
      </c>
      <c r="L151" s="122">
        <v>45402</v>
      </c>
      <c r="M151" s="122">
        <v>45402</v>
      </c>
      <c r="N151" s="118">
        <v>23</v>
      </c>
      <c r="O151" s="34">
        <f>Fertiizer!Q151</f>
        <v>15.1</v>
      </c>
      <c r="P151" s="53">
        <v>17.72</v>
      </c>
      <c r="Q151" s="117">
        <v>17.5</v>
      </c>
      <c r="R151" s="119" t="s">
        <v>338</v>
      </c>
    </row>
    <row r="152" spans="1:18" ht="15.6">
      <c r="A152" s="51" t="s">
        <v>307</v>
      </c>
      <c r="B152" s="52" t="s">
        <v>8</v>
      </c>
      <c r="C152" s="52" t="s">
        <v>182</v>
      </c>
      <c r="D152" s="52" t="s">
        <v>143</v>
      </c>
      <c r="E152" s="53">
        <v>18.48</v>
      </c>
      <c r="F152" s="53">
        <v>16.309999999999999</v>
      </c>
      <c r="G152" s="52" t="s">
        <v>1</v>
      </c>
      <c r="H152" s="52" t="s">
        <v>135</v>
      </c>
      <c r="I152" s="61" t="s">
        <v>20</v>
      </c>
      <c r="J152" s="80" t="s">
        <v>15</v>
      </c>
      <c r="K152" s="120" t="s">
        <v>53</v>
      </c>
      <c r="L152" s="122">
        <v>45401</v>
      </c>
      <c r="M152" s="122">
        <v>45402</v>
      </c>
      <c r="N152" s="118">
        <v>23</v>
      </c>
      <c r="O152" s="34">
        <f>Fertiizer!Q152</f>
        <v>18.7</v>
      </c>
      <c r="P152" s="53">
        <v>16.309999999999999</v>
      </c>
      <c r="Q152" s="117">
        <v>16.100000000000001</v>
      </c>
      <c r="R152" s="119" t="s">
        <v>338</v>
      </c>
    </row>
    <row r="153" spans="1:18" ht="15.6">
      <c r="A153" s="51" t="s">
        <v>308</v>
      </c>
      <c r="B153" s="52" t="s">
        <v>8</v>
      </c>
      <c r="C153" s="52" t="s">
        <v>182</v>
      </c>
      <c r="D153" s="52" t="s">
        <v>145</v>
      </c>
      <c r="E153" s="53">
        <v>19.63</v>
      </c>
      <c r="F153" s="53">
        <v>17.91</v>
      </c>
      <c r="G153" s="52" t="s">
        <v>1</v>
      </c>
      <c r="H153" s="52" t="s">
        <v>135</v>
      </c>
      <c r="I153" s="61" t="s">
        <v>20</v>
      </c>
      <c r="J153" s="80" t="s">
        <v>15</v>
      </c>
      <c r="K153" s="120" t="s">
        <v>53</v>
      </c>
      <c r="L153" s="122">
        <v>45401</v>
      </c>
      <c r="M153" s="122">
        <v>45402</v>
      </c>
      <c r="N153" s="118">
        <v>23</v>
      </c>
      <c r="O153" s="34">
        <f>Fertiizer!Q153</f>
        <v>17.7</v>
      </c>
      <c r="P153" s="53">
        <v>17.91</v>
      </c>
      <c r="Q153" s="117">
        <v>17.5</v>
      </c>
      <c r="R153" s="119" t="s">
        <v>338</v>
      </c>
    </row>
  </sheetData>
  <autoFilter ref="A3:X153" xr:uid="{BB8F843B-85DB-4B40-825F-7882D63FA41F}">
    <filterColumn colId="1">
      <filters>
        <filter val="Z 5"/>
      </filters>
    </filterColumn>
    <filterColumn colId="10">
      <filters>
        <filter val="Xinluzhong 78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8F5D6-9118-427E-B08C-3F8246226010}">
  <dimension ref="A1:I198"/>
  <sheetViews>
    <sheetView workbookViewId="0">
      <selection activeCell="I6" sqref="I6"/>
    </sheetView>
  </sheetViews>
  <sheetFormatPr defaultRowHeight="14.45"/>
  <cols>
    <col min="1" max="1" width="13.140625" customWidth="1"/>
    <col min="9" max="9" width="90" customWidth="1"/>
  </cols>
  <sheetData>
    <row r="1" spans="1:9">
      <c r="A1" s="5"/>
      <c r="B1" s="6"/>
      <c r="C1" s="6"/>
      <c r="D1" s="6"/>
      <c r="E1" s="5"/>
      <c r="F1" s="5"/>
      <c r="G1" s="7">
        <f>SUBTOTAL(9,G4:G222)</f>
        <v>5097.7219980543987</v>
      </c>
      <c r="H1" s="8">
        <f>SUBTOTAL(9,H4:H222)</f>
        <v>4804.0702239965995</v>
      </c>
    </row>
    <row r="2" spans="1:9">
      <c r="A2" s="5"/>
      <c r="B2" s="6"/>
      <c r="C2" s="6"/>
      <c r="D2" s="6"/>
      <c r="E2" s="5"/>
      <c r="F2" s="5"/>
      <c r="G2" s="7"/>
      <c r="H2" s="8"/>
    </row>
    <row r="3" spans="1:9" ht="28.9">
      <c r="A3" s="9" t="s">
        <v>63</v>
      </c>
      <c r="B3" s="9" t="s">
        <v>340</v>
      </c>
      <c r="C3" s="9" t="s">
        <v>341</v>
      </c>
      <c r="D3" s="9" t="s">
        <v>19</v>
      </c>
      <c r="E3" s="9" t="s">
        <v>64</v>
      </c>
      <c r="F3" s="9" t="s">
        <v>65</v>
      </c>
      <c r="G3" s="9" t="s">
        <v>66</v>
      </c>
      <c r="H3" s="10" t="s">
        <v>67</v>
      </c>
      <c r="I3" s="10" t="s">
        <v>342</v>
      </c>
    </row>
    <row r="4" spans="1:9">
      <c r="A4" s="11" t="str">
        <f t="shared" ref="A4:A29" si="0">CONCATENATE("O-",RIGHT(D4,1),"-SD-",F4)</f>
        <v>O-1-SD-27</v>
      </c>
      <c r="B4" s="11" t="s">
        <v>343</v>
      </c>
      <c r="C4" s="11"/>
      <c r="D4" s="11" t="s">
        <v>4</v>
      </c>
      <c r="E4" s="12" t="s">
        <v>95</v>
      </c>
      <c r="F4" s="13">
        <v>27</v>
      </c>
      <c r="G4" s="14">
        <v>38.9</v>
      </c>
      <c r="H4" s="15">
        <v>36.700000000000003</v>
      </c>
      <c r="I4" s="34" t="s">
        <v>344</v>
      </c>
    </row>
    <row r="5" spans="1:9">
      <c r="A5" s="11" t="str">
        <f t="shared" si="0"/>
        <v>O-1-SD-28</v>
      </c>
      <c r="B5" s="11" t="s">
        <v>343</v>
      </c>
      <c r="C5" s="11"/>
      <c r="D5" s="11" t="s">
        <v>4</v>
      </c>
      <c r="E5" s="12" t="s">
        <v>95</v>
      </c>
      <c r="F5" s="13">
        <v>28</v>
      </c>
      <c r="G5" s="14">
        <v>17.100000000000001</v>
      </c>
      <c r="H5" s="15">
        <v>16.5</v>
      </c>
      <c r="I5" s="35" t="s">
        <v>58</v>
      </c>
    </row>
    <row r="6" spans="1:9">
      <c r="A6" s="11" t="str">
        <f t="shared" si="0"/>
        <v>O-1-SD-29</v>
      </c>
      <c r="B6" s="11" t="s">
        <v>343</v>
      </c>
      <c r="C6" s="11"/>
      <c r="D6" s="11" t="s">
        <v>4</v>
      </c>
      <c r="E6" s="12" t="s">
        <v>95</v>
      </c>
      <c r="F6" s="13">
        <v>29</v>
      </c>
      <c r="G6" s="14">
        <v>21.3</v>
      </c>
      <c r="H6" s="15">
        <v>20.7</v>
      </c>
      <c r="I6" s="35" t="s">
        <v>345</v>
      </c>
    </row>
    <row r="7" spans="1:9">
      <c r="A7" s="11" t="str">
        <f t="shared" si="0"/>
        <v>O-1-SD-33</v>
      </c>
      <c r="B7" s="11" t="s">
        <v>343</v>
      </c>
      <c r="C7" s="11"/>
      <c r="D7" s="11" t="s">
        <v>4</v>
      </c>
      <c r="E7" s="12" t="s">
        <v>95</v>
      </c>
      <c r="F7" s="13">
        <v>33</v>
      </c>
      <c r="G7" s="14">
        <v>10.8</v>
      </c>
      <c r="H7" s="15">
        <v>10.6</v>
      </c>
      <c r="I7" s="35" t="s">
        <v>58</v>
      </c>
    </row>
    <row r="8" spans="1:9">
      <c r="A8" s="11" t="str">
        <f t="shared" si="0"/>
        <v>O-1-SD-34</v>
      </c>
      <c r="B8" s="11" t="s">
        <v>343</v>
      </c>
      <c r="C8" s="11"/>
      <c r="D8" s="11" t="s">
        <v>4</v>
      </c>
      <c r="E8" s="12" t="s">
        <v>95</v>
      </c>
      <c r="F8" s="13">
        <v>34</v>
      </c>
      <c r="G8" s="14">
        <v>22.8</v>
      </c>
      <c r="H8" s="15">
        <v>22.3</v>
      </c>
      <c r="I8" s="35" t="s">
        <v>58</v>
      </c>
    </row>
    <row r="9" spans="1:9">
      <c r="A9" s="11" t="str">
        <f t="shared" si="0"/>
        <v>O-1-SD-35</v>
      </c>
      <c r="B9" s="11" t="s">
        <v>343</v>
      </c>
      <c r="C9" s="11"/>
      <c r="D9" s="11" t="s">
        <v>4</v>
      </c>
      <c r="E9" s="12" t="s">
        <v>95</v>
      </c>
      <c r="F9" s="13">
        <v>35</v>
      </c>
      <c r="G9" s="14">
        <v>26.5</v>
      </c>
      <c r="H9" s="15">
        <v>25.9</v>
      </c>
      <c r="I9" s="35" t="s">
        <v>58</v>
      </c>
    </row>
    <row r="10" spans="1:9">
      <c r="A10" s="11" t="str">
        <f t="shared" si="0"/>
        <v>O-1-SD-36</v>
      </c>
      <c r="B10" s="11" t="s">
        <v>343</v>
      </c>
      <c r="C10" s="11"/>
      <c r="D10" s="11" t="s">
        <v>4</v>
      </c>
      <c r="E10" s="12" t="s">
        <v>95</v>
      </c>
      <c r="F10" s="13">
        <v>36</v>
      </c>
      <c r="G10" s="14">
        <v>46.7</v>
      </c>
      <c r="H10" s="15">
        <v>46</v>
      </c>
      <c r="I10" s="35" t="s">
        <v>58</v>
      </c>
    </row>
    <row r="11" spans="1:9">
      <c r="A11" s="11" t="str">
        <f t="shared" si="0"/>
        <v>O-1-SD-39</v>
      </c>
      <c r="B11" s="11" t="s">
        <v>343</v>
      </c>
      <c r="C11" s="11"/>
      <c r="D11" s="11" t="s">
        <v>4</v>
      </c>
      <c r="E11" s="12" t="s">
        <v>95</v>
      </c>
      <c r="F11" s="13">
        <v>39</v>
      </c>
      <c r="G11" s="14">
        <v>47.4</v>
      </c>
      <c r="H11" s="15">
        <v>45.7</v>
      </c>
      <c r="I11" s="35" t="s">
        <v>58</v>
      </c>
    </row>
    <row r="12" spans="1:9">
      <c r="A12" s="11" t="str">
        <f t="shared" si="0"/>
        <v>O-1-SD-40</v>
      </c>
      <c r="B12" s="11" t="s">
        <v>343</v>
      </c>
      <c r="C12" s="11"/>
      <c r="D12" s="11" t="s">
        <v>4</v>
      </c>
      <c r="E12" s="12" t="s">
        <v>95</v>
      </c>
      <c r="F12" s="13">
        <v>40</v>
      </c>
      <c r="G12" s="14">
        <v>47.3</v>
      </c>
      <c r="H12" s="15">
        <v>46.4</v>
      </c>
      <c r="I12" s="35" t="s">
        <v>346</v>
      </c>
    </row>
    <row r="13" spans="1:9">
      <c r="A13" s="11" t="str">
        <f t="shared" si="0"/>
        <v>O-1-SD-42</v>
      </c>
      <c r="B13" s="11" t="s">
        <v>343</v>
      </c>
      <c r="C13" s="11"/>
      <c r="D13" s="11" t="s">
        <v>4</v>
      </c>
      <c r="E13" s="12" t="s">
        <v>95</v>
      </c>
      <c r="F13" s="13">
        <v>42</v>
      </c>
      <c r="G13" s="14">
        <v>53.7</v>
      </c>
      <c r="H13" s="15">
        <v>51.8</v>
      </c>
      <c r="I13" s="35" t="s">
        <v>347</v>
      </c>
    </row>
    <row r="14" spans="1:9">
      <c r="A14" s="11" t="str">
        <f t="shared" si="0"/>
        <v>O-1-SD-44</v>
      </c>
      <c r="B14" s="11" t="s">
        <v>343</v>
      </c>
      <c r="C14" s="11"/>
      <c r="D14" s="11" t="s">
        <v>4</v>
      </c>
      <c r="E14" s="12" t="s">
        <v>95</v>
      </c>
      <c r="F14" s="13">
        <v>44</v>
      </c>
      <c r="G14" s="14">
        <v>51.8</v>
      </c>
      <c r="H14" s="15">
        <v>50.6</v>
      </c>
      <c r="I14" s="35" t="s">
        <v>346</v>
      </c>
    </row>
    <row r="15" spans="1:9">
      <c r="A15" s="11" t="str">
        <f t="shared" si="0"/>
        <v>O-1-SD-95</v>
      </c>
      <c r="B15" s="11" t="s">
        <v>343</v>
      </c>
      <c r="C15" s="11"/>
      <c r="D15" s="11" t="s">
        <v>4</v>
      </c>
      <c r="E15" s="12" t="s">
        <v>95</v>
      </c>
      <c r="F15" s="13">
        <v>95</v>
      </c>
      <c r="G15" s="14">
        <v>16</v>
      </c>
      <c r="H15" s="15">
        <v>15.4</v>
      </c>
      <c r="I15" s="35" t="s">
        <v>58</v>
      </c>
    </row>
    <row r="16" spans="1:9">
      <c r="A16" s="11" t="str">
        <f t="shared" si="0"/>
        <v>O-1-SD-96</v>
      </c>
      <c r="B16" s="11" t="s">
        <v>343</v>
      </c>
      <c r="C16" s="11"/>
      <c r="D16" s="11" t="s">
        <v>4</v>
      </c>
      <c r="E16" s="12" t="s">
        <v>95</v>
      </c>
      <c r="F16" s="13">
        <v>96</v>
      </c>
      <c r="G16" s="14">
        <v>22.5</v>
      </c>
      <c r="H16" s="15">
        <v>22.2</v>
      </c>
      <c r="I16" s="35" t="s">
        <v>58</v>
      </c>
    </row>
    <row r="17" spans="1:9">
      <c r="A17" s="11" t="str">
        <f t="shared" si="0"/>
        <v>O-1-SD-104</v>
      </c>
      <c r="B17" s="11" t="s">
        <v>343</v>
      </c>
      <c r="C17" s="11"/>
      <c r="D17" s="11" t="s">
        <v>4</v>
      </c>
      <c r="E17" s="12" t="s">
        <v>95</v>
      </c>
      <c r="F17" s="13">
        <v>104</v>
      </c>
      <c r="G17" s="14">
        <v>21.5</v>
      </c>
      <c r="H17" s="15">
        <v>20.8</v>
      </c>
      <c r="I17" s="35" t="s">
        <v>58</v>
      </c>
    </row>
    <row r="18" spans="1:9">
      <c r="A18" s="11" t="str">
        <f t="shared" si="0"/>
        <v>O-1-SD-105</v>
      </c>
      <c r="B18" s="11" t="s">
        <v>343</v>
      </c>
      <c r="C18" s="11"/>
      <c r="D18" s="11" t="s">
        <v>4</v>
      </c>
      <c r="E18" s="12" t="s">
        <v>95</v>
      </c>
      <c r="F18" s="13">
        <v>105</v>
      </c>
      <c r="G18" s="14">
        <v>19.5</v>
      </c>
      <c r="H18" s="15">
        <v>19.100000000000001</v>
      </c>
      <c r="I18" s="35" t="s">
        <v>58</v>
      </c>
    </row>
    <row r="19" spans="1:9">
      <c r="A19" s="11" t="str">
        <f t="shared" si="0"/>
        <v>O-1-SD-107</v>
      </c>
      <c r="B19" s="11" t="s">
        <v>343</v>
      </c>
      <c r="C19" s="11"/>
      <c r="D19" s="11" t="s">
        <v>4</v>
      </c>
      <c r="E19" s="12" t="s">
        <v>95</v>
      </c>
      <c r="F19" s="13">
        <v>107</v>
      </c>
      <c r="G19" s="14">
        <v>39.4</v>
      </c>
      <c r="H19" s="15">
        <v>35.5</v>
      </c>
      <c r="I19" s="35" t="s">
        <v>58</v>
      </c>
    </row>
    <row r="20" spans="1:9">
      <c r="A20" s="11" t="str">
        <f t="shared" si="0"/>
        <v>O-1-SD-110</v>
      </c>
      <c r="B20" s="11" t="s">
        <v>343</v>
      </c>
      <c r="C20" s="11"/>
      <c r="D20" s="11" t="s">
        <v>4</v>
      </c>
      <c r="E20" s="12" t="s">
        <v>95</v>
      </c>
      <c r="F20" s="13">
        <v>110</v>
      </c>
      <c r="G20" s="14">
        <v>18.5</v>
      </c>
      <c r="H20" s="15">
        <v>18</v>
      </c>
      <c r="I20" s="35" t="s">
        <v>58</v>
      </c>
    </row>
    <row r="21" spans="1:9">
      <c r="A21" s="11" t="str">
        <f t="shared" si="0"/>
        <v>O-1-SD-112</v>
      </c>
      <c r="B21" s="11" t="s">
        <v>343</v>
      </c>
      <c r="C21" s="11"/>
      <c r="D21" s="11" t="s">
        <v>4</v>
      </c>
      <c r="E21" s="12" t="s">
        <v>95</v>
      </c>
      <c r="F21" s="13">
        <v>112</v>
      </c>
      <c r="G21" s="14">
        <v>16.5</v>
      </c>
      <c r="H21" s="15">
        <v>15.9</v>
      </c>
      <c r="I21" s="35" t="s">
        <v>58</v>
      </c>
    </row>
    <row r="22" spans="1:9">
      <c r="A22" s="11" t="str">
        <f t="shared" si="0"/>
        <v>O-1-SD-129</v>
      </c>
      <c r="B22" s="11" t="s">
        <v>343</v>
      </c>
      <c r="C22" s="11"/>
      <c r="D22" s="11" t="s">
        <v>4</v>
      </c>
      <c r="E22" s="12" t="s">
        <v>95</v>
      </c>
      <c r="F22" s="13">
        <v>129</v>
      </c>
      <c r="G22" s="14">
        <v>14.1</v>
      </c>
      <c r="H22" s="15">
        <v>13.6</v>
      </c>
      <c r="I22" s="35" t="s">
        <v>58</v>
      </c>
    </row>
    <row r="23" spans="1:9">
      <c r="A23" s="11" t="str">
        <f t="shared" si="0"/>
        <v>O-1-SD-130</v>
      </c>
      <c r="B23" s="11" t="s">
        <v>343</v>
      </c>
      <c r="C23" s="11"/>
      <c r="D23" s="11" t="s">
        <v>4</v>
      </c>
      <c r="E23" s="12" t="s">
        <v>95</v>
      </c>
      <c r="F23" s="13">
        <v>130</v>
      </c>
      <c r="G23" s="14">
        <v>3.9</v>
      </c>
      <c r="H23" s="15">
        <v>3.8</v>
      </c>
      <c r="I23" s="35" t="s">
        <v>58</v>
      </c>
    </row>
    <row r="24" spans="1:9">
      <c r="A24" s="11" t="str">
        <f t="shared" si="0"/>
        <v>O-1-SD-132</v>
      </c>
      <c r="B24" s="11" t="s">
        <v>343</v>
      </c>
      <c r="C24" s="11"/>
      <c r="D24" s="11" t="s">
        <v>4</v>
      </c>
      <c r="E24" s="12" t="s">
        <v>95</v>
      </c>
      <c r="F24" s="13">
        <v>132</v>
      </c>
      <c r="G24" s="14">
        <v>13.5</v>
      </c>
      <c r="H24" s="15">
        <v>13.2</v>
      </c>
      <c r="I24" s="35" t="s">
        <v>58</v>
      </c>
    </row>
    <row r="25" spans="1:9">
      <c r="A25" s="11" t="str">
        <f t="shared" si="0"/>
        <v>O-1-SD-134</v>
      </c>
      <c r="B25" s="11" t="s">
        <v>343</v>
      </c>
      <c r="C25" s="11"/>
      <c r="D25" s="11" t="s">
        <v>4</v>
      </c>
      <c r="E25" s="12" t="s">
        <v>95</v>
      </c>
      <c r="F25" s="13">
        <v>134</v>
      </c>
      <c r="G25" s="14">
        <v>11.8</v>
      </c>
      <c r="H25" s="15">
        <v>11.4</v>
      </c>
      <c r="I25" s="35" t="s">
        <v>58</v>
      </c>
    </row>
    <row r="26" spans="1:9">
      <c r="A26" s="11" t="str">
        <f t="shared" si="0"/>
        <v>O-1-SD-135</v>
      </c>
      <c r="B26" s="11" t="s">
        <v>343</v>
      </c>
      <c r="C26" s="11"/>
      <c r="D26" s="11" t="s">
        <v>4</v>
      </c>
      <c r="E26" s="12" t="s">
        <v>95</v>
      </c>
      <c r="F26" s="13">
        <v>135</v>
      </c>
      <c r="G26" s="14">
        <v>16.2</v>
      </c>
      <c r="H26" s="15">
        <v>15.7</v>
      </c>
      <c r="I26" s="35" t="s">
        <v>58</v>
      </c>
    </row>
    <row r="27" spans="1:9">
      <c r="A27" s="37" t="s">
        <v>348</v>
      </c>
      <c r="B27" s="37" t="s">
        <v>343</v>
      </c>
      <c r="C27" s="37"/>
      <c r="D27" s="37" t="s">
        <v>4</v>
      </c>
      <c r="E27" s="38" t="s">
        <v>95</v>
      </c>
      <c r="F27" s="39">
        <v>142</v>
      </c>
      <c r="G27" s="40">
        <v>42.3</v>
      </c>
      <c r="H27" s="41">
        <v>42</v>
      </c>
      <c r="I27" s="35" t="s">
        <v>349</v>
      </c>
    </row>
    <row r="28" spans="1:9">
      <c r="A28" s="11" t="str">
        <f t="shared" si="0"/>
        <v>O-1-SD-197</v>
      </c>
      <c r="B28" s="11" t="s">
        <v>343</v>
      </c>
      <c r="C28" s="11"/>
      <c r="D28" s="11" t="s">
        <v>4</v>
      </c>
      <c r="E28" s="12" t="s">
        <v>95</v>
      </c>
      <c r="F28" s="13">
        <v>197</v>
      </c>
      <c r="G28" s="14">
        <v>10.9</v>
      </c>
      <c r="H28" s="15">
        <v>10.8</v>
      </c>
      <c r="I28" s="35" t="s">
        <v>58</v>
      </c>
    </row>
    <row r="29" spans="1:9">
      <c r="A29" s="11" t="str">
        <f t="shared" si="0"/>
        <v>O-1-SD-199</v>
      </c>
      <c r="B29" s="11" t="s">
        <v>343</v>
      </c>
      <c r="C29" s="11"/>
      <c r="D29" s="11" t="s">
        <v>4</v>
      </c>
      <c r="E29" s="12" t="s">
        <v>95</v>
      </c>
      <c r="F29" s="13">
        <v>199</v>
      </c>
      <c r="G29" s="14">
        <v>9.4</v>
      </c>
      <c r="H29" s="15">
        <v>9.1999999999999993</v>
      </c>
      <c r="I29" s="35" t="s">
        <v>58</v>
      </c>
    </row>
    <row r="30" spans="1:9">
      <c r="A30" s="11" t="str">
        <f t="shared" ref="A30:A43" si="1">CONCATENATE("O-",RIGHT(D30,1),"-UK-",F30)</f>
        <v>O-1-UK-2</v>
      </c>
      <c r="B30" s="11" t="s">
        <v>343</v>
      </c>
      <c r="C30" s="11"/>
      <c r="D30" s="11" t="s">
        <v>4</v>
      </c>
      <c r="E30" s="12" t="s">
        <v>129</v>
      </c>
      <c r="F30" s="13">
        <v>2</v>
      </c>
      <c r="G30" s="14">
        <v>16.5</v>
      </c>
      <c r="H30" s="15">
        <v>16.07</v>
      </c>
      <c r="I30" s="268" t="s">
        <v>350</v>
      </c>
    </row>
    <row r="31" spans="1:9">
      <c r="A31" s="11" t="str">
        <f t="shared" si="1"/>
        <v>O-1-UK-4</v>
      </c>
      <c r="B31" s="11" t="s">
        <v>343</v>
      </c>
      <c r="C31" s="11"/>
      <c r="D31" s="11" t="s">
        <v>4</v>
      </c>
      <c r="E31" s="12" t="s">
        <v>129</v>
      </c>
      <c r="F31" s="13">
        <v>4</v>
      </c>
      <c r="G31" s="14">
        <v>21.3</v>
      </c>
      <c r="H31" s="15">
        <v>21</v>
      </c>
      <c r="I31" s="268"/>
    </row>
    <row r="32" spans="1:9">
      <c r="A32" s="11" t="str">
        <f t="shared" si="1"/>
        <v>O-1-UK-5</v>
      </c>
      <c r="B32" s="11" t="s">
        <v>343</v>
      </c>
      <c r="C32" s="11"/>
      <c r="D32" s="11" t="s">
        <v>4</v>
      </c>
      <c r="E32" s="12" t="s">
        <v>129</v>
      </c>
      <c r="F32" s="13">
        <v>5</v>
      </c>
      <c r="G32" s="14">
        <v>31.9</v>
      </c>
      <c r="H32" s="15">
        <v>30.9</v>
      </c>
      <c r="I32" s="269"/>
    </row>
    <row r="33" spans="1:9">
      <c r="A33" s="11" t="str">
        <f>CONCATENATE("O-",RIGHT(D33,1),"-UK-",F33)</f>
        <v>O-1-UK-25</v>
      </c>
      <c r="B33" s="11" t="s">
        <v>343</v>
      </c>
      <c r="C33" s="11"/>
      <c r="D33" s="11" t="s">
        <v>4</v>
      </c>
      <c r="E33" s="12" t="s">
        <v>129</v>
      </c>
      <c r="F33" s="13">
        <v>25</v>
      </c>
      <c r="G33" s="14">
        <v>36.5</v>
      </c>
      <c r="H33" s="15">
        <v>36</v>
      </c>
      <c r="I33" s="35" t="s">
        <v>58</v>
      </c>
    </row>
    <row r="34" spans="1:9">
      <c r="A34" s="11" t="str">
        <f t="shared" si="1"/>
        <v>O-1-UK-F51</v>
      </c>
      <c r="B34" s="11" t="s">
        <v>343</v>
      </c>
      <c r="C34" s="11"/>
      <c r="D34" s="11" t="s">
        <v>4</v>
      </c>
      <c r="E34" s="12" t="s">
        <v>129</v>
      </c>
      <c r="F34" s="13" t="s">
        <v>134</v>
      </c>
      <c r="G34" s="14">
        <v>61.1</v>
      </c>
      <c r="H34" s="15">
        <v>59.11</v>
      </c>
      <c r="I34" s="35" t="s">
        <v>58</v>
      </c>
    </row>
    <row r="35" spans="1:9">
      <c r="A35" s="11" t="str">
        <f t="shared" si="1"/>
        <v>O-1-UK-F52</v>
      </c>
      <c r="B35" s="11" t="s">
        <v>343</v>
      </c>
      <c r="C35" s="11"/>
      <c r="D35" s="11" t="s">
        <v>4</v>
      </c>
      <c r="E35" s="12" t="s">
        <v>129</v>
      </c>
      <c r="F35" s="13" t="s">
        <v>137</v>
      </c>
      <c r="G35" s="14">
        <v>46.46</v>
      </c>
      <c r="H35" s="15">
        <v>44.73</v>
      </c>
      <c r="I35" s="35" t="s">
        <v>58</v>
      </c>
    </row>
    <row r="36" spans="1:9">
      <c r="A36" s="11" t="str">
        <f t="shared" si="1"/>
        <v>O-1-UK-F53</v>
      </c>
      <c r="B36" s="11" t="s">
        <v>343</v>
      </c>
      <c r="C36" s="11"/>
      <c r="D36" s="11" t="s">
        <v>4</v>
      </c>
      <c r="E36" s="12" t="s">
        <v>129</v>
      </c>
      <c r="F36" s="13" t="s">
        <v>139</v>
      </c>
      <c r="G36" s="14">
        <v>114.75</v>
      </c>
      <c r="H36" s="15">
        <v>110.21</v>
      </c>
      <c r="I36" s="35" t="s">
        <v>58</v>
      </c>
    </row>
    <row r="37" spans="1:9">
      <c r="A37" s="11" t="str">
        <f t="shared" si="1"/>
        <v>O-1-UK-F54</v>
      </c>
      <c r="B37" s="11" t="s">
        <v>343</v>
      </c>
      <c r="C37" s="11"/>
      <c r="D37" s="11" t="s">
        <v>4</v>
      </c>
      <c r="E37" s="12" t="s">
        <v>129</v>
      </c>
      <c r="F37" s="13" t="s">
        <v>141</v>
      </c>
      <c r="G37" s="14">
        <v>40.74</v>
      </c>
      <c r="H37" s="15">
        <v>38.65</v>
      </c>
      <c r="I37" s="35" t="s">
        <v>58</v>
      </c>
    </row>
    <row r="38" spans="1:9">
      <c r="A38" s="11" t="str">
        <f t="shared" si="1"/>
        <v>O-1-UK-F55</v>
      </c>
      <c r="B38" s="11" t="s">
        <v>343</v>
      </c>
      <c r="C38" s="11"/>
      <c r="D38" s="11" t="s">
        <v>4</v>
      </c>
      <c r="E38" s="12" t="s">
        <v>129</v>
      </c>
      <c r="F38" s="13" t="s">
        <v>143</v>
      </c>
      <c r="G38" s="14">
        <v>18.45</v>
      </c>
      <c r="H38" s="15">
        <v>17.5</v>
      </c>
      <c r="I38" s="35" t="s">
        <v>58</v>
      </c>
    </row>
    <row r="39" spans="1:9">
      <c r="A39" s="11" t="str">
        <f t="shared" si="1"/>
        <v>O-1-UK-F56</v>
      </c>
      <c r="B39" s="11" t="s">
        <v>343</v>
      </c>
      <c r="C39" s="11"/>
      <c r="D39" s="11" t="s">
        <v>4</v>
      </c>
      <c r="E39" s="12" t="s">
        <v>129</v>
      </c>
      <c r="F39" s="13" t="s">
        <v>145</v>
      </c>
      <c r="G39" s="14">
        <v>34.01</v>
      </c>
      <c r="H39" s="15">
        <v>32.21</v>
      </c>
      <c r="I39" s="35" t="s">
        <v>58</v>
      </c>
    </row>
    <row r="40" spans="1:9">
      <c r="A40" s="11" t="str">
        <f t="shared" si="1"/>
        <v>O-1-UK-F57</v>
      </c>
      <c r="B40" s="11" t="s">
        <v>343</v>
      </c>
      <c r="C40" s="11"/>
      <c r="D40" s="11" t="s">
        <v>4</v>
      </c>
      <c r="E40" s="12" t="s">
        <v>129</v>
      </c>
      <c r="F40" s="13" t="s">
        <v>147</v>
      </c>
      <c r="G40" s="14">
        <v>56.03</v>
      </c>
      <c r="H40" s="15">
        <v>53.61</v>
      </c>
      <c r="I40" s="35" t="s">
        <v>58</v>
      </c>
    </row>
    <row r="41" spans="1:9">
      <c r="A41" s="11" t="str">
        <f t="shared" si="1"/>
        <v>O-1-UK-F58</v>
      </c>
      <c r="B41" s="11" t="s">
        <v>343</v>
      </c>
      <c r="C41" s="11"/>
      <c r="D41" s="11" t="s">
        <v>4</v>
      </c>
      <c r="E41" s="12" t="s">
        <v>129</v>
      </c>
      <c r="F41" s="13" t="s">
        <v>149</v>
      </c>
      <c r="G41" s="14">
        <v>43.12</v>
      </c>
      <c r="H41" s="15">
        <v>40.75</v>
      </c>
      <c r="I41" s="35" t="s">
        <v>58</v>
      </c>
    </row>
    <row r="42" spans="1:9">
      <c r="A42" s="11" t="str">
        <f t="shared" si="1"/>
        <v>O-1-UK-F59</v>
      </c>
      <c r="B42" s="11" t="s">
        <v>343</v>
      </c>
      <c r="C42" s="11"/>
      <c r="D42" s="11" t="s">
        <v>4</v>
      </c>
      <c r="E42" s="12" t="s">
        <v>129</v>
      </c>
      <c r="F42" s="13" t="s">
        <v>151</v>
      </c>
      <c r="G42" s="14">
        <v>46.89</v>
      </c>
      <c r="H42" s="15">
        <v>44.3</v>
      </c>
      <c r="I42" s="35" t="s">
        <v>58</v>
      </c>
    </row>
    <row r="43" spans="1:9">
      <c r="A43" s="11" t="str">
        <f t="shared" si="1"/>
        <v>O-1-UK-F60</v>
      </c>
      <c r="B43" s="11" t="s">
        <v>343</v>
      </c>
      <c r="C43" s="11"/>
      <c r="D43" s="11" t="s">
        <v>4</v>
      </c>
      <c r="E43" s="12" t="s">
        <v>129</v>
      </c>
      <c r="F43" s="13" t="s">
        <v>153</v>
      </c>
      <c r="G43" s="14">
        <v>53.23</v>
      </c>
      <c r="H43" s="15">
        <v>50.9</v>
      </c>
      <c r="I43" s="35" t="s">
        <v>58</v>
      </c>
    </row>
    <row r="44" spans="1:9">
      <c r="A44" s="11" t="str">
        <f>CONCATENATE("O-",RIGHT(D44,1),"-UK-",F44)</f>
        <v>O-1-UK-F61</v>
      </c>
      <c r="B44" s="11" t="s">
        <v>343</v>
      </c>
      <c r="C44" s="11"/>
      <c r="D44" s="11" t="s">
        <v>4</v>
      </c>
      <c r="E44" s="12" t="s">
        <v>129</v>
      </c>
      <c r="F44" s="13" t="s">
        <v>155</v>
      </c>
      <c r="G44" s="14">
        <v>33.200000000000003</v>
      </c>
      <c r="H44" s="15">
        <v>31.4</v>
      </c>
      <c r="I44" s="35" t="s">
        <v>58</v>
      </c>
    </row>
    <row r="45" spans="1:9">
      <c r="A45" s="11" t="str">
        <f>CONCATENATE("O-",RIGHT(D45,1),"-UK-",F45)</f>
        <v>O-1-UK-F62</v>
      </c>
      <c r="B45" s="11" t="s">
        <v>343</v>
      </c>
      <c r="C45" s="11"/>
      <c r="D45" s="11" t="s">
        <v>4</v>
      </c>
      <c r="E45" s="12" t="s">
        <v>129</v>
      </c>
      <c r="F45" s="13" t="s">
        <v>157</v>
      </c>
      <c r="G45" s="14">
        <v>10.3</v>
      </c>
      <c r="H45" s="15">
        <v>9.4</v>
      </c>
      <c r="I45" s="35" t="s">
        <v>58</v>
      </c>
    </row>
    <row r="46" spans="1:9">
      <c r="A46" s="11" t="str">
        <f t="shared" ref="A46" si="2">CONCATENATE("O-",RIGHT(D46,1),"-UK-",F46)</f>
        <v>O-1-UK-F63</v>
      </c>
      <c r="B46" s="11" t="s">
        <v>343</v>
      </c>
      <c r="C46" s="11"/>
      <c r="D46" s="11" t="s">
        <v>4</v>
      </c>
      <c r="E46" s="12" t="s">
        <v>129</v>
      </c>
      <c r="F46" s="179" t="s">
        <v>159</v>
      </c>
      <c r="G46" s="180">
        <v>48.3</v>
      </c>
      <c r="H46" s="181">
        <v>45.1</v>
      </c>
      <c r="I46" s="36" t="s">
        <v>58</v>
      </c>
    </row>
    <row r="47" spans="1:9">
      <c r="A47" s="11" t="str">
        <f t="shared" ref="A47:A69" si="3">CONCATENATE("O-",RIGHT(D47,1),"-SD-",F47)</f>
        <v>O-1-SD-F68</v>
      </c>
      <c r="B47" s="11" t="s">
        <v>343</v>
      </c>
      <c r="C47" s="11"/>
      <c r="D47" s="11" t="s">
        <v>4</v>
      </c>
      <c r="E47" s="12" t="s">
        <v>95</v>
      </c>
      <c r="F47" s="13" t="s">
        <v>161</v>
      </c>
      <c r="G47" s="14">
        <v>19.3</v>
      </c>
      <c r="H47" s="15">
        <v>18.37</v>
      </c>
      <c r="I47" s="182" t="s">
        <v>351</v>
      </c>
    </row>
    <row r="48" spans="1:9">
      <c r="A48" s="37" t="s">
        <v>352</v>
      </c>
      <c r="B48" s="37" t="s">
        <v>343</v>
      </c>
      <c r="D48" s="37" t="s">
        <v>5</v>
      </c>
      <c r="E48" s="38" t="s">
        <v>209</v>
      </c>
      <c r="F48" s="39">
        <v>75</v>
      </c>
      <c r="G48" s="40">
        <v>28</v>
      </c>
      <c r="H48" s="41">
        <v>27.5</v>
      </c>
      <c r="I48" s="34" t="s">
        <v>353</v>
      </c>
    </row>
    <row r="49" spans="1:9">
      <c r="A49" s="37" t="s">
        <v>354</v>
      </c>
      <c r="B49" s="37" t="s">
        <v>343</v>
      </c>
      <c r="D49" s="37" t="s">
        <v>5</v>
      </c>
      <c r="E49" s="38" t="s">
        <v>95</v>
      </c>
      <c r="F49" s="39">
        <v>16</v>
      </c>
      <c r="G49" s="40">
        <v>81.3</v>
      </c>
      <c r="H49" s="41">
        <v>75</v>
      </c>
      <c r="I49" s="254" t="s">
        <v>355</v>
      </c>
    </row>
    <row r="50" spans="1:9">
      <c r="A50" s="37" t="s">
        <v>356</v>
      </c>
      <c r="B50" s="37" t="s">
        <v>343</v>
      </c>
      <c r="D50" s="37" t="s">
        <v>5</v>
      </c>
      <c r="E50" s="38" t="s">
        <v>95</v>
      </c>
      <c r="F50" s="39">
        <v>20</v>
      </c>
      <c r="G50" s="40">
        <v>17.8</v>
      </c>
      <c r="H50" s="41">
        <v>17.7</v>
      </c>
      <c r="I50" s="256"/>
    </row>
    <row r="51" spans="1:9">
      <c r="A51" s="37" t="s">
        <v>357</v>
      </c>
      <c r="B51" s="37" t="s">
        <v>343</v>
      </c>
      <c r="D51" s="37" t="s">
        <v>5</v>
      </c>
      <c r="E51" s="38" t="s">
        <v>95</v>
      </c>
      <c r="F51" s="39">
        <v>21</v>
      </c>
      <c r="G51" s="40">
        <v>11.1</v>
      </c>
      <c r="H51" s="41">
        <v>10.9</v>
      </c>
      <c r="I51" s="256"/>
    </row>
    <row r="52" spans="1:9">
      <c r="A52" s="37" t="s">
        <v>358</v>
      </c>
      <c r="B52" s="37" t="s">
        <v>343</v>
      </c>
      <c r="D52" s="37" t="s">
        <v>5</v>
      </c>
      <c r="E52" s="38" t="s">
        <v>95</v>
      </c>
      <c r="F52" s="39">
        <v>22</v>
      </c>
      <c r="G52" s="40">
        <v>21.6</v>
      </c>
      <c r="H52" s="41">
        <v>21.1</v>
      </c>
      <c r="I52" s="256"/>
    </row>
    <row r="53" spans="1:9">
      <c r="A53" s="37" t="s">
        <v>359</v>
      </c>
      <c r="B53" s="37" t="s">
        <v>343</v>
      </c>
      <c r="D53" s="37" t="s">
        <v>5</v>
      </c>
      <c r="E53" s="38" t="s">
        <v>95</v>
      </c>
      <c r="F53" s="39">
        <v>25</v>
      </c>
      <c r="G53" s="40">
        <v>15.5</v>
      </c>
      <c r="H53" s="41">
        <v>15.3</v>
      </c>
      <c r="I53" s="256"/>
    </row>
    <row r="54" spans="1:9">
      <c r="A54" s="37" t="s">
        <v>360</v>
      </c>
      <c r="B54" s="37" t="s">
        <v>343</v>
      </c>
      <c r="D54" s="37" t="s">
        <v>5</v>
      </c>
      <c r="E54" s="38" t="s">
        <v>95</v>
      </c>
      <c r="F54" s="39">
        <v>150</v>
      </c>
      <c r="G54" s="40">
        <v>18.3</v>
      </c>
      <c r="H54" s="41">
        <v>15.6</v>
      </c>
      <c r="I54" s="256" t="s">
        <v>361</v>
      </c>
    </row>
    <row r="55" spans="1:9">
      <c r="A55" s="37" t="s">
        <v>362</v>
      </c>
      <c r="B55" s="37" t="s">
        <v>343</v>
      </c>
      <c r="D55" s="37" t="s">
        <v>5</v>
      </c>
      <c r="E55" s="38" t="s">
        <v>95</v>
      </c>
      <c r="F55" s="39">
        <v>152</v>
      </c>
      <c r="G55" s="40">
        <v>14.7</v>
      </c>
      <c r="H55" s="41">
        <v>14.5</v>
      </c>
      <c r="I55" s="256"/>
    </row>
    <row r="56" spans="1:9">
      <c r="A56" s="37" t="s">
        <v>363</v>
      </c>
      <c r="B56" s="37" t="s">
        <v>343</v>
      </c>
      <c r="D56" s="37" t="s">
        <v>5</v>
      </c>
      <c r="E56" s="38" t="s">
        <v>95</v>
      </c>
      <c r="F56" s="39">
        <v>157</v>
      </c>
      <c r="G56" s="40">
        <v>21.7</v>
      </c>
      <c r="H56" s="41">
        <v>21</v>
      </c>
      <c r="I56" s="256"/>
    </row>
    <row r="57" spans="1:9">
      <c r="A57" s="37" t="s">
        <v>364</v>
      </c>
      <c r="B57" s="37" t="s">
        <v>343</v>
      </c>
      <c r="D57" s="37" t="s">
        <v>5</v>
      </c>
      <c r="E57" s="38" t="s">
        <v>95</v>
      </c>
      <c r="F57" s="39">
        <v>158</v>
      </c>
      <c r="G57" s="40">
        <v>34.799999999999997</v>
      </c>
      <c r="H57" s="41">
        <v>34.200000000000003</v>
      </c>
      <c r="I57" s="256"/>
    </row>
    <row r="58" spans="1:9">
      <c r="A58" s="37" t="s">
        <v>365</v>
      </c>
      <c r="B58" s="37" t="s">
        <v>343</v>
      </c>
      <c r="D58" s="37" t="s">
        <v>5</v>
      </c>
      <c r="E58" s="38" t="s">
        <v>95</v>
      </c>
      <c r="F58" s="39">
        <v>168</v>
      </c>
      <c r="G58" s="40">
        <v>11.6</v>
      </c>
      <c r="H58" s="41">
        <v>9.4</v>
      </c>
      <c r="I58" s="256"/>
    </row>
    <row r="59" spans="1:9">
      <c r="A59" s="37" t="s">
        <v>366</v>
      </c>
      <c r="B59" s="37" t="s">
        <v>343</v>
      </c>
      <c r="D59" s="37" t="s">
        <v>5</v>
      </c>
      <c r="E59" s="38" t="s">
        <v>95</v>
      </c>
      <c r="F59" s="39">
        <v>177</v>
      </c>
      <c r="G59" s="40">
        <v>41.2</v>
      </c>
      <c r="H59" s="41">
        <v>41</v>
      </c>
      <c r="I59" s="256"/>
    </row>
    <row r="60" spans="1:9">
      <c r="A60" s="11" t="str">
        <f t="shared" si="3"/>
        <v>O-2-SD-179</v>
      </c>
      <c r="B60" s="11" t="s">
        <v>343</v>
      </c>
      <c r="C60" s="11"/>
      <c r="D60" s="11" t="s">
        <v>5</v>
      </c>
      <c r="E60" s="12" t="s">
        <v>95</v>
      </c>
      <c r="F60" s="13">
        <v>179</v>
      </c>
      <c r="G60" s="14">
        <v>18.3</v>
      </c>
      <c r="H60" s="15">
        <v>17.899999999999999</v>
      </c>
      <c r="I60" s="35" t="s">
        <v>58</v>
      </c>
    </row>
    <row r="61" spans="1:9">
      <c r="A61" s="11" t="str">
        <f t="shared" si="3"/>
        <v>O-2-SD-184</v>
      </c>
      <c r="B61" s="11" t="s">
        <v>343</v>
      </c>
      <c r="C61" s="11"/>
      <c r="D61" s="11" t="s">
        <v>5</v>
      </c>
      <c r="E61" s="12" t="s">
        <v>95</v>
      </c>
      <c r="F61" s="13">
        <v>184</v>
      </c>
      <c r="G61" s="14">
        <v>35.799999999999997</v>
      </c>
      <c r="H61" s="15">
        <v>35.1</v>
      </c>
      <c r="I61" s="35" t="s">
        <v>367</v>
      </c>
    </row>
    <row r="62" spans="1:9">
      <c r="A62" s="11" t="str">
        <f t="shared" si="3"/>
        <v>O-2-SD-185</v>
      </c>
      <c r="B62" s="11" t="s">
        <v>343</v>
      </c>
      <c r="C62" s="11"/>
      <c r="D62" s="11" t="s">
        <v>5</v>
      </c>
      <c r="E62" s="12" t="s">
        <v>95</v>
      </c>
      <c r="F62" s="13">
        <v>185</v>
      </c>
      <c r="G62" s="14">
        <v>10.1</v>
      </c>
      <c r="H62" s="15">
        <v>8</v>
      </c>
      <c r="I62" s="35" t="s">
        <v>367</v>
      </c>
    </row>
    <row r="63" spans="1:9">
      <c r="A63" s="11" t="str">
        <f t="shared" si="3"/>
        <v>O-2-SD-187</v>
      </c>
      <c r="B63" s="11" t="s">
        <v>343</v>
      </c>
      <c r="C63" s="11"/>
      <c r="D63" s="11" t="s">
        <v>5</v>
      </c>
      <c r="E63" s="12" t="s">
        <v>95</v>
      </c>
      <c r="F63" s="13">
        <v>187</v>
      </c>
      <c r="G63" s="14">
        <v>12.6</v>
      </c>
      <c r="H63" s="15">
        <v>10.8</v>
      </c>
      <c r="I63" s="268" t="s">
        <v>368</v>
      </c>
    </row>
    <row r="64" spans="1:9">
      <c r="A64" s="11" t="str">
        <f t="shared" si="3"/>
        <v>O-2-SD-188</v>
      </c>
      <c r="B64" s="11" t="s">
        <v>343</v>
      </c>
      <c r="C64" s="11"/>
      <c r="D64" s="11" t="s">
        <v>5</v>
      </c>
      <c r="E64" s="12" t="s">
        <v>95</v>
      </c>
      <c r="F64" s="13">
        <v>188</v>
      </c>
      <c r="G64" s="14">
        <v>15.4</v>
      </c>
      <c r="H64" s="15">
        <v>14</v>
      </c>
      <c r="I64" s="269"/>
    </row>
    <row r="65" spans="1:9">
      <c r="A65" s="11" t="str">
        <f t="shared" si="3"/>
        <v>O-2-SD-191</v>
      </c>
      <c r="B65" s="11" t="s">
        <v>343</v>
      </c>
      <c r="C65" s="11"/>
      <c r="D65" s="11" t="s">
        <v>5</v>
      </c>
      <c r="E65" s="12" t="s">
        <v>95</v>
      </c>
      <c r="F65" s="13">
        <v>191</v>
      </c>
      <c r="G65" s="14">
        <v>14.5</v>
      </c>
      <c r="H65" s="15">
        <v>14.1</v>
      </c>
      <c r="I65" s="35" t="s">
        <v>58</v>
      </c>
    </row>
    <row r="66" spans="1:9">
      <c r="A66" s="11" t="str">
        <f t="shared" si="3"/>
        <v>O-2-SD-193</v>
      </c>
      <c r="B66" s="11" t="s">
        <v>343</v>
      </c>
      <c r="C66" s="11"/>
      <c r="D66" s="11" t="s">
        <v>5</v>
      </c>
      <c r="E66" s="12" t="s">
        <v>95</v>
      </c>
      <c r="F66" s="13">
        <v>193</v>
      </c>
      <c r="G66" s="14">
        <v>14.2</v>
      </c>
      <c r="H66" s="15">
        <v>13.8</v>
      </c>
      <c r="I66" s="35" t="s">
        <v>58</v>
      </c>
    </row>
    <row r="67" spans="1:9">
      <c r="A67" s="11" t="str">
        <f t="shared" si="3"/>
        <v>O-2-SD-192</v>
      </c>
      <c r="B67" s="11" t="s">
        <v>343</v>
      </c>
      <c r="C67" s="11"/>
      <c r="D67" s="11" t="s">
        <v>5</v>
      </c>
      <c r="E67" s="12" t="s">
        <v>95</v>
      </c>
      <c r="F67" s="13">
        <v>192</v>
      </c>
      <c r="G67" s="14">
        <v>19.600000000000001</v>
      </c>
      <c r="H67" s="15">
        <v>18</v>
      </c>
      <c r="I67" s="35" t="s">
        <v>58</v>
      </c>
    </row>
    <row r="68" spans="1:9">
      <c r="A68" s="11" t="str">
        <f t="shared" si="3"/>
        <v>O-2-SD-194</v>
      </c>
      <c r="B68" s="11" t="s">
        <v>343</v>
      </c>
      <c r="C68" s="11"/>
      <c r="D68" s="11" t="s">
        <v>5</v>
      </c>
      <c r="E68" s="12" t="s">
        <v>95</v>
      </c>
      <c r="F68" s="13">
        <v>194</v>
      </c>
      <c r="G68" s="14">
        <v>24</v>
      </c>
      <c r="H68" s="15">
        <v>21.7</v>
      </c>
      <c r="I68" s="35" t="s">
        <v>369</v>
      </c>
    </row>
    <row r="69" spans="1:9">
      <c r="A69" s="11" t="str">
        <f t="shared" si="3"/>
        <v>O-2-SD-196</v>
      </c>
      <c r="B69" s="11" t="s">
        <v>343</v>
      </c>
      <c r="C69" s="11"/>
      <c r="D69" s="11" t="s">
        <v>5</v>
      </c>
      <c r="E69" s="12" t="s">
        <v>95</v>
      </c>
      <c r="F69" s="13">
        <v>196</v>
      </c>
      <c r="G69" s="14">
        <v>28.2</v>
      </c>
      <c r="H69" s="15">
        <v>27.4</v>
      </c>
      <c r="I69" s="35" t="s">
        <v>370</v>
      </c>
    </row>
    <row r="70" spans="1:9">
      <c r="A70" s="11" t="str">
        <f t="shared" ref="A70:A77" si="4">CONCATENATE("O-",RIGHT(D70,1),"-TO-",F70)</f>
        <v>O-2-TO-72</v>
      </c>
      <c r="B70" s="11" t="s">
        <v>343</v>
      </c>
      <c r="C70" s="11"/>
      <c r="D70" s="11" t="s">
        <v>5</v>
      </c>
      <c r="E70" s="12" t="s">
        <v>173</v>
      </c>
      <c r="F70" s="13">
        <v>72</v>
      </c>
      <c r="G70" s="14">
        <v>8.1999999999999993</v>
      </c>
      <c r="H70" s="15">
        <v>7.7</v>
      </c>
      <c r="I70" s="35" t="s">
        <v>58</v>
      </c>
    </row>
    <row r="71" spans="1:9">
      <c r="A71" s="11" t="str">
        <f t="shared" si="4"/>
        <v>O-2-TO-85</v>
      </c>
      <c r="B71" s="11" t="s">
        <v>343</v>
      </c>
      <c r="C71" s="11"/>
      <c r="D71" s="11" t="s">
        <v>5</v>
      </c>
      <c r="E71" s="12" t="s">
        <v>173</v>
      </c>
      <c r="F71" s="13">
        <v>85</v>
      </c>
      <c r="G71" s="14">
        <v>31.8</v>
      </c>
      <c r="H71" s="15">
        <v>31.3</v>
      </c>
      <c r="I71" s="35" t="s">
        <v>58</v>
      </c>
    </row>
    <row r="72" spans="1:9">
      <c r="A72" s="11" t="str">
        <f t="shared" si="4"/>
        <v>O-2-TO-88</v>
      </c>
      <c r="B72" s="11" t="s">
        <v>343</v>
      </c>
      <c r="C72" s="11"/>
      <c r="D72" s="11" t="s">
        <v>5</v>
      </c>
      <c r="E72" s="12" t="s">
        <v>173</v>
      </c>
      <c r="F72" s="13">
        <v>88</v>
      </c>
      <c r="G72" s="14">
        <v>18.2</v>
      </c>
      <c r="H72" s="15">
        <v>17.600000000000001</v>
      </c>
      <c r="I72" s="35" t="s">
        <v>58</v>
      </c>
    </row>
    <row r="73" spans="1:9">
      <c r="A73" s="11" t="str">
        <f t="shared" si="4"/>
        <v>O-2-TO-214</v>
      </c>
      <c r="B73" s="11" t="s">
        <v>343</v>
      </c>
      <c r="C73" s="11"/>
      <c r="D73" s="11" t="s">
        <v>5</v>
      </c>
      <c r="E73" s="12" t="s">
        <v>173</v>
      </c>
      <c r="F73" s="13">
        <v>214</v>
      </c>
      <c r="G73" s="14">
        <v>19.600000000000001</v>
      </c>
      <c r="H73" s="15">
        <v>19</v>
      </c>
      <c r="I73" s="35" t="s">
        <v>58</v>
      </c>
    </row>
    <row r="74" spans="1:9">
      <c r="A74" s="11" t="str">
        <f t="shared" si="4"/>
        <v>O-2-TO-215</v>
      </c>
      <c r="B74" s="11" t="s">
        <v>343</v>
      </c>
      <c r="C74" s="11"/>
      <c r="D74" s="11" t="s">
        <v>5</v>
      </c>
      <c r="E74" s="12" t="s">
        <v>173</v>
      </c>
      <c r="F74" s="13">
        <v>215</v>
      </c>
      <c r="G74" s="14">
        <v>12.3</v>
      </c>
      <c r="H74" s="15">
        <v>11.9</v>
      </c>
      <c r="I74" s="35" t="s">
        <v>58</v>
      </c>
    </row>
    <row r="75" spans="1:9">
      <c r="A75" s="11" t="str">
        <f t="shared" si="4"/>
        <v>O-2-TO-216</v>
      </c>
      <c r="B75" s="11" t="s">
        <v>343</v>
      </c>
      <c r="C75" s="11"/>
      <c r="D75" s="11" t="s">
        <v>5</v>
      </c>
      <c r="E75" s="12" t="s">
        <v>173</v>
      </c>
      <c r="F75" s="13">
        <v>216</v>
      </c>
      <c r="G75" s="14">
        <v>3.1</v>
      </c>
      <c r="H75" s="15">
        <v>2.7</v>
      </c>
      <c r="I75" s="35" t="s">
        <v>58</v>
      </c>
    </row>
    <row r="76" spans="1:9">
      <c r="A76" s="11" t="str">
        <f t="shared" si="4"/>
        <v>O-2-TO-217</v>
      </c>
      <c r="B76" s="11" t="s">
        <v>343</v>
      </c>
      <c r="C76" s="11"/>
      <c r="D76" s="11" t="s">
        <v>5</v>
      </c>
      <c r="E76" s="12" t="s">
        <v>173</v>
      </c>
      <c r="F76" s="13">
        <v>217</v>
      </c>
      <c r="G76" s="14">
        <v>28.4</v>
      </c>
      <c r="H76" s="15">
        <v>26.6</v>
      </c>
      <c r="I76" s="35" t="s">
        <v>371</v>
      </c>
    </row>
    <row r="77" spans="1:9">
      <c r="A77" s="11" t="str">
        <f t="shared" si="4"/>
        <v>O-2-TO-218</v>
      </c>
      <c r="B77" s="11" t="s">
        <v>343</v>
      </c>
      <c r="C77" s="11"/>
      <c r="D77" s="11" t="s">
        <v>5</v>
      </c>
      <c r="E77" s="12" t="s">
        <v>173</v>
      </c>
      <c r="F77" s="13">
        <v>218</v>
      </c>
      <c r="G77" s="14">
        <v>8.6</v>
      </c>
      <c r="H77" s="15">
        <v>8</v>
      </c>
      <c r="I77" s="35" t="s">
        <v>368</v>
      </c>
    </row>
    <row r="78" spans="1:9">
      <c r="A78" s="11" t="str">
        <f t="shared" ref="A78:A90" si="5">CONCATENATE("O-",RIGHT(D78,1),"-BB-",F78)</f>
        <v>O-3-BB-F1</v>
      </c>
      <c r="B78" s="11" t="s">
        <v>343</v>
      </c>
      <c r="C78" s="11"/>
      <c r="D78" s="11" t="s">
        <v>6</v>
      </c>
      <c r="E78" s="11" t="s">
        <v>182</v>
      </c>
      <c r="F78" s="13" t="s">
        <v>183</v>
      </c>
      <c r="G78" s="14">
        <v>34.340000000000003</v>
      </c>
      <c r="H78" s="216">
        <v>30.443869856599999</v>
      </c>
      <c r="I78" s="30"/>
    </row>
    <row r="79" spans="1:9">
      <c r="A79" s="11" t="str">
        <f t="shared" si="5"/>
        <v>O-3-BB-F2</v>
      </c>
      <c r="B79" s="11" t="s">
        <v>343</v>
      </c>
      <c r="C79" s="11"/>
      <c r="D79" s="11" t="s">
        <v>6</v>
      </c>
      <c r="E79" s="11" t="s">
        <v>182</v>
      </c>
      <c r="F79" s="13" t="s">
        <v>185</v>
      </c>
      <c r="G79" s="183">
        <v>24.531671404699999</v>
      </c>
      <c r="H79" s="216">
        <v>22.2465743592</v>
      </c>
      <c r="I79" s="30"/>
    </row>
    <row r="80" spans="1:9">
      <c r="A80" s="11" t="str">
        <f t="shared" si="5"/>
        <v>O-3-BB-F3</v>
      </c>
      <c r="B80" s="11" t="s">
        <v>343</v>
      </c>
      <c r="C80" s="11"/>
      <c r="D80" s="11" t="s">
        <v>6</v>
      </c>
      <c r="E80" s="11" t="s">
        <v>182</v>
      </c>
      <c r="F80" s="13" t="s">
        <v>187</v>
      </c>
      <c r="G80" s="183">
        <v>29.700935386899999</v>
      </c>
      <c r="H80" s="216">
        <v>26.596465803200001</v>
      </c>
      <c r="I80" s="30"/>
    </row>
    <row r="81" spans="1:9">
      <c r="A81" s="11" t="str">
        <f t="shared" si="5"/>
        <v>O-3-BB-F4</v>
      </c>
      <c r="B81" s="11" t="s">
        <v>343</v>
      </c>
      <c r="C81" s="11"/>
      <c r="D81" s="11" t="s">
        <v>6</v>
      </c>
      <c r="E81" s="11" t="s">
        <v>182</v>
      </c>
      <c r="F81" s="13" t="s">
        <v>189</v>
      </c>
      <c r="G81" s="183">
        <v>30.307406129300002</v>
      </c>
      <c r="H81" s="216">
        <v>25.222919154</v>
      </c>
      <c r="I81" s="30"/>
    </row>
    <row r="82" spans="1:9">
      <c r="A82" s="11" t="str">
        <f t="shared" si="5"/>
        <v>O-3-BB-F5</v>
      </c>
      <c r="B82" s="11" t="s">
        <v>343</v>
      </c>
      <c r="C82" s="11"/>
      <c r="D82" s="11" t="s">
        <v>6</v>
      </c>
      <c r="E82" s="11" t="s">
        <v>182</v>
      </c>
      <c r="F82" s="13" t="s">
        <v>191</v>
      </c>
      <c r="G82" s="183">
        <v>16.8260717667</v>
      </c>
      <c r="H82" s="216">
        <v>14.119515031699999</v>
      </c>
      <c r="I82" s="30"/>
    </row>
    <row r="83" spans="1:9">
      <c r="A83" s="11" t="str">
        <f t="shared" si="5"/>
        <v>O-3-BB-F6</v>
      </c>
      <c r="B83" s="11" t="s">
        <v>343</v>
      </c>
      <c r="C83" s="11"/>
      <c r="D83" s="11" t="s">
        <v>6</v>
      </c>
      <c r="E83" s="11" t="s">
        <v>182</v>
      </c>
      <c r="F83" s="13" t="s">
        <v>193</v>
      </c>
      <c r="G83" s="183">
        <v>24.192868499499998</v>
      </c>
      <c r="H83" s="216">
        <v>21.735593304599998</v>
      </c>
      <c r="I83" s="30"/>
    </row>
    <row r="84" spans="1:9">
      <c r="A84" s="11" t="str">
        <f t="shared" si="5"/>
        <v>O-3-BB-F7</v>
      </c>
      <c r="B84" s="11" t="s">
        <v>343</v>
      </c>
      <c r="C84" s="11"/>
      <c r="D84" s="11" t="s">
        <v>6</v>
      </c>
      <c r="E84" s="11" t="s">
        <v>182</v>
      </c>
      <c r="F84" s="13" t="s">
        <v>195</v>
      </c>
      <c r="G84" s="183">
        <v>26.957912726099998</v>
      </c>
      <c r="H84" s="216">
        <v>23.940935577800001</v>
      </c>
      <c r="I84" s="30"/>
    </row>
    <row r="85" spans="1:9">
      <c r="A85" s="11" t="str">
        <f t="shared" si="5"/>
        <v>O-3-BB-F13</v>
      </c>
      <c r="B85" s="11" t="s">
        <v>343</v>
      </c>
      <c r="C85" s="11"/>
      <c r="D85" s="11" t="s">
        <v>6</v>
      </c>
      <c r="E85" s="11" t="s">
        <v>182</v>
      </c>
      <c r="F85" s="13" t="s">
        <v>197</v>
      </c>
      <c r="G85" s="183">
        <v>20.586342764899999</v>
      </c>
      <c r="H85" s="216">
        <v>17.550210198800002</v>
      </c>
      <c r="I85" s="30" t="s">
        <v>372</v>
      </c>
    </row>
    <row r="86" spans="1:9">
      <c r="A86" s="11" t="str">
        <f t="shared" si="5"/>
        <v>O-3-BB-F14</v>
      </c>
      <c r="B86" s="11" t="s">
        <v>343</v>
      </c>
      <c r="C86" s="11"/>
      <c r="D86" s="11" t="s">
        <v>6</v>
      </c>
      <c r="E86" s="11" t="s">
        <v>182</v>
      </c>
      <c r="F86" s="13" t="s">
        <v>199</v>
      </c>
      <c r="G86" s="183">
        <v>20.5828889187</v>
      </c>
      <c r="H86" s="216">
        <v>17.8801655611</v>
      </c>
      <c r="I86" s="30" t="s">
        <v>372</v>
      </c>
    </row>
    <row r="87" spans="1:9">
      <c r="A87" s="11" t="str">
        <f t="shared" si="5"/>
        <v>O-3-BB-F15</v>
      </c>
      <c r="B87" s="11" t="s">
        <v>343</v>
      </c>
      <c r="C87" s="11"/>
      <c r="D87" s="11" t="s">
        <v>6</v>
      </c>
      <c r="E87" s="11" t="s">
        <v>182</v>
      </c>
      <c r="F87" s="13" t="s">
        <v>201</v>
      </c>
      <c r="G87" s="183">
        <v>10.089803159499999</v>
      </c>
      <c r="H87" s="216">
        <v>8.0601050053000005</v>
      </c>
      <c r="I87" s="30" t="s">
        <v>372</v>
      </c>
    </row>
    <row r="88" spans="1:9">
      <c r="A88" s="11" t="str">
        <f t="shared" si="5"/>
        <v>O-3-BB-F16</v>
      </c>
      <c r="B88" s="11" t="s">
        <v>343</v>
      </c>
      <c r="C88" s="11"/>
      <c r="D88" s="11" t="s">
        <v>6</v>
      </c>
      <c r="E88" s="11" t="s">
        <v>182</v>
      </c>
      <c r="F88" s="13" t="s">
        <v>203</v>
      </c>
      <c r="G88" s="183">
        <v>16.595774312100001</v>
      </c>
      <c r="H88" s="216">
        <v>14.142077282799999</v>
      </c>
      <c r="I88" s="30" t="s">
        <v>372</v>
      </c>
    </row>
    <row r="89" spans="1:9">
      <c r="A89" s="11" t="str">
        <f t="shared" si="5"/>
        <v>O-3-BB-F17</v>
      </c>
      <c r="B89" s="11" t="s">
        <v>343</v>
      </c>
      <c r="C89" s="11"/>
      <c r="D89" s="11" t="s">
        <v>6</v>
      </c>
      <c r="E89" s="11" t="s">
        <v>182</v>
      </c>
      <c r="F89" s="13" t="s">
        <v>205</v>
      </c>
      <c r="G89" s="183">
        <v>67.129368633499993</v>
      </c>
      <c r="H89" s="216">
        <v>60.580299153300004</v>
      </c>
      <c r="I89" s="30" t="s">
        <v>372</v>
      </c>
    </row>
    <row r="90" spans="1:9">
      <c r="A90" s="11" t="str">
        <f t="shared" si="5"/>
        <v>O-3-BB-F18</v>
      </c>
      <c r="B90" s="11" t="s">
        <v>343</v>
      </c>
      <c r="C90" s="11"/>
      <c r="D90" s="11" t="s">
        <v>6</v>
      </c>
      <c r="E90" s="11" t="s">
        <v>182</v>
      </c>
      <c r="F90" s="13" t="s">
        <v>207</v>
      </c>
      <c r="G90" s="183">
        <v>69.515985425099998</v>
      </c>
      <c r="H90" s="216">
        <v>64.392658115000003</v>
      </c>
      <c r="I90" s="30" t="s">
        <v>372</v>
      </c>
    </row>
    <row r="91" spans="1:9">
      <c r="A91" s="11" t="str">
        <f t="shared" ref="A91:A95" si="6">CONCATENATE("O-",RIGHT(D91,1),"-MM-",F91)</f>
        <v>O-3-MM-175</v>
      </c>
      <c r="B91" s="11" t="s">
        <v>343</v>
      </c>
      <c r="C91" s="11"/>
      <c r="D91" s="11" t="s">
        <v>6</v>
      </c>
      <c r="E91" s="12" t="s">
        <v>209</v>
      </c>
      <c r="F91" s="13">
        <v>175</v>
      </c>
      <c r="G91" s="14">
        <v>3.1</v>
      </c>
      <c r="H91" s="15">
        <v>3.1</v>
      </c>
      <c r="I91" s="30" t="s">
        <v>373</v>
      </c>
    </row>
    <row r="92" spans="1:9">
      <c r="A92" s="11" t="str">
        <f t="shared" si="6"/>
        <v>O-3-MM-176</v>
      </c>
      <c r="B92" s="11" t="s">
        <v>343</v>
      </c>
      <c r="C92" s="11"/>
      <c r="D92" s="11" t="s">
        <v>6</v>
      </c>
      <c r="E92" s="12" t="s">
        <v>209</v>
      </c>
      <c r="F92" s="13">
        <v>176</v>
      </c>
      <c r="G92" s="14">
        <v>29.9</v>
      </c>
      <c r="H92" s="15">
        <v>28.9</v>
      </c>
      <c r="I92" s="30" t="s">
        <v>374</v>
      </c>
    </row>
    <row r="93" spans="1:9">
      <c r="A93" s="11" t="str">
        <f t="shared" si="6"/>
        <v>O-3-MM-188</v>
      </c>
      <c r="B93" s="11" t="s">
        <v>343</v>
      </c>
      <c r="C93" s="11"/>
      <c r="D93" s="11" t="s">
        <v>6</v>
      </c>
      <c r="E93" s="12" t="s">
        <v>209</v>
      </c>
      <c r="F93" s="13">
        <v>188</v>
      </c>
      <c r="G93" s="14">
        <v>31.6</v>
      </c>
      <c r="H93" s="15">
        <v>22.4</v>
      </c>
      <c r="I93" s="30" t="s">
        <v>375</v>
      </c>
    </row>
    <row r="94" spans="1:9">
      <c r="A94" s="11" t="str">
        <f t="shared" si="6"/>
        <v>O-3-MM-193</v>
      </c>
      <c r="B94" s="11" t="s">
        <v>343</v>
      </c>
      <c r="C94" s="11"/>
      <c r="D94" s="11" t="s">
        <v>6</v>
      </c>
      <c r="E94" s="12" t="s">
        <v>209</v>
      </c>
      <c r="F94" s="13">
        <v>193</v>
      </c>
      <c r="G94" s="14">
        <v>21.4</v>
      </c>
      <c r="H94" s="15">
        <v>21.2</v>
      </c>
      <c r="I94" s="33" t="s">
        <v>376</v>
      </c>
    </row>
    <row r="95" spans="1:9">
      <c r="A95" s="11" t="str">
        <f t="shared" si="6"/>
        <v>O-3-MM-195</v>
      </c>
      <c r="B95" s="11" t="s">
        <v>343</v>
      </c>
      <c r="C95" s="11"/>
      <c r="D95" s="11" t="s">
        <v>6</v>
      </c>
      <c r="E95" s="12" t="s">
        <v>209</v>
      </c>
      <c r="F95" s="13">
        <v>195</v>
      </c>
      <c r="G95" s="14">
        <v>21.5</v>
      </c>
      <c r="H95" s="15">
        <v>21.3</v>
      </c>
      <c r="I95" s="30" t="s">
        <v>374</v>
      </c>
    </row>
    <row r="96" spans="1:9">
      <c r="A96" s="11" t="str">
        <f t="shared" ref="A96:A129" si="7">CONCATENATE("O-",RIGHT(D96,1),"-TO-",F96)</f>
        <v>O-3-TO-255</v>
      </c>
      <c r="B96" s="11" t="s">
        <v>343</v>
      </c>
      <c r="C96" s="11"/>
      <c r="D96" s="11" t="s">
        <v>6</v>
      </c>
      <c r="E96" s="12" t="s">
        <v>173</v>
      </c>
      <c r="F96" s="13">
        <v>255</v>
      </c>
      <c r="G96" s="14">
        <v>19</v>
      </c>
      <c r="H96" s="15">
        <v>18.5</v>
      </c>
      <c r="I96" s="30" t="s">
        <v>377</v>
      </c>
    </row>
    <row r="97" spans="1:9">
      <c r="A97" s="11" t="str">
        <f t="shared" si="7"/>
        <v>O-3-TO-381</v>
      </c>
      <c r="B97" s="11" t="s">
        <v>343</v>
      </c>
      <c r="C97" s="11"/>
      <c r="D97" s="11" t="s">
        <v>6</v>
      </c>
      <c r="E97" s="12" t="s">
        <v>173</v>
      </c>
      <c r="F97" s="13">
        <v>381</v>
      </c>
      <c r="G97" s="14">
        <v>25.4</v>
      </c>
      <c r="H97" s="15">
        <v>25.2</v>
      </c>
      <c r="I97" s="30" t="s">
        <v>378</v>
      </c>
    </row>
    <row r="98" spans="1:9">
      <c r="A98" s="11" t="str">
        <f t="shared" si="7"/>
        <v>O-3-TO-486</v>
      </c>
      <c r="B98" s="11" t="s">
        <v>343</v>
      </c>
      <c r="C98" s="11"/>
      <c r="D98" s="11" t="s">
        <v>6</v>
      </c>
      <c r="E98" s="12" t="s">
        <v>173</v>
      </c>
      <c r="F98" s="13">
        <v>486</v>
      </c>
      <c r="G98" s="14">
        <v>16.7</v>
      </c>
      <c r="H98" s="15">
        <v>16.2</v>
      </c>
      <c r="I98" s="30" t="s">
        <v>379</v>
      </c>
    </row>
    <row r="99" spans="1:9">
      <c r="A99" s="11" t="str">
        <f t="shared" ref="A99" si="8">CONCATENATE("O-",RIGHT(D99,1),"-TO-",F99)</f>
        <v>O-3-TO-397</v>
      </c>
      <c r="B99" s="11" t="s">
        <v>343</v>
      </c>
      <c r="C99" s="11"/>
      <c r="D99" s="11" t="s">
        <v>6</v>
      </c>
      <c r="E99" s="12" t="s">
        <v>173</v>
      </c>
      <c r="F99" s="13">
        <v>397</v>
      </c>
      <c r="G99" s="14">
        <v>14.9</v>
      </c>
      <c r="H99" s="15">
        <v>14.7</v>
      </c>
      <c r="I99" s="30" t="s">
        <v>380</v>
      </c>
    </row>
    <row r="100" spans="1:9">
      <c r="A100" s="11" t="str">
        <f t="shared" ref="A100" si="9">CONCATENATE("O-",RIGHT(D100,1),"-TO-",F100)</f>
        <v>O-3-TO-416</v>
      </c>
      <c r="B100" s="11" t="s">
        <v>343</v>
      </c>
      <c r="C100" s="11"/>
      <c r="D100" s="11" t="s">
        <v>6</v>
      </c>
      <c r="E100" s="12" t="s">
        <v>173</v>
      </c>
      <c r="F100" s="13">
        <v>416</v>
      </c>
      <c r="G100" s="14">
        <v>16.5</v>
      </c>
      <c r="H100" s="15">
        <v>13.6</v>
      </c>
      <c r="I100" s="30" t="s">
        <v>380</v>
      </c>
    </row>
    <row r="101" spans="1:9">
      <c r="A101" s="11" t="str">
        <f t="shared" si="7"/>
        <v>O-3-TO-404</v>
      </c>
      <c r="B101" s="11" t="s">
        <v>343</v>
      </c>
      <c r="C101" s="11"/>
      <c r="D101" s="11" t="s">
        <v>6</v>
      </c>
      <c r="E101" s="12" t="s">
        <v>173</v>
      </c>
      <c r="F101" s="13">
        <v>404</v>
      </c>
      <c r="G101" s="14">
        <v>7.2</v>
      </c>
      <c r="H101" s="15">
        <v>6.5</v>
      </c>
      <c r="I101" s="30"/>
    </row>
    <row r="102" spans="1:9">
      <c r="A102" s="11" t="str">
        <f t="shared" si="7"/>
        <v>O-3-TO-405</v>
      </c>
      <c r="B102" s="11" t="s">
        <v>343</v>
      </c>
      <c r="C102" s="11"/>
      <c r="D102" s="11" t="s">
        <v>6</v>
      </c>
      <c r="E102" s="12" t="s">
        <v>173</v>
      </c>
      <c r="F102" s="13">
        <v>405</v>
      </c>
      <c r="G102" s="14">
        <v>9.3000000000000007</v>
      </c>
      <c r="H102" s="15">
        <v>8.1999999999999993</v>
      </c>
      <c r="I102" s="30"/>
    </row>
    <row r="103" spans="1:9">
      <c r="A103" s="11" t="str">
        <f t="shared" si="7"/>
        <v>O-3-TO-406</v>
      </c>
      <c r="B103" s="11" t="s">
        <v>343</v>
      </c>
      <c r="C103" s="11"/>
      <c r="D103" s="11" t="s">
        <v>6</v>
      </c>
      <c r="E103" s="12" t="s">
        <v>173</v>
      </c>
      <c r="F103" s="13">
        <v>406</v>
      </c>
      <c r="G103" s="14">
        <v>4.4000000000000004</v>
      </c>
      <c r="H103" s="15">
        <v>4.4000000000000004</v>
      </c>
      <c r="I103" s="30"/>
    </row>
    <row r="104" spans="1:9">
      <c r="A104" s="11" t="str">
        <f t="shared" si="7"/>
        <v>O-3-TO-523</v>
      </c>
      <c r="B104" s="11" t="s">
        <v>343</v>
      </c>
      <c r="C104" s="11"/>
      <c r="D104" s="11" t="s">
        <v>6</v>
      </c>
      <c r="E104" s="12" t="s">
        <v>173</v>
      </c>
      <c r="F104" s="13">
        <v>523</v>
      </c>
      <c r="G104" s="14">
        <v>24.7</v>
      </c>
      <c r="H104" s="15">
        <v>24.1</v>
      </c>
      <c r="I104" s="30"/>
    </row>
    <row r="105" spans="1:9">
      <c r="A105" s="11" t="str">
        <f t="shared" si="7"/>
        <v>O-3-TO-535</v>
      </c>
      <c r="B105" s="11" t="s">
        <v>343</v>
      </c>
      <c r="C105" s="11"/>
      <c r="D105" s="11" t="s">
        <v>6</v>
      </c>
      <c r="E105" s="12" t="s">
        <v>173</v>
      </c>
      <c r="F105" s="13">
        <v>535</v>
      </c>
      <c r="G105" s="14">
        <v>40.799999999999997</v>
      </c>
      <c r="H105" s="15">
        <v>40</v>
      </c>
      <c r="I105" s="30"/>
    </row>
    <row r="106" spans="1:9">
      <c r="A106" s="11" t="str">
        <f t="shared" si="7"/>
        <v>O-3-TO-536</v>
      </c>
      <c r="B106" s="11" t="s">
        <v>343</v>
      </c>
      <c r="C106" s="11"/>
      <c r="D106" s="11" t="s">
        <v>6</v>
      </c>
      <c r="E106" s="12" t="s">
        <v>173</v>
      </c>
      <c r="F106" s="13">
        <v>536</v>
      </c>
      <c r="G106" s="14">
        <v>10.199999999999999</v>
      </c>
      <c r="H106" s="15">
        <v>10.1</v>
      </c>
      <c r="I106" s="30"/>
    </row>
    <row r="107" spans="1:9">
      <c r="A107" s="11" t="str">
        <f t="shared" si="7"/>
        <v>O-3-TO-538</v>
      </c>
      <c r="B107" s="11" t="s">
        <v>343</v>
      </c>
      <c r="C107" s="11"/>
      <c r="D107" s="11" t="s">
        <v>6</v>
      </c>
      <c r="E107" s="12" t="s">
        <v>173</v>
      </c>
      <c r="F107" s="13">
        <v>538</v>
      </c>
      <c r="G107" s="14">
        <v>9.6</v>
      </c>
      <c r="H107" s="15">
        <v>9.4</v>
      </c>
      <c r="I107" s="30"/>
    </row>
    <row r="108" spans="1:9">
      <c r="A108" s="11" t="str">
        <f t="shared" si="7"/>
        <v>O-3-TO-539</v>
      </c>
      <c r="B108" s="11" t="s">
        <v>343</v>
      </c>
      <c r="C108" s="11"/>
      <c r="D108" s="11" t="s">
        <v>6</v>
      </c>
      <c r="E108" s="12" t="s">
        <v>173</v>
      </c>
      <c r="F108" s="13">
        <v>539</v>
      </c>
      <c r="G108" s="14">
        <v>7.5</v>
      </c>
      <c r="H108" s="15">
        <v>7</v>
      </c>
      <c r="I108" s="30" t="s">
        <v>381</v>
      </c>
    </row>
    <row r="109" spans="1:9">
      <c r="A109" s="11" t="str">
        <f t="shared" si="7"/>
        <v>O-3-TO-555</v>
      </c>
      <c r="B109" s="11" t="s">
        <v>343</v>
      </c>
      <c r="C109" s="11"/>
      <c r="D109" s="11" t="s">
        <v>6</v>
      </c>
      <c r="E109" s="12" t="s">
        <v>173</v>
      </c>
      <c r="F109" s="13">
        <v>555</v>
      </c>
      <c r="G109" s="14">
        <v>16.100000000000001</v>
      </c>
      <c r="H109" s="15">
        <v>11</v>
      </c>
      <c r="I109" s="30" t="s">
        <v>382</v>
      </c>
    </row>
    <row r="110" spans="1:9">
      <c r="A110" s="11" t="str">
        <f t="shared" si="7"/>
        <v>O-3-TO-556</v>
      </c>
      <c r="B110" s="11" t="s">
        <v>343</v>
      </c>
      <c r="C110" s="11"/>
      <c r="D110" s="11" t="s">
        <v>6</v>
      </c>
      <c r="E110" s="12" t="s">
        <v>173</v>
      </c>
      <c r="F110" s="13">
        <v>556</v>
      </c>
      <c r="G110" s="14">
        <v>21.2</v>
      </c>
      <c r="H110" s="15">
        <v>16</v>
      </c>
      <c r="I110" s="30"/>
    </row>
    <row r="111" spans="1:9">
      <c r="A111" s="11" t="str">
        <f t="shared" si="7"/>
        <v>O-3-TO-559</v>
      </c>
      <c r="B111" s="11" t="s">
        <v>343</v>
      </c>
      <c r="C111" s="11"/>
      <c r="D111" s="11" t="s">
        <v>6</v>
      </c>
      <c r="E111" s="12" t="s">
        <v>173</v>
      </c>
      <c r="F111" s="13">
        <v>559</v>
      </c>
      <c r="G111" s="14">
        <v>6</v>
      </c>
      <c r="H111" s="15">
        <v>5.8</v>
      </c>
      <c r="I111" s="30"/>
    </row>
    <row r="112" spans="1:9">
      <c r="A112" s="11" t="str">
        <f t="shared" si="7"/>
        <v>O-3-TO-560</v>
      </c>
      <c r="B112" s="11" t="s">
        <v>343</v>
      </c>
      <c r="C112" s="11"/>
      <c r="D112" s="11" t="s">
        <v>6</v>
      </c>
      <c r="E112" s="12" t="s">
        <v>173</v>
      </c>
      <c r="F112" s="13">
        <v>560</v>
      </c>
      <c r="G112" s="14">
        <v>4.3</v>
      </c>
      <c r="H112" s="15">
        <v>4.2</v>
      </c>
      <c r="I112" s="30"/>
    </row>
    <row r="113" spans="1:9">
      <c r="A113" s="11" t="str">
        <f t="shared" si="7"/>
        <v>O-3-TO-561</v>
      </c>
      <c r="B113" s="11" t="s">
        <v>343</v>
      </c>
      <c r="C113" s="11"/>
      <c r="D113" s="11" t="s">
        <v>6</v>
      </c>
      <c r="E113" s="12" t="s">
        <v>173</v>
      </c>
      <c r="F113" s="13">
        <v>561</v>
      </c>
      <c r="G113" s="14">
        <v>10.3</v>
      </c>
      <c r="H113" s="15">
        <v>10.1</v>
      </c>
      <c r="I113" s="30"/>
    </row>
    <row r="114" spans="1:9">
      <c r="A114" s="11" t="str">
        <f t="shared" si="7"/>
        <v>O-3-TO-562</v>
      </c>
      <c r="B114" s="11" t="s">
        <v>343</v>
      </c>
      <c r="C114" s="11"/>
      <c r="D114" s="11" t="s">
        <v>6</v>
      </c>
      <c r="E114" s="12" t="s">
        <v>173</v>
      </c>
      <c r="F114" s="13">
        <v>562</v>
      </c>
      <c r="G114" s="14">
        <v>4.5999999999999996</v>
      </c>
      <c r="H114" s="15">
        <v>4.4000000000000004</v>
      </c>
      <c r="I114" s="30"/>
    </row>
    <row r="115" spans="1:9">
      <c r="A115" s="11" t="str">
        <f t="shared" si="7"/>
        <v>O-3-TO-574</v>
      </c>
      <c r="B115" s="11" t="s">
        <v>343</v>
      </c>
      <c r="C115" s="11"/>
      <c r="D115" s="11" t="s">
        <v>6</v>
      </c>
      <c r="E115" s="12" t="s">
        <v>173</v>
      </c>
      <c r="F115" s="13">
        <v>574</v>
      </c>
      <c r="G115" s="14">
        <v>7.7</v>
      </c>
      <c r="H115" s="15">
        <v>7.5</v>
      </c>
      <c r="I115" s="30"/>
    </row>
    <row r="116" spans="1:9">
      <c r="A116" s="11" t="str">
        <f t="shared" si="7"/>
        <v>O-3-TO-575</v>
      </c>
      <c r="B116" s="11" t="s">
        <v>343</v>
      </c>
      <c r="C116" s="11"/>
      <c r="D116" s="11" t="s">
        <v>6</v>
      </c>
      <c r="E116" s="12" t="s">
        <v>173</v>
      </c>
      <c r="F116" s="13">
        <v>575</v>
      </c>
      <c r="G116" s="14">
        <v>5.2</v>
      </c>
      <c r="H116" s="15">
        <v>4.9000000000000004</v>
      </c>
      <c r="I116" s="30"/>
    </row>
    <row r="117" spans="1:9">
      <c r="A117" s="11" t="str">
        <f t="shared" si="7"/>
        <v>O-3-TO-576</v>
      </c>
      <c r="B117" s="11" t="s">
        <v>343</v>
      </c>
      <c r="C117" s="11"/>
      <c r="D117" s="11" t="s">
        <v>6</v>
      </c>
      <c r="E117" s="12" t="s">
        <v>173</v>
      </c>
      <c r="F117" s="13">
        <v>576</v>
      </c>
      <c r="G117" s="14">
        <v>21.5</v>
      </c>
      <c r="H117" s="15">
        <v>20.5</v>
      </c>
      <c r="I117" s="30" t="s">
        <v>383</v>
      </c>
    </row>
    <row r="118" spans="1:9">
      <c r="A118" s="11" t="str">
        <f t="shared" si="7"/>
        <v>O-3-TO-577</v>
      </c>
      <c r="B118" s="11" t="s">
        <v>343</v>
      </c>
      <c r="C118" s="11"/>
      <c r="D118" s="11" t="s">
        <v>6</v>
      </c>
      <c r="E118" s="12" t="s">
        <v>173</v>
      </c>
      <c r="F118" s="13">
        <v>577</v>
      </c>
      <c r="G118" s="14">
        <v>15.2</v>
      </c>
      <c r="H118" s="15">
        <v>14.5</v>
      </c>
      <c r="I118" s="30"/>
    </row>
    <row r="119" spans="1:9">
      <c r="A119" s="11" t="str">
        <f t="shared" si="7"/>
        <v>O-3-TO-580</v>
      </c>
      <c r="B119" s="11" t="s">
        <v>343</v>
      </c>
      <c r="C119" s="11"/>
      <c r="D119" s="11" t="s">
        <v>6</v>
      </c>
      <c r="E119" s="12" t="s">
        <v>173</v>
      </c>
      <c r="F119" s="13">
        <v>580</v>
      </c>
      <c r="G119" s="14">
        <v>6.6</v>
      </c>
      <c r="H119" s="15">
        <v>6.4</v>
      </c>
      <c r="I119" s="30"/>
    </row>
    <row r="120" spans="1:9">
      <c r="A120" s="11" t="str">
        <f t="shared" si="7"/>
        <v>O-3-TO-581</v>
      </c>
      <c r="B120" s="11" t="s">
        <v>343</v>
      </c>
      <c r="C120" s="11"/>
      <c r="D120" s="11" t="s">
        <v>6</v>
      </c>
      <c r="E120" s="12" t="s">
        <v>173</v>
      </c>
      <c r="F120" s="13">
        <v>581</v>
      </c>
      <c r="G120" s="14">
        <v>7.4</v>
      </c>
      <c r="H120" s="15">
        <v>7.2</v>
      </c>
      <c r="I120" s="30"/>
    </row>
    <row r="121" spans="1:9">
      <c r="A121" s="11" t="str">
        <f t="shared" si="7"/>
        <v>O-3-TO-582</v>
      </c>
      <c r="B121" s="11" t="s">
        <v>343</v>
      </c>
      <c r="C121" s="11"/>
      <c r="D121" s="11" t="s">
        <v>6</v>
      </c>
      <c r="E121" s="12" t="s">
        <v>173</v>
      </c>
      <c r="F121" s="13">
        <v>582</v>
      </c>
      <c r="G121" s="14">
        <v>10.5</v>
      </c>
      <c r="H121" s="15">
        <v>10.199999999999999</v>
      </c>
      <c r="I121" s="30"/>
    </row>
    <row r="122" spans="1:9">
      <c r="A122" s="11" t="str">
        <f t="shared" si="7"/>
        <v>O-3-TO-583</v>
      </c>
      <c r="B122" s="11" t="s">
        <v>343</v>
      </c>
      <c r="C122" s="11"/>
      <c r="D122" s="11" t="s">
        <v>6</v>
      </c>
      <c r="E122" s="12" t="s">
        <v>173</v>
      </c>
      <c r="F122" s="13">
        <v>583</v>
      </c>
      <c r="G122" s="14">
        <v>12.2</v>
      </c>
      <c r="H122" s="15">
        <v>11.8</v>
      </c>
      <c r="I122" s="31"/>
    </row>
    <row r="123" spans="1:9">
      <c r="A123" s="11" t="str">
        <f t="shared" si="7"/>
        <v>O-3-TO-601</v>
      </c>
      <c r="B123" s="11" t="s">
        <v>343</v>
      </c>
      <c r="C123" s="11"/>
      <c r="D123" s="11" t="s">
        <v>6</v>
      </c>
      <c r="E123" s="12" t="s">
        <v>173</v>
      </c>
      <c r="F123" s="13">
        <v>601</v>
      </c>
      <c r="G123" s="14">
        <v>33.200000000000003</v>
      </c>
      <c r="H123" s="15">
        <v>32.299999999999997</v>
      </c>
      <c r="I123" s="30" t="s">
        <v>384</v>
      </c>
    </row>
    <row r="124" spans="1:9">
      <c r="A124" s="11" t="str">
        <f t="shared" si="7"/>
        <v>O-3-TO-602</v>
      </c>
      <c r="B124" s="11" t="s">
        <v>343</v>
      </c>
      <c r="C124" s="11"/>
      <c r="D124" s="11" t="s">
        <v>6</v>
      </c>
      <c r="E124" s="12" t="s">
        <v>173</v>
      </c>
      <c r="F124" s="13">
        <v>602</v>
      </c>
      <c r="G124" s="14">
        <v>14.3</v>
      </c>
      <c r="H124" s="15">
        <v>13.5</v>
      </c>
      <c r="I124" s="32" t="s">
        <v>385</v>
      </c>
    </row>
    <row r="125" spans="1:9">
      <c r="A125" s="11" t="str">
        <f t="shared" si="7"/>
        <v>O-3-TO-603</v>
      </c>
      <c r="B125" s="11" t="s">
        <v>343</v>
      </c>
      <c r="C125" s="11"/>
      <c r="D125" s="11" t="s">
        <v>6</v>
      </c>
      <c r="E125" s="12" t="s">
        <v>173</v>
      </c>
      <c r="F125" s="13">
        <v>603</v>
      </c>
      <c r="G125" s="14">
        <v>13.5</v>
      </c>
      <c r="H125" s="15">
        <v>13.2</v>
      </c>
      <c r="I125" s="30"/>
    </row>
    <row r="126" spans="1:9">
      <c r="A126" s="11" t="str">
        <f t="shared" si="7"/>
        <v>O-3-TO-605</v>
      </c>
      <c r="B126" s="11" t="s">
        <v>343</v>
      </c>
      <c r="C126" s="11"/>
      <c r="D126" s="11" t="s">
        <v>6</v>
      </c>
      <c r="E126" s="12" t="s">
        <v>173</v>
      </c>
      <c r="F126" s="13">
        <v>605</v>
      </c>
      <c r="G126" s="14">
        <v>34.1</v>
      </c>
      <c r="H126" s="15">
        <v>27</v>
      </c>
      <c r="I126" s="30"/>
    </row>
    <row r="127" spans="1:9">
      <c r="A127" s="11" t="str">
        <f t="shared" si="7"/>
        <v>O-3-TO-617</v>
      </c>
      <c r="B127" s="11" t="s">
        <v>343</v>
      </c>
      <c r="C127" s="11"/>
      <c r="D127" s="11" t="s">
        <v>6</v>
      </c>
      <c r="E127" s="12" t="s">
        <v>173</v>
      </c>
      <c r="F127" s="13">
        <v>617</v>
      </c>
      <c r="G127" s="14">
        <v>14.1</v>
      </c>
      <c r="H127" s="15">
        <v>14.1</v>
      </c>
      <c r="I127" s="30" t="s">
        <v>382</v>
      </c>
    </row>
    <row r="128" spans="1:9">
      <c r="A128" s="11" t="str">
        <f t="shared" si="7"/>
        <v>O-3-TO-624</v>
      </c>
      <c r="B128" s="11" t="s">
        <v>343</v>
      </c>
      <c r="C128" s="11"/>
      <c r="D128" s="11" t="s">
        <v>6</v>
      </c>
      <c r="E128" s="12" t="s">
        <v>173</v>
      </c>
      <c r="F128" s="13">
        <v>624</v>
      </c>
      <c r="G128" s="14">
        <v>11.2</v>
      </c>
      <c r="H128" s="15">
        <v>11.2</v>
      </c>
      <c r="I128" s="30" t="s">
        <v>386</v>
      </c>
    </row>
    <row r="129" spans="1:9">
      <c r="A129" s="11" t="str">
        <f t="shared" si="7"/>
        <v>O-3-TO-632</v>
      </c>
      <c r="B129" s="11" t="s">
        <v>343</v>
      </c>
      <c r="C129" s="11"/>
      <c r="D129" s="11" t="s">
        <v>6</v>
      </c>
      <c r="E129" s="12" t="s">
        <v>173</v>
      </c>
      <c r="F129" s="13">
        <v>632</v>
      </c>
      <c r="G129" s="14">
        <v>31</v>
      </c>
      <c r="H129" s="15">
        <v>30.9</v>
      </c>
      <c r="I129" s="30"/>
    </row>
    <row r="130" spans="1:9">
      <c r="A130" s="11" t="str">
        <f t="shared" ref="A130:A133" si="10">CONCATENATE("O-",RIGHT(D130,1),"-SD-",F130)</f>
        <v>O-4-SD-313</v>
      </c>
      <c r="B130" s="11" t="s">
        <v>387</v>
      </c>
      <c r="C130" s="11"/>
      <c r="D130" s="11" t="s">
        <v>7</v>
      </c>
      <c r="E130" s="12" t="s">
        <v>95</v>
      </c>
      <c r="F130" s="13">
        <v>313</v>
      </c>
      <c r="G130" s="14">
        <v>45.3</v>
      </c>
      <c r="H130" s="15">
        <v>44</v>
      </c>
      <c r="I130" s="34" t="s">
        <v>58</v>
      </c>
    </row>
    <row r="131" spans="1:9">
      <c r="A131" s="11" t="str">
        <f t="shared" si="10"/>
        <v>O-4-SD-317</v>
      </c>
      <c r="B131" s="11" t="s">
        <v>387</v>
      </c>
      <c r="C131" s="11"/>
      <c r="D131" s="11" t="s">
        <v>7</v>
      </c>
      <c r="E131" s="12" t="s">
        <v>95</v>
      </c>
      <c r="F131" s="13">
        <v>317</v>
      </c>
      <c r="G131" s="14">
        <v>29</v>
      </c>
      <c r="H131" s="15">
        <v>26.2</v>
      </c>
      <c r="I131" s="35" t="s">
        <v>58</v>
      </c>
    </row>
    <row r="132" spans="1:9">
      <c r="A132" s="11" t="str">
        <f t="shared" si="10"/>
        <v>O-4-SD-318A</v>
      </c>
      <c r="B132" s="11" t="s">
        <v>387</v>
      </c>
      <c r="C132" s="11"/>
      <c r="D132" s="11" t="s">
        <v>7</v>
      </c>
      <c r="E132" s="12" t="s">
        <v>95</v>
      </c>
      <c r="F132" s="13" t="s">
        <v>247</v>
      </c>
      <c r="G132" s="14">
        <v>29.7</v>
      </c>
      <c r="H132" s="15">
        <v>28.9</v>
      </c>
      <c r="I132" s="35" t="s">
        <v>58</v>
      </c>
    </row>
    <row r="133" spans="1:9">
      <c r="A133" s="11" t="str">
        <f t="shared" si="10"/>
        <v>O-4-SD-327A</v>
      </c>
      <c r="B133" s="184" t="s">
        <v>387</v>
      </c>
      <c r="C133" s="184"/>
      <c r="D133" s="184" t="s">
        <v>7</v>
      </c>
      <c r="E133" s="185" t="s">
        <v>95</v>
      </c>
      <c r="F133" s="186" t="s">
        <v>249</v>
      </c>
      <c r="G133" s="187">
        <v>24</v>
      </c>
      <c r="H133" s="15">
        <v>23</v>
      </c>
      <c r="I133" s="35" t="s">
        <v>58</v>
      </c>
    </row>
    <row r="134" spans="1:9">
      <c r="A134" s="184" t="str">
        <f t="shared" ref="A134:A151" si="11">CONCATENATE("O-",RIGHT(D134,1),"-UK-",F134)</f>
        <v>O-4-UK-F1</v>
      </c>
      <c r="B134" s="184" t="s">
        <v>387</v>
      </c>
      <c r="C134" s="184"/>
      <c r="D134" s="184" t="s">
        <v>7</v>
      </c>
      <c r="E134" s="185" t="s">
        <v>129</v>
      </c>
      <c r="F134" s="186" t="s">
        <v>183</v>
      </c>
      <c r="G134" s="187">
        <v>34.57</v>
      </c>
      <c r="H134" s="217">
        <v>32.396170014900001</v>
      </c>
      <c r="I134" s="253" t="s">
        <v>388</v>
      </c>
    </row>
    <row r="135" spans="1:9">
      <c r="A135" s="184" t="str">
        <f t="shared" si="11"/>
        <v>O-4-UK-F2</v>
      </c>
      <c r="B135" s="184" t="s">
        <v>387</v>
      </c>
      <c r="C135" s="184"/>
      <c r="D135" s="184" t="s">
        <v>7</v>
      </c>
      <c r="E135" s="185" t="s">
        <v>129</v>
      </c>
      <c r="F135" s="186" t="s">
        <v>185</v>
      </c>
      <c r="G135" s="187">
        <v>47.05</v>
      </c>
      <c r="H135" s="217">
        <v>42.85</v>
      </c>
      <c r="I135" s="253"/>
    </row>
    <row r="136" spans="1:9">
      <c r="A136" s="184" t="str">
        <f t="shared" si="11"/>
        <v>O-4-UK-F3</v>
      </c>
      <c r="B136" s="184" t="s">
        <v>387</v>
      </c>
      <c r="C136" s="184"/>
      <c r="D136" s="184" t="s">
        <v>7</v>
      </c>
      <c r="E136" s="185" t="s">
        <v>129</v>
      </c>
      <c r="F136" s="186" t="s">
        <v>187</v>
      </c>
      <c r="G136" s="187">
        <v>45.21</v>
      </c>
      <c r="H136" s="217">
        <v>42.3</v>
      </c>
      <c r="I136" s="253"/>
    </row>
    <row r="137" spans="1:9">
      <c r="A137" s="184" t="str">
        <f t="shared" si="11"/>
        <v>O-4-UK-F4</v>
      </c>
      <c r="B137" s="184" t="s">
        <v>387</v>
      </c>
      <c r="C137" s="184"/>
      <c r="D137" s="184" t="s">
        <v>7</v>
      </c>
      <c r="E137" s="185" t="s">
        <v>129</v>
      </c>
      <c r="F137" s="186" t="s">
        <v>189</v>
      </c>
      <c r="G137" s="187">
        <v>45.23</v>
      </c>
      <c r="H137" s="217">
        <v>42.58</v>
      </c>
      <c r="I137" s="253"/>
    </row>
    <row r="138" spans="1:9">
      <c r="A138" s="184" t="str">
        <f t="shared" si="11"/>
        <v>O-4-UK-F5A</v>
      </c>
      <c r="B138" s="184" t="s">
        <v>387</v>
      </c>
      <c r="C138" s="184"/>
      <c r="D138" s="184" t="s">
        <v>7</v>
      </c>
      <c r="E138" s="185" t="s">
        <v>129</v>
      </c>
      <c r="F138" s="186" t="s">
        <v>255</v>
      </c>
      <c r="G138" s="187">
        <v>18.82</v>
      </c>
      <c r="H138" s="217">
        <v>16.862024898400001</v>
      </c>
      <c r="I138" s="253"/>
    </row>
    <row r="139" spans="1:9">
      <c r="A139" s="184" t="str">
        <f t="shared" si="11"/>
        <v>O-4-UK-F5B</v>
      </c>
      <c r="B139" s="184" t="s">
        <v>387</v>
      </c>
      <c r="C139" s="184"/>
      <c r="D139" s="184" t="s">
        <v>7</v>
      </c>
      <c r="E139" s="185" t="s">
        <v>129</v>
      </c>
      <c r="F139" s="186" t="s">
        <v>257</v>
      </c>
      <c r="G139" s="187">
        <v>35.31</v>
      </c>
      <c r="H139" s="217">
        <v>32.7898081011</v>
      </c>
      <c r="I139" s="253"/>
    </row>
    <row r="140" spans="1:9">
      <c r="A140" s="184" t="str">
        <f t="shared" si="11"/>
        <v>O-4-UK-F6</v>
      </c>
      <c r="B140" s="184" t="s">
        <v>387</v>
      </c>
      <c r="C140" s="184"/>
      <c r="D140" s="184" t="s">
        <v>7</v>
      </c>
      <c r="E140" s="185" t="s">
        <v>129</v>
      </c>
      <c r="F140" s="186" t="s">
        <v>193</v>
      </c>
      <c r="G140" s="187">
        <v>33.11</v>
      </c>
      <c r="H140" s="217">
        <v>29.16</v>
      </c>
      <c r="I140" s="254"/>
    </row>
    <row r="141" spans="1:9">
      <c r="A141" s="184" t="str">
        <f t="shared" si="11"/>
        <v>O-4-UK-F7</v>
      </c>
      <c r="B141" s="184" t="s">
        <v>387</v>
      </c>
      <c r="C141" s="184"/>
      <c r="D141" s="184" t="s">
        <v>7</v>
      </c>
      <c r="E141" s="185" t="s">
        <v>129</v>
      </c>
      <c r="F141" s="186" t="s">
        <v>195</v>
      </c>
      <c r="G141" s="187">
        <v>54.57</v>
      </c>
      <c r="H141" s="217">
        <v>51.78</v>
      </c>
      <c r="I141" s="35" t="s">
        <v>388</v>
      </c>
    </row>
    <row r="142" spans="1:9">
      <c r="A142" s="184" t="str">
        <f t="shared" si="11"/>
        <v>O-4-UK-F8</v>
      </c>
      <c r="B142" s="184" t="s">
        <v>387</v>
      </c>
      <c r="C142" s="184"/>
      <c r="D142" s="184" t="s">
        <v>7</v>
      </c>
      <c r="E142" s="185" t="s">
        <v>129</v>
      </c>
      <c r="F142" s="186" t="s">
        <v>261</v>
      </c>
      <c r="G142" s="187">
        <v>45.53</v>
      </c>
      <c r="H142" s="217">
        <v>42.609600397800001</v>
      </c>
      <c r="I142" s="35" t="s">
        <v>389</v>
      </c>
    </row>
    <row r="143" spans="1:9">
      <c r="A143" s="184" t="str">
        <f t="shared" si="11"/>
        <v>O-4-UK-F9</v>
      </c>
      <c r="B143" s="184" t="s">
        <v>387</v>
      </c>
      <c r="C143" s="184"/>
      <c r="D143" s="184" t="s">
        <v>7</v>
      </c>
      <c r="E143" s="185" t="s">
        <v>129</v>
      </c>
      <c r="F143" s="186" t="s">
        <v>263</v>
      </c>
      <c r="G143" s="187">
        <v>42.92</v>
      </c>
      <c r="H143" s="217">
        <v>39.2805314298</v>
      </c>
      <c r="I143" s="35" t="s">
        <v>388</v>
      </c>
    </row>
    <row r="144" spans="1:9">
      <c r="A144" s="184" t="str">
        <f t="shared" si="11"/>
        <v>O-4-UK-F10</v>
      </c>
      <c r="B144" s="184" t="s">
        <v>387</v>
      </c>
      <c r="C144" s="184"/>
      <c r="D144" s="184" t="s">
        <v>7</v>
      </c>
      <c r="E144" s="185" t="s">
        <v>129</v>
      </c>
      <c r="F144" s="186" t="s">
        <v>265</v>
      </c>
      <c r="G144" s="187">
        <v>42.32</v>
      </c>
      <c r="H144" s="217">
        <v>39.700000000000003</v>
      </c>
      <c r="I144" s="35" t="s">
        <v>389</v>
      </c>
    </row>
    <row r="145" spans="1:9">
      <c r="A145" s="184" t="str">
        <f t="shared" si="11"/>
        <v>O-4-UK-F11</v>
      </c>
      <c r="B145" s="184" t="s">
        <v>387</v>
      </c>
      <c r="C145" s="184"/>
      <c r="D145" s="184" t="s">
        <v>7</v>
      </c>
      <c r="E145" s="185" t="s">
        <v>129</v>
      </c>
      <c r="F145" s="186" t="s">
        <v>267</v>
      </c>
      <c r="G145" s="187">
        <v>40.6</v>
      </c>
      <c r="H145" s="217">
        <v>38.028991836399996</v>
      </c>
      <c r="I145" s="35" t="s">
        <v>388</v>
      </c>
    </row>
    <row r="146" spans="1:9">
      <c r="A146" s="184" t="str">
        <f t="shared" si="11"/>
        <v>O-4-UK-F12</v>
      </c>
      <c r="B146" s="184" t="s">
        <v>387</v>
      </c>
      <c r="C146" s="184"/>
      <c r="D146" s="184" t="s">
        <v>7</v>
      </c>
      <c r="E146" s="185" t="s">
        <v>129</v>
      </c>
      <c r="F146" s="186" t="s">
        <v>269</v>
      </c>
      <c r="G146" s="187">
        <v>41.25</v>
      </c>
      <c r="H146" s="217">
        <v>37.504396935999999</v>
      </c>
      <c r="I146" s="35" t="s">
        <v>388</v>
      </c>
    </row>
    <row r="147" spans="1:9">
      <c r="A147" s="184" t="str">
        <f t="shared" si="11"/>
        <v>O-4-UK-F13</v>
      </c>
      <c r="B147" s="184" t="s">
        <v>387</v>
      </c>
      <c r="C147" s="184"/>
      <c r="D147" s="184" t="s">
        <v>7</v>
      </c>
      <c r="E147" s="185" t="s">
        <v>129</v>
      </c>
      <c r="F147" s="186" t="s">
        <v>197</v>
      </c>
      <c r="G147" s="187">
        <v>62.41</v>
      </c>
      <c r="H147" s="217">
        <v>60.413020931399998</v>
      </c>
      <c r="I147" s="35" t="s">
        <v>388</v>
      </c>
    </row>
    <row r="148" spans="1:9">
      <c r="A148" s="184" t="str">
        <f t="shared" si="11"/>
        <v>O-4-UK-153</v>
      </c>
      <c r="B148" s="184" t="s">
        <v>387</v>
      </c>
      <c r="C148" s="184"/>
      <c r="D148" s="184" t="s">
        <v>7</v>
      </c>
      <c r="E148" s="185" t="s">
        <v>129</v>
      </c>
      <c r="F148" s="186">
        <v>153</v>
      </c>
      <c r="G148" s="187">
        <v>32</v>
      </c>
      <c r="H148" s="16">
        <v>31.8</v>
      </c>
      <c r="I148" s="35" t="s">
        <v>58</v>
      </c>
    </row>
    <row r="149" spans="1:9">
      <c r="A149" s="184" t="str">
        <f t="shared" si="11"/>
        <v>O-4-UK-190</v>
      </c>
      <c r="B149" s="184" t="s">
        <v>387</v>
      </c>
      <c r="C149" s="184"/>
      <c r="D149" s="184" t="s">
        <v>7</v>
      </c>
      <c r="E149" s="185" t="s">
        <v>129</v>
      </c>
      <c r="F149" s="186">
        <v>190</v>
      </c>
      <c r="G149" s="187">
        <v>34</v>
      </c>
      <c r="H149" s="16">
        <v>34</v>
      </c>
      <c r="I149" s="268" t="s">
        <v>390</v>
      </c>
    </row>
    <row r="150" spans="1:9">
      <c r="A150" s="184" t="str">
        <f t="shared" si="11"/>
        <v>O-4-UK-192</v>
      </c>
      <c r="B150" s="184" t="s">
        <v>387</v>
      </c>
      <c r="C150" s="184"/>
      <c r="D150" s="184" t="s">
        <v>7</v>
      </c>
      <c r="E150" s="185" t="s">
        <v>129</v>
      </c>
      <c r="F150" s="186">
        <v>192</v>
      </c>
      <c r="G150" s="187">
        <v>10.3</v>
      </c>
      <c r="H150" s="16">
        <v>10</v>
      </c>
      <c r="I150" s="268"/>
    </row>
    <row r="151" spans="1:9">
      <c r="A151" s="184" t="str">
        <f t="shared" si="11"/>
        <v>O-4-UK-193</v>
      </c>
      <c r="B151" s="184" t="s">
        <v>387</v>
      </c>
      <c r="C151" s="184"/>
      <c r="D151" s="184" t="s">
        <v>7</v>
      </c>
      <c r="E151" s="185" t="s">
        <v>129</v>
      </c>
      <c r="F151" s="186">
        <v>193</v>
      </c>
      <c r="G151" s="187">
        <v>29.5</v>
      </c>
      <c r="H151" s="16">
        <v>28.9</v>
      </c>
      <c r="I151" s="269"/>
    </row>
    <row r="152" spans="1:9">
      <c r="A152" s="188" t="s">
        <v>391</v>
      </c>
      <c r="B152" s="188" t="s">
        <v>387</v>
      </c>
      <c r="D152" s="188" t="s">
        <v>7</v>
      </c>
      <c r="E152" s="189" t="s">
        <v>129</v>
      </c>
      <c r="F152" s="190">
        <v>201</v>
      </c>
      <c r="G152" s="191">
        <v>17</v>
      </c>
      <c r="H152" s="41">
        <v>16.2</v>
      </c>
      <c r="I152" s="255" t="s">
        <v>392</v>
      </c>
    </row>
    <row r="153" spans="1:9">
      <c r="A153" s="188" t="s">
        <v>393</v>
      </c>
      <c r="B153" s="188" t="s">
        <v>387</v>
      </c>
      <c r="D153" s="188" t="s">
        <v>7</v>
      </c>
      <c r="E153" s="189" t="s">
        <v>129</v>
      </c>
      <c r="F153" s="190">
        <v>203</v>
      </c>
      <c r="G153" s="191">
        <v>16.2</v>
      </c>
      <c r="H153" s="41">
        <v>16</v>
      </c>
      <c r="I153" s="254"/>
    </row>
    <row r="154" spans="1:9">
      <c r="A154" s="184" t="str">
        <f t="shared" ref="A154:A194" si="12">CONCATENATE("O-",RIGHT(D154,1),"-BB-",F154)</f>
        <v>O-5-BB-12</v>
      </c>
      <c r="B154" s="184" t="s">
        <v>387</v>
      </c>
      <c r="C154" s="184"/>
      <c r="D154" s="184" t="s">
        <v>8</v>
      </c>
      <c r="E154" s="185" t="s">
        <v>182</v>
      </c>
      <c r="F154" s="186">
        <v>12</v>
      </c>
      <c r="G154" s="187">
        <v>17.899999999999999</v>
      </c>
      <c r="H154" s="15">
        <v>17.8</v>
      </c>
      <c r="I154" s="30"/>
    </row>
    <row r="155" spans="1:9">
      <c r="A155" s="184" t="str">
        <f t="shared" si="12"/>
        <v>O-5-BB-14</v>
      </c>
      <c r="B155" s="184" t="s">
        <v>387</v>
      </c>
      <c r="C155" s="184"/>
      <c r="D155" s="184" t="s">
        <v>8</v>
      </c>
      <c r="E155" s="185" t="s">
        <v>182</v>
      </c>
      <c r="F155" s="186">
        <v>14</v>
      </c>
      <c r="G155" s="187">
        <v>32.6</v>
      </c>
      <c r="H155" s="15">
        <v>28</v>
      </c>
      <c r="I155" s="30"/>
    </row>
    <row r="156" spans="1:9">
      <c r="A156" s="184" t="str">
        <f t="shared" si="12"/>
        <v>O-5-BB-34</v>
      </c>
      <c r="B156" s="184" t="s">
        <v>387</v>
      </c>
      <c r="C156" s="184"/>
      <c r="D156" s="184" t="s">
        <v>8</v>
      </c>
      <c r="E156" s="185" t="s">
        <v>182</v>
      </c>
      <c r="F156" s="186">
        <v>34</v>
      </c>
      <c r="G156" s="187">
        <v>33.1</v>
      </c>
      <c r="H156" s="15">
        <v>31.5</v>
      </c>
      <c r="I156" s="30"/>
    </row>
    <row r="157" spans="1:9">
      <c r="A157" s="184" t="str">
        <f t="shared" si="12"/>
        <v>O-5-BB-35</v>
      </c>
      <c r="B157" s="184" t="s">
        <v>387</v>
      </c>
      <c r="C157" s="184"/>
      <c r="D157" s="184" t="s">
        <v>8</v>
      </c>
      <c r="E157" s="185" t="s">
        <v>182</v>
      </c>
      <c r="F157" s="186">
        <v>35</v>
      </c>
      <c r="G157" s="187">
        <v>35.200000000000003</v>
      </c>
      <c r="H157" s="15">
        <v>33.5</v>
      </c>
      <c r="I157" s="30"/>
    </row>
    <row r="158" spans="1:9">
      <c r="A158" s="184" t="str">
        <f t="shared" si="12"/>
        <v>O-5-BB-37</v>
      </c>
      <c r="B158" s="184" t="s">
        <v>387</v>
      </c>
      <c r="C158" s="184"/>
      <c r="D158" s="184" t="s">
        <v>8</v>
      </c>
      <c r="E158" s="185" t="s">
        <v>182</v>
      </c>
      <c r="F158" s="186">
        <v>37</v>
      </c>
      <c r="G158" s="187">
        <v>23.7</v>
      </c>
      <c r="H158" s="15">
        <v>23.4</v>
      </c>
      <c r="I158" s="30"/>
    </row>
    <row r="159" spans="1:9">
      <c r="A159" s="184" t="str">
        <f t="shared" si="12"/>
        <v>O-5-BB-38</v>
      </c>
      <c r="B159" s="184" t="s">
        <v>387</v>
      </c>
      <c r="C159" s="184"/>
      <c r="D159" s="184" t="s">
        <v>8</v>
      </c>
      <c r="E159" s="185" t="s">
        <v>182</v>
      </c>
      <c r="F159" s="186">
        <v>38</v>
      </c>
      <c r="G159" s="187">
        <v>20.8</v>
      </c>
      <c r="H159" s="15">
        <v>19.899999999999999</v>
      </c>
      <c r="I159" s="30"/>
    </row>
    <row r="160" spans="1:9">
      <c r="A160" s="184" t="str">
        <f t="shared" si="12"/>
        <v>O-5-BB-43</v>
      </c>
      <c r="B160" s="184" t="s">
        <v>387</v>
      </c>
      <c r="C160" s="184"/>
      <c r="D160" s="184" t="s">
        <v>8</v>
      </c>
      <c r="E160" s="185" t="s">
        <v>182</v>
      </c>
      <c r="F160" s="186">
        <v>43</v>
      </c>
      <c r="G160" s="187">
        <v>15.4</v>
      </c>
      <c r="H160" s="15">
        <v>14.5</v>
      </c>
      <c r="I160" s="30"/>
    </row>
    <row r="161" spans="1:9">
      <c r="A161" s="184" t="str">
        <f t="shared" si="12"/>
        <v>O-5-BB-44</v>
      </c>
      <c r="B161" s="184" t="s">
        <v>387</v>
      </c>
      <c r="C161" s="184"/>
      <c r="D161" s="184" t="s">
        <v>8</v>
      </c>
      <c r="E161" s="185" t="s">
        <v>182</v>
      </c>
      <c r="F161" s="186">
        <v>44</v>
      </c>
      <c r="G161" s="187">
        <v>13.2</v>
      </c>
      <c r="H161" s="15">
        <v>14.5</v>
      </c>
      <c r="I161" s="30"/>
    </row>
    <row r="162" spans="1:9">
      <c r="A162" s="184" t="str">
        <f t="shared" si="12"/>
        <v>O-5-BB-51</v>
      </c>
      <c r="B162" s="184" t="s">
        <v>387</v>
      </c>
      <c r="C162" s="184"/>
      <c r="D162" s="184" t="s">
        <v>8</v>
      </c>
      <c r="E162" s="185" t="s">
        <v>182</v>
      </c>
      <c r="F162" s="186">
        <v>51</v>
      </c>
      <c r="G162" s="187">
        <v>41</v>
      </c>
      <c r="H162" s="15">
        <v>37.299999999999997</v>
      </c>
      <c r="I162" s="30"/>
    </row>
    <row r="163" spans="1:9">
      <c r="A163" s="184" t="str">
        <f t="shared" si="12"/>
        <v>O-5-BB-52</v>
      </c>
      <c r="B163" s="184" t="s">
        <v>387</v>
      </c>
      <c r="C163" s="184"/>
      <c r="D163" s="184" t="s">
        <v>8</v>
      </c>
      <c r="E163" s="185" t="s">
        <v>182</v>
      </c>
      <c r="F163" s="186">
        <v>52</v>
      </c>
      <c r="G163" s="187">
        <v>71.8</v>
      </c>
      <c r="H163" s="15">
        <v>70.3</v>
      </c>
      <c r="I163" s="30"/>
    </row>
    <row r="164" spans="1:9">
      <c r="A164" s="184" t="str">
        <f t="shared" si="12"/>
        <v>O-5-BB-55</v>
      </c>
      <c r="B164" s="184" t="s">
        <v>387</v>
      </c>
      <c r="C164" s="184"/>
      <c r="D164" s="184" t="s">
        <v>8</v>
      </c>
      <c r="E164" s="185" t="s">
        <v>182</v>
      </c>
      <c r="F164" s="186">
        <v>55</v>
      </c>
      <c r="G164" s="187">
        <f>38.2-15.5</f>
        <v>22.700000000000003</v>
      </c>
      <c r="H164" s="15">
        <v>22.5</v>
      </c>
      <c r="I164" s="30"/>
    </row>
    <row r="165" spans="1:9">
      <c r="A165" s="184" t="str">
        <f t="shared" si="12"/>
        <v>O-5-BB-57</v>
      </c>
      <c r="B165" s="184" t="s">
        <v>387</v>
      </c>
      <c r="C165" s="184"/>
      <c r="D165" s="184" t="s">
        <v>8</v>
      </c>
      <c r="E165" s="185" t="s">
        <v>182</v>
      </c>
      <c r="F165" s="186">
        <v>57</v>
      </c>
      <c r="G165" s="187">
        <f>35.6-12.8</f>
        <v>22.8</v>
      </c>
      <c r="H165" s="15">
        <v>22</v>
      </c>
      <c r="I165" s="30"/>
    </row>
    <row r="166" spans="1:9">
      <c r="A166" s="184" t="str">
        <f t="shared" si="12"/>
        <v>O-5-BB-61</v>
      </c>
      <c r="B166" s="184" t="s">
        <v>387</v>
      </c>
      <c r="C166" s="184"/>
      <c r="D166" s="184" t="s">
        <v>8</v>
      </c>
      <c r="E166" s="185" t="s">
        <v>182</v>
      </c>
      <c r="F166" s="186">
        <v>61</v>
      </c>
      <c r="G166" s="187">
        <v>8.6999999999999993</v>
      </c>
      <c r="H166" s="15">
        <v>8.6</v>
      </c>
      <c r="I166" s="30"/>
    </row>
    <row r="167" spans="1:9">
      <c r="A167" s="184" t="str">
        <f t="shared" si="12"/>
        <v>O-5-BB-62</v>
      </c>
      <c r="B167" s="184" t="s">
        <v>387</v>
      </c>
      <c r="C167" s="184"/>
      <c r="D167" s="184" t="s">
        <v>8</v>
      </c>
      <c r="E167" s="185" t="s">
        <v>182</v>
      </c>
      <c r="F167" s="186">
        <v>62</v>
      </c>
      <c r="G167" s="187">
        <v>16.399999999999999</v>
      </c>
      <c r="H167" s="15">
        <v>16.3</v>
      </c>
      <c r="I167" s="30"/>
    </row>
    <row r="168" spans="1:9">
      <c r="A168" s="184" t="str">
        <f t="shared" si="12"/>
        <v>O-5-BB-63</v>
      </c>
      <c r="B168" s="184" t="s">
        <v>387</v>
      </c>
      <c r="C168" s="184"/>
      <c r="D168" s="184" t="s">
        <v>8</v>
      </c>
      <c r="E168" s="185" t="s">
        <v>182</v>
      </c>
      <c r="F168" s="186">
        <v>63</v>
      </c>
      <c r="G168" s="187">
        <v>24.2</v>
      </c>
      <c r="H168" s="15">
        <v>22.8</v>
      </c>
      <c r="I168" s="30"/>
    </row>
    <row r="169" spans="1:9">
      <c r="A169" s="184" t="str">
        <f t="shared" si="12"/>
        <v>O-5-BB-65</v>
      </c>
      <c r="B169" s="184" t="s">
        <v>387</v>
      </c>
      <c r="C169" s="184"/>
      <c r="D169" s="184" t="s">
        <v>8</v>
      </c>
      <c r="E169" s="185" t="s">
        <v>182</v>
      </c>
      <c r="F169" s="186">
        <v>65</v>
      </c>
      <c r="G169" s="187">
        <v>7.3</v>
      </c>
      <c r="H169" s="15">
        <v>7.2</v>
      </c>
      <c r="I169" s="30"/>
    </row>
    <row r="170" spans="1:9">
      <c r="A170" s="184" t="str">
        <f t="shared" si="12"/>
        <v>O-5-BB-66</v>
      </c>
      <c r="B170" s="184" t="s">
        <v>387</v>
      </c>
      <c r="C170" s="184"/>
      <c r="D170" s="184" t="s">
        <v>8</v>
      </c>
      <c r="E170" s="185" t="s">
        <v>182</v>
      </c>
      <c r="F170" s="186">
        <v>66</v>
      </c>
      <c r="G170" s="187">
        <v>20</v>
      </c>
      <c r="H170" s="15">
        <v>17.899999999999999</v>
      </c>
      <c r="I170" s="30"/>
    </row>
    <row r="171" spans="1:9">
      <c r="A171" s="184" t="str">
        <f t="shared" si="12"/>
        <v>O-5-BB-68</v>
      </c>
      <c r="B171" s="184" t="s">
        <v>387</v>
      </c>
      <c r="C171" s="184"/>
      <c r="D171" s="184" t="s">
        <v>8</v>
      </c>
      <c r="E171" s="185" t="s">
        <v>182</v>
      </c>
      <c r="F171" s="186">
        <v>68</v>
      </c>
      <c r="G171" s="187">
        <v>4.3</v>
      </c>
      <c r="H171" s="15">
        <v>4</v>
      </c>
      <c r="I171" s="30"/>
    </row>
    <row r="172" spans="1:9">
      <c r="A172" s="184" t="str">
        <f t="shared" si="12"/>
        <v>O-5-BB-112</v>
      </c>
      <c r="B172" s="184" t="s">
        <v>387</v>
      </c>
      <c r="C172" s="184"/>
      <c r="D172" s="184" t="s">
        <v>8</v>
      </c>
      <c r="E172" s="185" t="s">
        <v>182</v>
      </c>
      <c r="F172" s="186">
        <v>112</v>
      </c>
      <c r="G172" s="183">
        <v>40.5</v>
      </c>
      <c r="H172" s="216">
        <v>38.5</v>
      </c>
      <c r="I172" s="30" t="s">
        <v>394</v>
      </c>
    </row>
    <row r="173" spans="1:9">
      <c r="A173" s="184" t="str">
        <f t="shared" si="12"/>
        <v>O-5-BB-114</v>
      </c>
      <c r="B173" s="184" t="s">
        <v>387</v>
      </c>
      <c r="C173" s="184"/>
      <c r="D173" s="184" t="s">
        <v>8</v>
      </c>
      <c r="E173" s="185" t="s">
        <v>182</v>
      </c>
      <c r="F173" s="186">
        <v>114</v>
      </c>
      <c r="G173" s="187">
        <v>47.1</v>
      </c>
      <c r="H173" s="15">
        <v>45</v>
      </c>
      <c r="I173" s="30"/>
    </row>
    <row r="174" spans="1:9">
      <c r="A174" s="184" t="str">
        <f t="shared" si="12"/>
        <v>O-5-BB-118</v>
      </c>
      <c r="B174" s="184" t="s">
        <v>387</v>
      </c>
      <c r="C174" s="184"/>
      <c r="D174" s="184" t="s">
        <v>8</v>
      </c>
      <c r="E174" s="185" t="s">
        <v>182</v>
      </c>
      <c r="F174" s="186">
        <v>118</v>
      </c>
      <c r="G174" s="187">
        <v>8</v>
      </c>
      <c r="H174" s="15">
        <v>8</v>
      </c>
      <c r="I174" s="30"/>
    </row>
    <row r="175" spans="1:9">
      <c r="A175" s="184" t="str">
        <f t="shared" si="12"/>
        <v>O-5-BB-F19</v>
      </c>
      <c r="B175" s="184" t="s">
        <v>387</v>
      </c>
      <c r="C175" s="184"/>
      <c r="D175" s="184" t="s">
        <v>8</v>
      </c>
      <c r="E175" s="184" t="s">
        <v>182</v>
      </c>
      <c r="F175" s="186" t="s">
        <v>276</v>
      </c>
      <c r="G175" s="183">
        <v>29.4461780723</v>
      </c>
      <c r="H175" s="216">
        <v>27.3</v>
      </c>
      <c r="I175" s="30"/>
    </row>
    <row r="176" spans="1:9">
      <c r="A176" s="184" t="str">
        <f t="shared" si="12"/>
        <v>O-5-BB-F25</v>
      </c>
      <c r="B176" s="184" t="s">
        <v>387</v>
      </c>
      <c r="C176" s="184"/>
      <c r="D176" s="184" t="s">
        <v>8</v>
      </c>
      <c r="E176" s="184" t="s">
        <v>182</v>
      </c>
      <c r="F176" s="186" t="s">
        <v>278</v>
      </c>
      <c r="G176" s="183">
        <v>18.745304411700001</v>
      </c>
      <c r="H176" s="216">
        <v>17</v>
      </c>
      <c r="I176" s="30"/>
    </row>
    <row r="177" spans="1:9">
      <c r="A177" s="184" t="str">
        <f t="shared" si="12"/>
        <v>O-5-BB-F27</v>
      </c>
      <c r="B177" s="184" t="s">
        <v>387</v>
      </c>
      <c r="C177" s="184"/>
      <c r="D177" s="184" t="s">
        <v>8</v>
      </c>
      <c r="E177" s="184" t="s">
        <v>182</v>
      </c>
      <c r="F177" s="186" t="s">
        <v>280</v>
      </c>
      <c r="G177" s="183">
        <v>17.5304178608</v>
      </c>
      <c r="H177" s="216">
        <v>16.600000000000001</v>
      </c>
      <c r="I177" s="30"/>
    </row>
    <row r="178" spans="1:9">
      <c r="A178" s="184" t="str">
        <f t="shared" si="12"/>
        <v>O-5-BB-F29</v>
      </c>
      <c r="B178" s="184" t="s">
        <v>387</v>
      </c>
      <c r="C178" s="184"/>
      <c r="D178" s="184" t="s">
        <v>8</v>
      </c>
      <c r="E178" s="184" t="s">
        <v>182</v>
      </c>
      <c r="F178" s="186" t="s">
        <v>282</v>
      </c>
      <c r="G178" s="183">
        <v>19.7780890935</v>
      </c>
      <c r="H178" s="216">
        <v>17.100000000000001</v>
      </c>
      <c r="I178" s="30" t="s">
        <v>395</v>
      </c>
    </row>
    <row r="179" spans="1:9">
      <c r="A179" s="184" t="str">
        <f t="shared" si="12"/>
        <v>O-5-BB-F32</v>
      </c>
      <c r="B179" s="184" t="s">
        <v>387</v>
      </c>
      <c r="C179" s="184"/>
      <c r="D179" s="184" t="s">
        <v>8</v>
      </c>
      <c r="E179" s="184" t="s">
        <v>182</v>
      </c>
      <c r="F179" s="186" t="s">
        <v>284</v>
      </c>
      <c r="G179" s="183">
        <v>31.764690187399996</v>
      </c>
      <c r="H179" s="216">
        <v>28.6</v>
      </c>
      <c r="I179" s="30"/>
    </row>
    <row r="180" spans="1:9">
      <c r="A180" s="184" t="str">
        <f t="shared" si="12"/>
        <v>O-5-BB-F34A</v>
      </c>
      <c r="B180" s="184" t="s">
        <v>387</v>
      </c>
      <c r="C180" s="184"/>
      <c r="D180" s="184" t="s">
        <v>8</v>
      </c>
      <c r="E180" s="184" t="s">
        <v>182</v>
      </c>
      <c r="F180" s="186" t="s">
        <v>286</v>
      </c>
      <c r="G180" s="183">
        <v>33.293185555600004</v>
      </c>
      <c r="H180" s="216">
        <v>31</v>
      </c>
      <c r="I180" s="30" t="s">
        <v>396</v>
      </c>
    </row>
    <row r="181" spans="1:9">
      <c r="A181" s="184" t="str">
        <f t="shared" si="12"/>
        <v>O-5-BB-F34B</v>
      </c>
      <c r="B181" s="184" t="s">
        <v>387</v>
      </c>
      <c r="C181" s="184"/>
      <c r="D181" s="184" t="s">
        <v>8</v>
      </c>
      <c r="E181" s="184" t="s">
        <v>182</v>
      </c>
      <c r="F181" s="186" t="s">
        <v>288</v>
      </c>
      <c r="G181" s="183">
        <v>30.996436580499999</v>
      </c>
      <c r="H181" s="216">
        <v>29</v>
      </c>
      <c r="I181" s="30"/>
    </row>
    <row r="182" spans="1:9">
      <c r="A182" s="184" t="str">
        <f t="shared" si="12"/>
        <v>O-5-BB-F37B</v>
      </c>
      <c r="B182" s="184" t="s">
        <v>387</v>
      </c>
      <c r="C182" s="184"/>
      <c r="D182" s="184" t="s">
        <v>8</v>
      </c>
      <c r="E182" s="184" t="s">
        <v>182</v>
      </c>
      <c r="F182" s="186" t="s">
        <v>290</v>
      </c>
      <c r="G182" s="183">
        <v>36.460913270100001</v>
      </c>
      <c r="H182" s="216">
        <v>34.911329490500002</v>
      </c>
      <c r="I182" s="30"/>
    </row>
    <row r="183" spans="1:9">
      <c r="A183" s="184" t="str">
        <f t="shared" si="12"/>
        <v>O-5-BB-F39</v>
      </c>
      <c r="B183" s="184" t="s">
        <v>387</v>
      </c>
      <c r="C183" s="184"/>
      <c r="D183" s="184" t="s">
        <v>8</v>
      </c>
      <c r="E183" s="184" t="s">
        <v>182</v>
      </c>
      <c r="F183" s="186" t="s">
        <v>292</v>
      </c>
      <c r="G183" s="183">
        <v>49.776510249000005</v>
      </c>
      <c r="H183" s="216">
        <v>46.3</v>
      </c>
      <c r="I183" s="30"/>
    </row>
    <row r="184" spans="1:9">
      <c r="A184" s="184" t="str">
        <f t="shared" si="12"/>
        <v>O-5-BB-F42A</v>
      </c>
      <c r="B184" s="184" t="s">
        <v>387</v>
      </c>
      <c r="C184" s="184"/>
      <c r="D184" s="184" t="s">
        <v>8</v>
      </c>
      <c r="E184" s="184" t="s">
        <v>182</v>
      </c>
      <c r="F184" s="186" t="s">
        <v>294</v>
      </c>
      <c r="G184" s="183">
        <v>31.415176243099999</v>
      </c>
      <c r="H184" s="216">
        <v>28.8</v>
      </c>
      <c r="I184" s="30"/>
    </row>
    <row r="185" spans="1:9">
      <c r="A185" s="184" t="str">
        <f t="shared" si="12"/>
        <v>O-5-BB-F42B</v>
      </c>
      <c r="B185" s="184" t="s">
        <v>387</v>
      </c>
      <c r="C185" s="184"/>
      <c r="D185" s="184" t="s">
        <v>8</v>
      </c>
      <c r="E185" s="184" t="s">
        <v>182</v>
      </c>
      <c r="F185" s="186" t="s">
        <v>296</v>
      </c>
      <c r="G185" s="183">
        <v>32.015697671199995</v>
      </c>
      <c r="H185" s="216">
        <v>29.1</v>
      </c>
      <c r="I185" s="30"/>
    </row>
    <row r="186" spans="1:9">
      <c r="A186" s="184" t="str">
        <f t="shared" si="12"/>
        <v>O-5-BB-F46</v>
      </c>
      <c r="B186" s="184" t="s">
        <v>387</v>
      </c>
      <c r="C186" s="184"/>
      <c r="D186" s="184" t="s">
        <v>8</v>
      </c>
      <c r="E186" s="184" t="s">
        <v>182</v>
      </c>
      <c r="F186" s="186" t="s">
        <v>298</v>
      </c>
      <c r="G186" s="183">
        <v>57.541721088100005</v>
      </c>
      <c r="H186" s="216">
        <v>52.217440532000005</v>
      </c>
      <c r="I186" s="30"/>
    </row>
    <row r="187" spans="1:9">
      <c r="A187" s="184" t="str">
        <f t="shared" si="12"/>
        <v>O-5-BB-F49</v>
      </c>
      <c r="B187" s="184" t="s">
        <v>387</v>
      </c>
      <c r="C187" s="184"/>
      <c r="D187" s="184" t="s">
        <v>8</v>
      </c>
      <c r="E187" s="184" t="s">
        <v>182</v>
      </c>
      <c r="F187" s="186" t="s">
        <v>300</v>
      </c>
      <c r="G187" s="183">
        <v>7.5388212650999993</v>
      </c>
      <c r="H187" s="216">
        <v>6.2</v>
      </c>
      <c r="I187" s="30"/>
    </row>
    <row r="188" spans="1:9">
      <c r="A188" s="184" t="str">
        <f t="shared" si="12"/>
        <v>O-5-BB-F50</v>
      </c>
      <c r="B188" s="184" t="s">
        <v>387</v>
      </c>
      <c r="C188" s="184"/>
      <c r="D188" s="184" t="s">
        <v>8</v>
      </c>
      <c r="E188" s="184" t="s">
        <v>182</v>
      </c>
      <c r="F188" s="186" t="s">
        <v>302</v>
      </c>
      <c r="G188" s="183">
        <v>21.053336592699999</v>
      </c>
      <c r="H188" s="216">
        <v>19.600000000000001</v>
      </c>
      <c r="I188" s="30"/>
    </row>
    <row r="189" spans="1:9">
      <c r="A189" s="184" t="str">
        <f t="shared" si="12"/>
        <v>O-5-BB-F51</v>
      </c>
      <c r="B189" s="184" t="s">
        <v>387</v>
      </c>
      <c r="C189" s="184"/>
      <c r="D189" s="184" t="s">
        <v>8</v>
      </c>
      <c r="E189" s="184" t="s">
        <v>182</v>
      </c>
      <c r="F189" s="186" t="s">
        <v>134</v>
      </c>
      <c r="G189" s="183">
        <v>11.2377937057</v>
      </c>
      <c r="H189" s="216">
        <v>10.3</v>
      </c>
      <c r="I189" s="30"/>
    </row>
    <row r="190" spans="1:9">
      <c r="A190" s="184" t="str">
        <f t="shared" si="12"/>
        <v>O-5-BB-F52</v>
      </c>
      <c r="B190" s="184" t="s">
        <v>387</v>
      </c>
      <c r="C190" s="184"/>
      <c r="D190" s="184" t="s">
        <v>8</v>
      </c>
      <c r="E190" s="184" t="s">
        <v>182</v>
      </c>
      <c r="F190" s="186" t="s">
        <v>137</v>
      </c>
      <c r="G190" s="183">
        <v>32.607095311100004</v>
      </c>
      <c r="H190" s="216">
        <v>30.202617523400001</v>
      </c>
      <c r="I190" s="30"/>
    </row>
    <row r="191" spans="1:9">
      <c r="A191" s="184" t="str">
        <f t="shared" si="12"/>
        <v>O-5-BB-F53</v>
      </c>
      <c r="B191" s="184" t="s">
        <v>387</v>
      </c>
      <c r="C191" s="184"/>
      <c r="D191" s="184" t="s">
        <v>8</v>
      </c>
      <c r="E191" s="184" t="s">
        <v>182</v>
      </c>
      <c r="F191" s="186" t="s">
        <v>139</v>
      </c>
      <c r="G191" s="183">
        <v>20.003513169800001</v>
      </c>
      <c r="H191" s="216">
        <v>18.3696458147</v>
      </c>
      <c r="I191" s="30" t="s">
        <v>397</v>
      </c>
    </row>
    <row r="192" spans="1:9">
      <c r="A192" s="184" t="str">
        <f t="shared" si="12"/>
        <v>O-5-BB-F54</v>
      </c>
      <c r="B192" s="184" t="s">
        <v>387</v>
      </c>
      <c r="C192" s="184"/>
      <c r="D192" s="184" t="s">
        <v>8</v>
      </c>
      <c r="E192" s="184" t="s">
        <v>182</v>
      </c>
      <c r="F192" s="186" t="s">
        <v>141</v>
      </c>
      <c r="G192" s="183">
        <v>19.483223982399998</v>
      </c>
      <c r="H192" s="216">
        <v>17.722611566200001</v>
      </c>
      <c r="I192" s="30"/>
    </row>
    <row r="193" spans="1:9">
      <c r="A193" s="184" t="str">
        <f t="shared" si="12"/>
        <v>O-5-BB-F55</v>
      </c>
      <c r="B193" s="184" t="s">
        <v>387</v>
      </c>
      <c r="C193" s="184"/>
      <c r="D193" s="184" t="s">
        <v>8</v>
      </c>
      <c r="E193" s="184" t="s">
        <v>182</v>
      </c>
      <c r="F193" s="186" t="s">
        <v>143</v>
      </c>
      <c r="G193" s="183">
        <v>18.476880871100001</v>
      </c>
      <c r="H193" s="216">
        <v>16.309811121799999</v>
      </c>
      <c r="I193" s="30"/>
    </row>
    <row r="194" spans="1:9">
      <c r="A194" s="184" t="str">
        <f t="shared" si="12"/>
        <v>O-5-BB-F56</v>
      </c>
      <c r="B194" s="184" t="s">
        <v>387</v>
      </c>
      <c r="C194" s="184"/>
      <c r="D194" s="184" t="s">
        <v>8</v>
      </c>
      <c r="E194" s="184" t="s">
        <v>182</v>
      </c>
      <c r="F194" s="186" t="s">
        <v>145</v>
      </c>
      <c r="G194" s="183">
        <v>19.626995799299998</v>
      </c>
      <c r="H194" s="216">
        <v>17.989999999999998</v>
      </c>
      <c r="I194" s="30"/>
    </row>
    <row r="195" spans="1:9">
      <c r="A195" s="184" t="str">
        <f t="shared" ref="A195" si="13">CONCATENATE("O-",RIGHT(D195,1),"-BB-",F195)</f>
        <v>O-5-BB-290</v>
      </c>
      <c r="B195" s="184" t="s">
        <v>387</v>
      </c>
      <c r="C195" s="184"/>
      <c r="D195" s="184" t="s">
        <v>8</v>
      </c>
      <c r="E195" s="184" t="s">
        <v>182</v>
      </c>
      <c r="F195" s="186">
        <v>290</v>
      </c>
      <c r="G195" s="183">
        <v>35</v>
      </c>
      <c r="H195" s="216">
        <v>34.5</v>
      </c>
      <c r="I195" s="30" t="s">
        <v>398</v>
      </c>
    </row>
    <row r="196" spans="1:9">
      <c r="A196" s="184" t="str">
        <f t="shared" ref="A196:A197" si="14">CONCATENATE("O-",RIGHT(D196,1),"-BB-",F196)</f>
        <v>O-5-BB-F20</v>
      </c>
      <c r="B196" s="184" t="s">
        <v>387</v>
      </c>
      <c r="C196" s="184"/>
      <c r="D196" s="184" t="s">
        <v>8</v>
      </c>
      <c r="E196" s="184" t="s">
        <v>182</v>
      </c>
      <c r="F196" s="186" t="s">
        <v>399</v>
      </c>
      <c r="G196" s="183">
        <v>32.499066923299999</v>
      </c>
      <c r="H196" s="216">
        <v>30.43680857</v>
      </c>
      <c r="I196" s="30" t="s">
        <v>400</v>
      </c>
    </row>
    <row r="197" spans="1:9">
      <c r="A197" s="184" t="str">
        <f t="shared" si="14"/>
        <v>O-5-BB-F21</v>
      </c>
      <c r="B197" s="184" t="s">
        <v>387</v>
      </c>
      <c r="C197" s="184"/>
      <c r="D197" s="184" t="s">
        <v>8</v>
      </c>
      <c r="E197" s="184" t="s">
        <v>182</v>
      </c>
      <c r="F197" s="186" t="s">
        <v>401</v>
      </c>
      <c r="G197" s="183">
        <v>29.817042562400001</v>
      </c>
      <c r="H197" s="216">
        <v>28.2182538757</v>
      </c>
      <c r="I197" s="30" t="s">
        <v>402</v>
      </c>
    </row>
    <row r="198" spans="1:9">
      <c r="A198" s="184" t="str">
        <f t="shared" ref="A198" si="15">CONCATENATE("O-",RIGHT(D198,1),"-BB-",F198)</f>
        <v>O-5-BB-F57</v>
      </c>
      <c r="B198" s="184" t="s">
        <v>387</v>
      </c>
      <c r="C198" s="184"/>
      <c r="D198" s="184" t="s">
        <v>8</v>
      </c>
      <c r="E198" s="184" t="s">
        <v>182</v>
      </c>
      <c r="F198" s="186" t="s">
        <v>147</v>
      </c>
      <c r="G198" s="183">
        <v>40.8768784612</v>
      </c>
      <c r="H198" s="183">
        <v>38.315772553099997</v>
      </c>
      <c r="I198" s="30" t="s">
        <v>403</v>
      </c>
    </row>
  </sheetData>
  <autoFilter ref="A3:I3" xr:uid="{DE18F5D6-9118-427E-B08C-3F8246226010}"/>
  <mergeCells count="7">
    <mergeCell ref="I30:I32"/>
    <mergeCell ref="I63:I64"/>
    <mergeCell ref="I134:I140"/>
    <mergeCell ref="I149:I151"/>
    <mergeCell ref="I152:I153"/>
    <mergeCell ref="I49:I53"/>
    <mergeCell ref="I54:I59"/>
  </mergeCells>
  <conditionalFormatting sqref="A1:A3">
    <cfRule type="duplicateValues" dxfId="78" priority="44"/>
  </conditionalFormatting>
  <conditionalFormatting sqref="A4:A59">
    <cfRule type="cellIs" dxfId="77" priority="1" operator="equal">
      <formula>0</formula>
    </cfRule>
  </conditionalFormatting>
  <conditionalFormatting sqref="A27">
    <cfRule type="duplicateValues" dxfId="76" priority="11"/>
    <cfRule type="duplicateValues" dxfId="75" priority="12"/>
  </conditionalFormatting>
  <conditionalFormatting sqref="A48">
    <cfRule type="duplicateValues" dxfId="74" priority="2"/>
    <cfRule type="duplicateValues" dxfId="73" priority="3"/>
  </conditionalFormatting>
  <conditionalFormatting sqref="A49:A59">
    <cfRule type="duplicateValues" dxfId="72" priority="5"/>
    <cfRule type="duplicateValues" dxfId="71" priority="6"/>
  </conditionalFormatting>
  <conditionalFormatting sqref="A60:A133">
    <cfRule type="cellIs" dxfId="70" priority="17" operator="equal">
      <formula>0</formula>
    </cfRule>
  </conditionalFormatting>
  <conditionalFormatting sqref="A133">
    <cfRule type="duplicateValues" dxfId="69" priority="16"/>
  </conditionalFormatting>
  <conditionalFormatting sqref="A134:A135 A183 A148:A151 A185:A198 A4:A26 A28:A47 A154:A181 A60:A132">
    <cfRule type="duplicateValues" dxfId="68" priority="46"/>
  </conditionalFormatting>
  <conditionalFormatting sqref="A134:A136">
    <cfRule type="cellIs" dxfId="67" priority="35" operator="equal">
      <formula>0</formula>
    </cfRule>
  </conditionalFormatting>
  <conditionalFormatting sqref="A134:A151 A185:A198 A4:A26 A28:A47 A154:A183 A60:A132">
    <cfRule type="duplicateValues" dxfId="66" priority="45"/>
  </conditionalFormatting>
  <conditionalFormatting sqref="A136">
    <cfRule type="duplicateValues" dxfId="65" priority="34"/>
  </conditionalFormatting>
  <conditionalFormatting sqref="A137">
    <cfRule type="duplicateValues" dxfId="64" priority="36"/>
    <cfRule type="cellIs" dxfId="63" priority="37" operator="equal">
      <formula>0</formula>
    </cfRule>
  </conditionalFormatting>
  <conditionalFormatting sqref="A138">
    <cfRule type="duplicateValues" dxfId="62" priority="38"/>
    <cfRule type="cellIs" dxfId="61" priority="39" operator="equal">
      <formula>0</formula>
    </cfRule>
  </conditionalFormatting>
  <conditionalFormatting sqref="A139">
    <cfRule type="duplicateValues" dxfId="60" priority="40"/>
    <cfRule type="cellIs" dxfId="59" priority="41" operator="equal">
      <formula>0</formula>
    </cfRule>
  </conditionalFormatting>
  <conditionalFormatting sqref="A140">
    <cfRule type="duplicateValues" dxfId="58" priority="42"/>
    <cfRule type="cellIs" dxfId="57" priority="43" operator="equal">
      <formula>0</formula>
    </cfRule>
  </conditionalFormatting>
  <conditionalFormatting sqref="A141">
    <cfRule type="duplicateValues" dxfId="56" priority="20"/>
    <cfRule type="cellIs" dxfId="55" priority="21" operator="equal">
      <formula>0</formula>
    </cfRule>
  </conditionalFormatting>
  <conditionalFormatting sqref="A142">
    <cfRule type="duplicateValues" dxfId="54" priority="22"/>
    <cfRule type="cellIs" dxfId="53" priority="23" operator="equal">
      <formula>0</formula>
    </cfRule>
  </conditionalFormatting>
  <conditionalFormatting sqref="A143">
    <cfRule type="duplicateValues" dxfId="52" priority="24"/>
    <cfRule type="cellIs" dxfId="51" priority="25" operator="equal">
      <formula>0</formula>
    </cfRule>
  </conditionalFormatting>
  <conditionalFormatting sqref="A144">
    <cfRule type="duplicateValues" dxfId="50" priority="26"/>
    <cfRule type="cellIs" dxfId="49" priority="27" operator="equal">
      <formula>0</formula>
    </cfRule>
  </conditionalFormatting>
  <conditionalFormatting sqref="A145">
    <cfRule type="duplicateValues" dxfId="48" priority="28"/>
    <cfRule type="cellIs" dxfId="47" priority="29" operator="equal">
      <formula>0</formula>
    </cfRule>
  </conditionalFormatting>
  <conditionalFormatting sqref="A146">
    <cfRule type="duplicateValues" dxfId="46" priority="30"/>
    <cfRule type="cellIs" dxfId="45" priority="31" operator="equal">
      <formula>0</formula>
    </cfRule>
  </conditionalFormatting>
  <conditionalFormatting sqref="A147">
    <cfRule type="duplicateValues" dxfId="44" priority="32"/>
    <cfRule type="cellIs" dxfId="43" priority="33" operator="equal">
      <formula>0</formula>
    </cfRule>
  </conditionalFormatting>
  <conditionalFormatting sqref="A148:A181">
    <cfRule type="cellIs" dxfId="42" priority="7" operator="equal">
      <formula>0</formula>
    </cfRule>
  </conditionalFormatting>
  <conditionalFormatting sqref="A152:A153">
    <cfRule type="duplicateValues" dxfId="41" priority="8"/>
    <cfRule type="duplicateValues" dxfId="40" priority="9"/>
  </conditionalFormatting>
  <conditionalFormatting sqref="A182">
    <cfRule type="duplicateValues" dxfId="39" priority="18"/>
  </conditionalFormatting>
  <conditionalFormatting sqref="A182:A183">
    <cfRule type="cellIs" dxfId="38" priority="19" operator="equal">
      <formula>0</formula>
    </cfRule>
  </conditionalFormatting>
  <conditionalFormatting sqref="A184">
    <cfRule type="duplicateValues" dxfId="37" priority="13"/>
    <cfRule type="duplicateValues" dxfId="36" priority="14"/>
  </conditionalFormatting>
  <conditionalFormatting sqref="A184:A198">
    <cfRule type="cellIs" dxfId="35" priority="15" operator="equal">
      <formula>0</formula>
    </cfRule>
  </conditionalFormatting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BC153"/>
  <sheetViews>
    <sheetView tabSelected="1" zoomScale="80" zoomScaleNormal="80" workbookViewId="0">
      <pane xSplit="10" ySplit="3" topLeftCell="AX4" activePane="bottomRight" state="frozen"/>
      <selection pane="bottomRight" activeCell="A3" sqref="A3:XFD3"/>
      <selection pane="bottomLeft" activeCell="A4" sqref="A4"/>
      <selection pane="topRight" activeCell="J1" sqref="J1"/>
    </sheetView>
  </sheetViews>
  <sheetFormatPr defaultColWidth="11.5703125" defaultRowHeight="14.45"/>
  <cols>
    <col min="2" max="2" width="11.5703125" style="1" customWidth="1"/>
    <col min="3" max="3" width="11.5703125" style="1"/>
    <col min="6" max="6" width="11.5703125" style="99" customWidth="1"/>
    <col min="7" max="7" width="11.5703125" style="89" customWidth="1"/>
    <col min="9" max="9" width="19.28515625" customWidth="1"/>
    <col min="10" max="10" width="21.42578125" hidden="1" customWidth="1"/>
    <col min="11" max="12" width="11.5703125" customWidth="1"/>
    <col min="13" max="13" width="12.28515625" customWidth="1"/>
    <col min="14" max="14" width="10.140625" customWidth="1"/>
    <col min="15" max="15" width="13.5703125" style="100" customWidth="1"/>
    <col min="16" max="16" width="12" style="100" customWidth="1"/>
    <col min="17" max="19" width="11.5703125" customWidth="1"/>
    <col min="20" max="20" width="12" customWidth="1"/>
    <col min="21" max="22" width="11.5703125" customWidth="1"/>
    <col min="23" max="23" width="13.5703125" customWidth="1"/>
    <col min="24" max="35" width="11.5703125" customWidth="1"/>
    <col min="40" max="46" width="11.5703125" customWidth="1"/>
  </cols>
  <sheetData>
    <row r="1" spans="1:55">
      <c r="F1" s="88">
        <f>SUBTOTAL(9,F4:F181)</f>
        <v>912.75702912700035</v>
      </c>
      <c r="G1" s="89">
        <f>SUBTOTAL(9,G4:G181)</f>
        <v>845.71138840339995</v>
      </c>
      <c r="M1" s="88"/>
      <c r="N1" s="88"/>
      <c r="O1" s="90">
        <f>SUBTOTAL(9,O4:O181)</f>
        <v>50</v>
      </c>
      <c r="P1" s="90">
        <f>SUBTOTAL(9,P4:P181)</f>
        <v>51.7</v>
      </c>
      <c r="Q1" s="90"/>
      <c r="S1" s="89">
        <f>SUBTOTAL(9,S4:S181)</f>
        <v>0</v>
      </c>
      <c r="U1" s="88"/>
      <c r="V1" s="88"/>
      <c r="W1" s="88"/>
      <c r="X1" s="90">
        <f>SUBTOTAL(9,X4:X181)</f>
        <v>602.51138840339991</v>
      </c>
      <c r="Y1" s="90">
        <f>SUBTOTAL(9,Y4:Y181)</f>
        <v>848.13000000000011</v>
      </c>
      <c r="AD1" s="90">
        <f>SUBTOTAL(9,AD4:AD181)</f>
        <v>26</v>
      </c>
      <c r="AE1" s="88"/>
      <c r="AF1" s="88"/>
      <c r="AG1" s="88"/>
      <c r="AH1" s="90">
        <f>SUBTOTAL(9,AH4:AH181)</f>
        <v>0</v>
      </c>
      <c r="AI1" s="90">
        <f>SUBTOTAL(9,AI4:AI181)</f>
        <v>0</v>
      </c>
      <c r="AJ1" s="88"/>
      <c r="AK1" s="88"/>
      <c r="AL1" s="88"/>
      <c r="AM1" s="90">
        <f>SUBTOTAL(9,AM4:AM181)</f>
        <v>421.86</v>
      </c>
      <c r="AN1" s="90">
        <f>SUBTOTAL(9,AN4:AN181)</f>
        <v>419.77</v>
      </c>
      <c r="AO1" s="88"/>
      <c r="AP1" s="88"/>
      <c r="AQ1" s="88"/>
      <c r="AR1" s="90">
        <f>SUBTOTAL(9,AR4:AR181)</f>
        <v>91.710000000000008</v>
      </c>
      <c r="AS1" s="90">
        <f>SUBTOTAL(9,AS4:AS181)</f>
        <v>98.579999999999984</v>
      </c>
      <c r="AX1" s="90">
        <f>SUBTOTAL(9,AX4:AX181)</f>
        <v>0</v>
      </c>
    </row>
    <row r="2" spans="1:55" ht="42.75" customHeight="1">
      <c r="F2" s="88"/>
      <c r="M2" s="258" t="s">
        <v>404</v>
      </c>
      <c r="N2" s="258"/>
      <c r="O2" s="258"/>
      <c r="P2" s="258"/>
      <c r="Q2" s="258" t="s">
        <v>405</v>
      </c>
      <c r="R2" s="258"/>
      <c r="S2" s="258"/>
      <c r="T2" s="258"/>
      <c r="U2" s="257" t="s">
        <v>406</v>
      </c>
      <c r="V2" s="257"/>
      <c r="W2" s="257"/>
      <c r="X2" s="257"/>
      <c r="Y2" s="257"/>
      <c r="Z2" s="257" t="s">
        <v>407</v>
      </c>
      <c r="AA2" s="257"/>
      <c r="AB2" s="257"/>
      <c r="AC2" s="257"/>
      <c r="AD2" s="257"/>
      <c r="AE2" s="257" t="s">
        <v>408</v>
      </c>
      <c r="AF2" s="257"/>
      <c r="AG2" s="257"/>
      <c r="AH2" s="257"/>
      <c r="AI2" s="257"/>
      <c r="AJ2" s="257" t="s">
        <v>409</v>
      </c>
      <c r="AK2" s="257"/>
      <c r="AL2" s="257"/>
      <c r="AM2" s="257"/>
      <c r="AN2" s="257"/>
      <c r="AO2" s="257" t="s">
        <v>410</v>
      </c>
      <c r="AP2" s="257"/>
      <c r="AQ2" s="257"/>
      <c r="AR2" s="257"/>
      <c r="AS2" s="257"/>
      <c r="AT2" s="257" t="s">
        <v>411</v>
      </c>
      <c r="AU2" s="257"/>
      <c r="AV2" s="257"/>
      <c r="AW2" s="257"/>
      <c r="AX2" s="257"/>
      <c r="AY2" s="257" t="s">
        <v>412</v>
      </c>
      <c r="AZ2" s="257"/>
      <c r="BA2" s="257"/>
      <c r="BB2" s="257"/>
      <c r="BC2" s="257"/>
    </row>
    <row r="3" spans="1:55" s="92" customFormat="1" ht="33" customHeight="1">
      <c r="A3" s="9" t="s">
        <v>63</v>
      </c>
      <c r="B3" s="9" t="s">
        <v>340</v>
      </c>
      <c r="C3" s="20" t="s">
        <v>19</v>
      </c>
      <c r="D3" s="20" t="s">
        <v>64</v>
      </c>
      <c r="E3" s="20" t="s">
        <v>65</v>
      </c>
      <c r="F3" s="20" t="s">
        <v>309</v>
      </c>
      <c r="G3" s="102" t="s">
        <v>310</v>
      </c>
      <c r="H3" s="20" t="s">
        <v>71</v>
      </c>
      <c r="I3" s="77" t="s">
        <v>47</v>
      </c>
      <c r="J3" s="20" t="s">
        <v>72</v>
      </c>
      <c r="K3" s="20" t="s">
        <v>413</v>
      </c>
      <c r="L3" s="20" t="s">
        <v>414</v>
      </c>
      <c r="M3" s="20" t="s">
        <v>329</v>
      </c>
      <c r="N3" s="20" t="s">
        <v>415</v>
      </c>
      <c r="O3" s="91" t="s">
        <v>321</v>
      </c>
      <c r="P3" s="91" t="s">
        <v>322</v>
      </c>
      <c r="Q3" s="20" t="s">
        <v>329</v>
      </c>
      <c r="R3" s="20" t="s">
        <v>415</v>
      </c>
      <c r="S3" s="91" t="s">
        <v>321</v>
      </c>
      <c r="T3" s="91" t="s">
        <v>322</v>
      </c>
      <c r="U3" s="20" t="s">
        <v>329</v>
      </c>
      <c r="V3" s="20" t="s">
        <v>415</v>
      </c>
      <c r="W3" s="20" t="s">
        <v>416</v>
      </c>
      <c r="X3" s="91" t="s">
        <v>321</v>
      </c>
      <c r="Y3" s="91" t="s">
        <v>322</v>
      </c>
      <c r="Z3" s="20" t="s">
        <v>329</v>
      </c>
      <c r="AA3" s="20" t="s">
        <v>415</v>
      </c>
      <c r="AB3" s="20" t="s">
        <v>416</v>
      </c>
      <c r="AC3" s="91" t="s">
        <v>321</v>
      </c>
      <c r="AD3" s="91" t="s">
        <v>322</v>
      </c>
      <c r="AE3" s="20" t="s">
        <v>329</v>
      </c>
      <c r="AF3" s="20" t="s">
        <v>415</v>
      </c>
      <c r="AG3" s="20" t="s">
        <v>416</v>
      </c>
      <c r="AH3" s="91" t="s">
        <v>321</v>
      </c>
      <c r="AI3" s="91" t="s">
        <v>322</v>
      </c>
      <c r="AJ3" s="20" t="s">
        <v>329</v>
      </c>
      <c r="AK3" s="20" t="s">
        <v>415</v>
      </c>
      <c r="AL3" s="20" t="s">
        <v>416</v>
      </c>
      <c r="AM3" s="91" t="s">
        <v>321</v>
      </c>
      <c r="AN3" s="91" t="s">
        <v>322</v>
      </c>
      <c r="AO3" s="20" t="s">
        <v>329</v>
      </c>
      <c r="AP3" s="20" t="s">
        <v>415</v>
      </c>
      <c r="AQ3" s="20" t="s">
        <v>416</v>
      </c>
      <c r="AR3" s="91" t="s">
        <v>321</v>
      </c>
      <c r="AS3" s="91" t="s">
        <v>322</v>
      </c>
      <c r="AT3" s="20" t="s">
        <v>329</v>
      </c>
      <c r="AU3" s="20" t="s">
        <v>415</v>
      </c>
      <c r="AV3" s="20" t="s">
        <v>416</v>
      </c>
      <c r="AW3" s="91" t="s">
        <v>321</v>
      </c>
      <c r="AX3" s="91" t="s">
        <v>322</v>
      </c>
      <c r="AY3" s="20" t="s">
        <v>329</v>
      </c>
      <c r="AZ3" s="20" t="s">
        <v>415</v>
      </c>
      <c r="BA3" s="20" t="s">
        <v>416</v>
      </c>
      <c r="BB3" s="91" t="s">
        <v>321</v>
      </c>
      <c r="BC3" s="91" t="s">
        <v>322</v>
      </c>
    </row>
    <row r="4" spans="1:55" ht="15" hidden="1" customHeight="1">
      <c r="A4" s="37" t="str">
        <f t="shared" ref="A4:A28" si="0">CONCATENATE("O-",RIGHT(C4,1),"-SD-",E4)</f>
        <v>O-1-SD-27</v>
      </c>
      <c r="B4" s="37" t="s">
        <v>343</v>
      </c>
      <c r="C4" s="97" t="s">
        <v>4</v>
      </c>
      <c r="D4" s="93" t="s">
        <v>95</v>
      </c>
      <c r="E4" s="103">
        <v>27</v>
      </c>
      <c r="F4" s="104">
        <v>38.9</v>
      </c>
      <c r="G4" s="105">
        <v>36.700000000000003</v>
      </c>
      <c r="H4" s="93" t="s">
        <v>1</v>
      </c>
      <c r="I4" s="175" t="s">
        <v>54</v>
      </c>
      <c r="J4" s="93" t="s">
        <v>96</v>
      </c>
      <c r="K4" s="81">
        <v>45405</v>
      </c>
      <c r="L4" s="34">
        <v>37.299999999999997</v>
      </c>
      <c r="M4" s="94"/>
      <c r="N4" s="94"/>
      <c r="O4" s="95"/>
      <c r="P4" s="95"/>
      <c r="Q4" s="94"/>
      <c r="R4" s="94"/>
      <c r="S4" s="95"/>
      <c r="T4" s="95"/>
      <c r="U4" s="96">
        <v>45403</v>
      </c>
      <c r="V4" s="96">
        <v>45405</v>
      </c>
      <c r="W4" s="30"/>
      <c r="X4" s="30"/>
      <c r="Y4" s="30">
        <v>34.01</v>
      </c>
      <c r="Z4" s="30"/>
      <c r="AA4" s="30"/>
      <c r="AB4" s="30"/>
      <c r="AC4" s="30"/>
      <c r="AD4" s="30"/>
      <c r="AE4" s="96"/>
      <c r="AF4" s="30"/>
      <c r="AG4" s="30"/>
      <c r="AH4" s="30"/>
      <c r="AI4" s="30"/>
      <c r="AJ4" s="96"/>
      <c r="AK4" s="30"/>
      <c r="AL4" s="30"/>
      <c r="AM4" s="30"/>
      <c r="AN4" s="30"/>
      <c r="AO4" s="96">
        <v>45419</v>
      </c>
      <c r="AP4" s="96">
        <v>45420</v>
      </c>
      <c r="AQ4" s="30"/>
      <c r="AR4" s="30">
        <f t="shared" ref="AR4:AR10" si="1">L4</f>
        <v>37.299999999999997</v>
      </c>
      <c r="AS4" s="30">
        <v>35.700000000000003</v>
      </c>
    </row>
    <row r="5" spans="1:55" ht="18" hidden="1" customHeight="1">
      <c r="A5" s="37" t="str">
        <f t="shared" si="0"/>
        <v>O-1-SD-28</v>
      </c>
      <c r="B5" s="37" t="s">
        <v>343</v>
      </c>
      <c r="C5" s="97" t="s">
        <v>4</v>
      </c>
      <c r="D5" s="93" t="s">
        <v>95</v>
      </c>
      <c r="E5" s="103">
        <v>28</v>
      </c>
      <c r="F5" s="104">
        <v>17.100000000000001</v>
      </c>
      <c r="G5" s="105">
        <v>16.5</v>
      </c>
      <c r="H5" s="93" t="s">
        <v>1</v>
      </c>
      <c r="I5" s="110" t="s">
        <v>54</v>
      </c>
      <c r="J5" s="93" t="s">
        <v>96</v>
      </c>
      <c r="K5" s="81">
        <v>45404</v>
      </c>
      <c r="L5" s="34">
        <v>17</v>
      </c>
      <c r="M5" s="94"/>
      <c r="N5" s="94"/>
      <c r="O5" s="95"/>
      <c r="P5" s="95"/>
      <c r="Q5" s="94"/>
      <c r="R5" s="94"/>
      <c r="S5" s="95"/>
      <c r="T5" s="95"/>
      <c r="U5" s="96">
        <v>45403</v>
      </c>
      <c r="V5" s="96">
        <v>45405</v>
      </c>
      <c r="W5" s="30"/>
      <c r="X5" s="30"/>
      <c r="Y5" s="30">
        <v>17.100000000000001</v>
      </c>
      <c r="Z5" s="30"/>
      <c r="AA5" s="30"/>
      <c r="AB5" s="30"/>
      <c r="AC5" s="30"/>
      <c r="AD5" s="30"/>
      <c r="AE5" s="96"/>
      <c r="AF5" s="30"/>
      <c r="AG5" s="30"/>
      <c r="AH5" s="30"/>
      <c r="AI5" s="30"/>
      <c r="AJ5" s="96"/>
      <c r="AK5" s="30"/>
      <c r="AL5" s="30"/>
      <c r="AM5" s="30"/>
      <c r="AN5" s="30"/>
      <c r="AO5" s="96">
        <v>45419</v>
      </c>
      <c r="AP5" s="96">
        <v>45420</v>
      </c>
      <c r="AQ5" s="30"/>
      <c r="AR5" s="30">
        <f t="shared" si="1"/>
        <v>17</v>
      </c>
      <c r="AS5" s="30">
        <v>17</v>
      </c>
    </row>
    <row r="6" spans="1:55" ht="18" hidden="1" customHeight="1">
      <c r="A6" s="37" t="str">
        <f t="shared" si="0"/>
        <v>O-1-SD-29</v>
      </c>
      <c r="B6" s="37" t="s">
        <v>343</v>
      </c>
      <c r="C6" s="97" t="s">
        <v>4</v>
      </c>
      <c r="D6" s="93" t="s">
        <v>95</v>
      </c>
      <c r="E6" s="103">
        <v>29</v>
      </c>
      <c r="F6" s="104">
        <v>21.3</v>
      </c>
      <c r="G6" s="105">
        <v>20.7</v>
      </c>
      <c r="H6" s="93" t="s">
        <v>1</v>
      </c>
      <c r="I6" s="110" t="s">
        <v>54</v>
      </c>
      <c r="J6" s="93" t="s">
        <v>96</v>
      </c>
      <c r="K6" s="81">
        <v>45404</v>
      </c>
      <c r="L6" s="34">
        <v>19.600000000000001</v>
      </c>
      <c r="M6" s="94"/>
      <c r="N6" s="94"/>
      <c r="O6" s="95"/>
      <c r="P6" s="95"/>
      <c r="Q6" s="94"/>
      <c r="R6" s="94"/>
      <c r="S6" s="95"/>
      <c r="T6" s="95"/>
      <c r="U6" s="96">
        <v>45403</v>
      </c>
      <c r="V6" s="96">
        <v>45405</v>
      </c>
      <c r="W6" s="30"/>
      <c r="X6" s="30"/>
      <c r="Y6" s="30">
        <v>21</v>
      </c>
      <c r="Z6" s="30"/>
      <c r="AA6" s="30"/>
      <c r="AB6" s="30"/>
      <c r="AC6" s="30"/>
      <c r="AD6" s="30"/>
      <c r="AE6" s="96"/>
      <c r="AF6" s="30"/>
      <c r="AG6" s="30"/>
      <c r="AH6" s="30"/>
      <c r="AI6" s="30"/>
      <c r="AJ6" s="96"/>
      <c r="AK6" s="30"/>
      <c r="AL6" s="30"/>
      <c r="AM6" s="30"/>
      <c r="AN6" s="30"/>
      <c r="AO6" s="96">
        <v>45419</v>
      </c>
      <c r="AP6" s="96">
        <v>45420</v>
      </c>
      <c r="AQ6" s="30"/>
      <c r="AR6" s="30">
        <f t="shared" si="1"/>
        <v>19.600000000000001</v>
      </c>
      <c r="AS6" s="30">
        <v>20.2</v>
      </c>
    </row>
    <row r="7" spans="1:55" ht="18" hidden="1" customHeight="1">
      <c r="A7" s="37" t="str">
        <f t="shared" si="0"/>
        <v>O-1-SD-33</v>
      </c>
      <c r="B7" s="37" t="s">
        <v>343</v>
      </c>
      <c r="C7" s="97" t="s">
        <v>4</v>
      </c>
      <c r="D7" s="93" t="s">
        <v>95</v>
      </c>
      <c r="E7" s="103">
        <v>33</v>
      </c>
      <c r="F7" s="104">
        <v>10.8</v>
      </c>
      <c r="G7" s="105">
        <v>10.6</v>
      </c>
      <c r="H7" s="93" t="s">
        <v>1</v>
      </c>
      <c r="I7" s="110" t="s">
        <v>54</v>
      </c>
      <c r="J7" s="93" t="s">
        <v>96</v>
      </c>
      <c r="K7" s="81">
        <v>45404</v>
      </c>
      <c r="L7" s="34">
        <v>9</v>
      </c>
      <c r="M7" s="94"/>
      <c r="N7" s="94"/>
      <c r="O7" s="95"/>
      <c r="P7" s="95"/>
      <c r="Q7" s="94"/>
      <c r="R7" s="94"/>
      <c r="S7" s="95"/>
      <c r="T7" s="95"/>
      <c r="U7" s="96">
        <v>45403</v>
      </c>
      <c r="V7" s="96">
        <v>45405</v>
      </c>
      <c r="W7" s="30"/>
      <c r="X7" s="30"/>
      <c r="Y7" s="30">
        <v>10</v>
      </c>
      <c r="Z7" s="30"/>
      <c r="AA7" s="30"/>
      <c r="AB7" s="30"/>
      <c r="AC7" s="30"/>
      <c r="AD7" s="30"/>
      <c r="AE7" s="96"/>
      <c r="AF7" s="30"/>
      <c r="AG7" s="30"/>
      <c r="AH7" s="30"/>
      <c r="AI7" s="30"/>
      <c r="AJ7" s="96"/>
      <c r="AK7" s="30"/>
      <c r="AL7" s="30"/>
      <c r="AM7" s="30"/>
      <c r="AN7" s="30"/>
      <c r="AO7" s="96">
        <v>45419</v>
      </c>
      <c r="AP7" s="96">
        <v>45420</v>
      </c>
      <c r="AQ7" s="30"/>
      <c r="AR7" s="30">
        <f t="shared" si="1"/>
        <v>9</v>
      </c>
      <c r="AS7" s="30">
        <v>10</v>
      </c>
    </row>
    <row r="8" spans="1:55" ht="15" hidden="1" customHeight="1">
      <c r="A8" s="51" t="s">
        <v>103</v>
      </c>
      <c r="B8" s="37" t="s">
        <v>343</v>
      </c>
      <c r="C8" s="97" t="s">
        <v>4</v>
      </c>
      <c r="D8" s="93" t="s">
        <v>95</v>
      </c>
      <c r="E8" s="103">
        <v>34</v>
      </c>
      <c r="F8" s="104">
        <v>22.8</v>
      </c>
      <c r="G8" s="105">
        <v>22.3</v>
      </c>
      <c r="H8" s="93" t="s">
        <v>1</v>
      </c>
      <c r="I8" s="110" t="s">
        <v>54</v>
      </c>
      <c r="J8" s="93" t="s">
        <v>96</v>
      </c>
      <c r="K8" s="81">
        <v>45402</v>
      </c>
      <c r="L8" s="34">
        <v>21.1</v>
      </c>
      <c r="M8" s="94"/>
      <c r="N8" s="94"/>
      <c r="O8" s="95"/>
      <c r="P8" s="95"/>
      <c r="Q8" s="94"/>
      <c r="R8" s="94"/>
      <c r="S8" s="95"/>
      <c r="T8" s="95"/>
      <c r="U8" s="142">
        <v>45401</v>
      </c>
      <c r="V8" s="96">
        <v>45401</v>
      </c>
      <c r="W8" s="30"/>
      <c r="X8" s="30">
        <v>22.3</v>
      </c>
      <c r="Y8" s="30">
        <v>22.4</v>
      </c>
      <c r="Z8" s="30"/>
      <c r="AA8" s="30"/>
      <c r="AB8" s="30"/>
      <c r="AC8" s="30"/>
      <c r="AD8" s="30"/>
      <c r="AE8" s="142"/>
      <c r="AF8" s="96"/>
      <c r="AG8" s="30"/>
      <c r="AH8" s="30"/>
      <c r="AI8" s="30"/>
      <c r="AJ8" s="96"/>
      <c r="AK8" s="96"/>
      <c r="AL8" s="30"/>
      <c r="AM8" s="30"/>
      <c r="AN8" s="30"/>
      <c r="AO8" s="96">
        <v>45419</v>
      </c>
      <c r="AP8" s="96">
        <v>45420</v>
      </c>
      <c r="AQ8" s="30"/>
      <c r="AR8" s="30">
        <f t="shared" si="1"/>
        <v>21.1</v>
      </c>
      <c r="AS8" s="30">
        <v>21.44</v>
      </c>
    </row>
    <row r="9" spans="1:55" ht="18" hidden="1" customHeight="1">
      <c r="A9" s="37" t="str">
        <f t="shared" si="0"/>
        <v>O-1-SD-35</v>
      </c>
      <c r="B9" s="37" t="s">
        <v>343</v>
      </c>
      <c r="C9" s="97" t="s">
        <v>4</v>
      </c>
      <c r="D9" s="93" t="s">
        <v>95</v>
      </c>
      <c r="E9" s="103">
        <v>35</v>
      </c>
      <c r="F9" s="104">
        <v>26.5</v>
      </c>
      <c r="G9" s="105">
        <v>25.9</v>
      </c>
      <c r="H9" s="93" t="s">
        <v>1</v>
      </c>
      <c r="I9" s="110" t="s">
        <v>54</v>
      </c>
      <c r="J9" s="93" t="s">
        <v>96</v>
      </c>
      <c r="K9" s="139">
        <v>45406</v>
      </c>
      <c r="L9">
        <v>22.8</v>
      </c>
      <c r="M9" s="94"/>
      <c r="N9" s="94"/>
      <c r="O9" s="95"/>
      <c r="P9" s="95"/>
      <c r="Q9" s="94"/>
      <c r="R9" s="94"/>
      <c r="S9" s="95"/>
      <c r="T9" s="95"/>
      <c r="U9" s="96">
        <v>45405</v>
      </c>
      <c r="V9" s="96">
        <v>45408</v>
      </c>
      <c r="W9" s="30"/>
      <c r="X9" s="30"/>
      <c r="Y9" s="30">
        <v>26.95</v>
      </c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96"/>
      <c r="AK9" s="30"/>
      <c r="AL9" s="30"/>
      <c r="AM9" s="30"/>
      <c r="AN9" s="30"/>
      <c r="AO9" s="96">
        <v>45419</v>
      </c>
      <c r="AP9" s="96">
        <v>45420</v>
      </c>
      <c r="AQ9" s="30"/>
      <c r="AR9" s="30">
        <f t="shared" si="1"/>
        <v>22.8</v>
      </c>
      <c r="AS9" s="30">
        <v>25.43</v>
      </c>
    </row>
    <row r="10" spans="1:55" ht="15" hidden="1" customHeight="1">
      <c r="A10" s="37" t="str">
        <f t="shared" si="0"/>
        <v>O-1-SD-36</v>
      </c>
      <c r="B10" s="37" t="s">
        <v>343</v>
      </c>
      <c r="C10" s="97" t="s">
        <v>4</v>
      </c>
      <c r="D10" s="93" t="s">
        <v>95</v>
      </c>
      <c r="E10" s="103">
        <v>36</v>
      </c>
      <c r="F10" s="104">
        <v>46.7</v>
      </c>
      <c r="G10" s="105">
        <v>46</v>
      </c>
      <c r="H10" s="93" t="s">
        <v>1</v>
      </c>
      <c r="I10" s="110" t="s">
        <v>54</v>
      </c>
      <c r="J10" s="93" t="s">
        <v>96</v>
      </c>
      <c r="K10" s="81">
        <v>45404</v>
      </c>
      <c r="L10" s="34">
        <v>36.9</v>
      </c>
      <c r="M10" s="94"/>
      <c r="N10" s="94"/>
      <c r="O10" s="95"/>
      <c r="P10" s="95"/>
      <c r="Q10" s="94"/>
      <c r="R10" s="94"/>
      <c r="S10" s="95"/>
      <c r="T10" s="95"/>
      <c r="U10" s="96">
        <v>45403</v>
      </c>
      <c r="V10" s="96">
        <v>45405</v>
      </c>
      <c r="W10" s="30"/>
      <c r="X10" s="30"/>
      <c r="Y10" s="30">
        <v>40</v>
      </c>
      <c r="Z10" s="30"/>
      <c r="AA10" s="30"/>
      <c r="AB10" s="30"/>
      <c r="AC10" s="30"/>
      <c r="AD10" s="30"/>
      <c r="AE10" s="96"/>
      <c r="AF10" s="30"/>
      <c r="AG10" s="30"/>
      <c r="AH10" s="30"/>
      <c r="AI10" s="30"/>
      <c r="AJ10" s="96"/>
      <c r="AK10" s="30"/>
      <c r="AL10" s="30"/>
      <c r="AM10" s="30"/>
      <c r="AN10" s="30"/>
      <c r="AO10" s="96">
        <v>45419</v>
      </c>
      <c r="AP10" s="96">
        <v>45420</v>
      </c>
      <c r="AQ10" s="30"/>
      <c r="AR10" s="30">
        <f t="shared" si="1"/>
        <v>36.9</v>
      </c>
      <c r="AS10" s="30">
        <v>45.4</v>
      </c>
    </row>
    <row r="11" spans="1:55" ht="15" hidden="1" customHeight="1">
      <c r="A11" s="37" t="str">
        <f t="shared" si="0"/>
        <v>O-1-SD-39</v>
      </c>
      <c r="B11" s="37" t="s">
        <v>343</v>
      </c>
      <c r="C11" s="97" t="s">
        <v>4</v>
      </c>
      <c r="D11" s="93" t="s">
        <v>95</v>
      </c>
      <c r="E11" s="103">
        <v>39</v>
      </c>
      <c r="F11" s="104">
        <v>47.4</v>
      </c>
      <c r="G11" s="105">
        <v>45.7</v>
      </c>
      <c r="H11" s="93" t="s">
        <v>1</v>
      </c>
      <c r="I11" s="176" t="s">
        <v>55</v>
      </c>
      <c r="J11" s="93" t="s">
        <v>96</v>
      </c>
      <c r="K11" s="81">
        <v>45403</v>
      </c>
      <c r="L11" s="34">
        <v>42.3</v>
      </c>
      <c r="M11" s="94"/>
      <c r="N11" s="94"/>
      <c r="O11" s="95"/>
      <c r="P11" s="95"/>
      <c r="Q11" s="94"/>
      <c r="R11" s="94"/>
      <c r="S11" s="95"/>
      <c r="T11" s="95"/>
      <c r="U11" s="96">
        <v>45403</v>
      </c>
      <c r="V11" s="96">
        <v>45405</v>
      </c>
      <c r="W11" s="30"/>
      <c r="X11" s="30"/>
      <c r="Y11" s="30">
        <v>45.7</v>
      </c>
      <c r="Z11" s="30"/>
      <c r="AA11" s="30"/>
      <c r="AB11" s="30"/>
      <c r="AC11" s="30"/>
      <c r="AD11" s="30"/>
      <c r="AE11" s="96"/>
      <c r="AF11" s="30"/>
      <c r="AG11" s="30"/>
      <c r="AH11" s="30"/>
      <c r="AI11" s="30"/>
      <c r="AJ11" s="96"/>
      <c r="AK11" s="96">
        <v>45429</v>
      </c>
      <c r="AL11" s="30"/>
      <c r="AM11" s="30">
        <v>45.7</v>
      </c>
      <c r="AN11" s="30">
        <v>44.7</v>
      </c>
      <c r="AO11" s="96"/>
      <c r="AP11" s="30"/>
      <c r="AQ11" s="30"/>
      <c r="AR11" s="30"/>
      <c r="AS11" s="30"/>
    </row>
    <row r="12" spans="1:55" ht="15" hidden="1" customHeight="1">
      <c r="A12" s="37" t="str">
        <f t="shared" si="0"/>
        <v>O-1-SD-40</v>
      </c>
      <c r="B12" s="37" t="s">
        <v>343</v>
      </c>
      <c r="C12" s="97" t="s">
        <v>4</v>
      </c>
      <c r="D12" s="93" t="s">
        <v>95</v>
      </c>
      <c r="E12" s="103">
        <v>40</v>
      </c>
      <c r="F12" s="104">
        <v>47.3</v>
      </c>
      <c r="G12" s="105">
        <v>46.4</v>
      </c>
      <c r="H12" s="93" t="s">
        <v>1</v>
      </c>
      <c r="I12" s="111" t="s">
        <v>55</v>
      </c>
      <c r="J12" s="93" t="s">
        <v>96</v>
      </c>
      <c r="K12" s="81">
        <v>45405</v>
      </c>
      <c r="L12" s="34">
        <v>42.9</v>
      </c>
      <c r="M12" s="94">
        <v>45160</v>
      </c>
      <c r="N12" s="94">
        <v>45162</v>
      </c>
      <c r="O12" s="30">
        <v>10</v>
      </c>
      <c r="P12" s="30">
        <v>18.2</v>
      </c>
      <c r="Q12" s="94"/>
      <c r="R12" s="94"/>
      <c r="S12" s="95"/>
      <c r="T12" s="95"/>
      <c r="U12" s="96">
        <v>45403</v>
      </c>
      <c r="V12" s="96">
        <v>45405</v>
      </c>
      <c r="W12" s="30"/>
      <c r="X12" s="30"/>
      <c r="Y12" s="30">
        <v>46</v>
      </c>
      <c r="Z12" s="30"/>
      <c r="AA12" s="30"/>
      <c r="AB12" s="30"/>
      <c r="AC12" s="30"/>
      <c r="AD12" s="30"/>
      <c r="AE12" s="96"/>
      <c r="AF12" s="30"/>
      <c r="AG12" s="30"/>
      <c r="AH12" s="30"/>
      <c r="AI12" s="30"/>
      <c r="AJ12" s="96"/>
      <c r="AK12" s="30"/>
      <c r="AL12" s="30"/>
      <c r="AM12" s="30"/>
      <c r="AN12" s="30"/>
      <c r="AO12" s="96"/>
      <c r="AP12" s="30"/>
      <c r="AQ12" s="30"/>
      <c r="AR12" s="30"/>
      <c r="AS12" s="30"/>
    </row>
    <row r="13" spans="1:55" ht="15" hidden="1" customHeight="1">
      <c r="A13" s="37" t="str">
        <f t="shared" si="0"/>
        <v>O-1-SD-42</v>
      </c>
      <c r="B13" s="37" t="s">
        <v>343</v>
      </c>
      <c r="C13" s="97" t="s">
        <v>4</v>
      </c>
      <c r="D13" s="93" t="s">
        <v>95</v>
      </c>
      <c r="E13" s="103">
        <v>42</v>
      </c>
      <c r="F13" s="104">
        <v>53.7</v>
      </c>
      <c r="G13" s="105">
        <v>51.8</v>
      </c>
      <c r="H13" s="93" t="s">
        <v>1</v>
      </c>
      <c r="I13" s="176" t="s">
        <v>49</v>
      </c>
      <c r="J13" s="93" t="s">
        <v>96</v>
      </c>
      <c r="K13" s="81">
        <v>45402</v>
      </c>
      <c r="L13" s="34">
        <v>51.4</v>
      </c>
      <c r="M13" s="94">
        <v>45128</v>
      </c>
      <c r="N13" s="94">
        <v>45128</v>
      </c>
      <c r="O13" s="95">
        <v>15</v>
      </c>
      <c r="P13" s="95">
        <v>15.6</v>
      </c>
      <c r="Q13" s="94"/>
      <c r="R13" s="94"/>
      <c r="S13" s="95"/>
      <c r="T13" s="95"/>
      <c r="U13" s="142">
        <v>45401</v>
      </c>
      <c r="V13" s="96">
        <v>45401</v>
      </c>
      <c r="W13" s="30"/>
      <c r="X13" s="30">
        <v>51.8</v>
      </c>
      <c r="Y13" s="30">
        <v>51.3</v>
      </c>
      <c r="Z13" s="30"/>
      <c r="AA13" s="30"/>
      <c r="AB13" s="30"/>
      <c r="AC13" s="30"/>
      <c r="AD13" s="30"/>
      <c r="AE13" s="142"/>
      <c r="AF13" s="96"/>
      <c r="AG13" s="30"/>
      <c r="AH13" s="30"/>
      <c r="AI13" s="30"/>
      <c r="AJ13" s="142"/>
      <c r="AK13" s="96">
        <v>45429</v>
      </c>
      <c r="AL13" s="30"/>
      <c r="AM13" s="30">
        <v>51.8</v>
      </c>
      <c r="AN13" s="30">
        <v>17.739999999999998</v>
      </c>
      <c r="AO13" s="142"/>
      <c r="AP13" s="96"/>
      <c r="AQ13" s="30"/>
      <c r="AR13" s="30"/>
      <c r="AS13" s="30"/>
    </row>
    <row r="14" spans="1:55" ht="15" hidden="1" customHeight="1">
      <c r="A14" s="37" t="str">
        <f t="shared" si="0"/>
        <v>O-1-SD-44</v>
      </c>
      <c r="B14" s="37" t="s">
        <v>343</v>
      </c>
      <c r="C14" s="97" t="s">
        <v>4</v>
      </c>
      <c r="D14" s="93" t="s">
        <v>95</v>
      </c>
      <c r="E14" s="103">
        <v>44</v>
      </c>
      <c r="F14" s="104">
        <v>51.8</v>
      </c>
      <c r="G14" s="105">
        <v>50.6</v>
      </c>
      <c r="H14" s="93" t="s">
        <v>1</v>
      </c>
      <c r="I14" s="111" t="s">
        <v>49</v>
      </c>
      <c r="J14" s="93" t="s">
        <v>96</v>
      </c>
      <c r="K14" s="81">
        <v>45406</v>
      </c>
      <c r="L14" s="34">
        <v>46.9</v>
      </c>
      <c r="M14" s="94">
        <v>45128</v>
      </c>
      <c r="N14" s="94">
        <v>45128</v>
      </c>
      <c r="O14" s="95">
        <v>20</v>
      </c>
      <c r="P14" s="95">
        <v>21</v>
      </c>
      <c r="Q14" s="94"/>
      <c r="R14" s="94"/>
      <c r="S14" s="95"/>
      <c r="T14" s="95"/>
      <c r="U14" s="96">
        <v>45403</v>
      </c>
      <c r="V14" s="96">
        <v>45405</v>
      </c>
      <c r="W14" s="30"/>
      <c r="X14" s="30"/>
      <c r="Y14" s="30">
        <v>46.6</v>
      </c>
      <c r="Z14" s="30"/>
      <c r="AA14" s="30"/>
      <c r="AB14" s="30"/>
      <c r="AC14" s="30"/>
      <c r="AD14" s="30"/>
      <c r="AE14" s="96"/>
      <c r="AF14" s="30"/>
      <c r="AG14" s="30"/>
      <c r="AH14" s="30"/>
      <c r="AI14" s="30"/>
      <c r="AJ14" s="96"/>
      <c r="AK14" s="30"/>
      <c r="AL14" s="30"/>
      <c r="AM14" s="30"/>
      <c r="AN14" s="30"/>
      <c r="AO14" s="96"/>
      <c r="AP14" s="30"/>
      <c r="AQ14" s="30"/>
      <c r="AR14" s="30"/>
      <c r="AS14" s="30"/>
    </row>
    <row r="15" spans="1:55" ht="18" hidden="1" customHeight="1">
      <c r="A15" s="37" t="str">
        <f t="shared" si="0"/>
        <v>O-1-SD-95</v>
      </c>
      <c r="B15" s="37" t="s">
        <v>343</v>
      </c>
      <c r="C15" s="97" t="s">
        <v>4</v>
      </c>
      <c r="D15" s="93" t="s">
        <v>95</v>
      </c>
      <c r="E15" s="103">
        <v>95</v>
      </c>
      <c r="F15" s="104">
        <v>16</v>
      </c>
      <c r="G15" s="105">
        <v>15.4</v>
      </c>
      <c r="H15" s="93" t="s">
        <v>1</v>
      </c>
      <c r="I15" s="111" t="s">
        <v>55</v>
      </c>
      <c r="J15" s="93" t="s">
        <v>96</v>
      </c>
      <c r="K15" s="81">
        <v>45404</v>
      </c>
      <c r="L15" s="34">
        <v>13.9</v>
      </c>
      <c r="M15" s="94"/>
      <c r="N15" s="94"/>
      <c r="O15" s="95"/>
      <c r="P15" s="95"/>
      <c r="Q15" s="94"/>
      <c r="R15" s="94"/>
      <c r="S15" s="95"/>
      <c r="T15" s="95"/>
      <c r="U15" s="96">
        <v>45403</v>
      </c>
      <c r="V15" s="96">
        <v>45405</v>
      </c>
      <c r="W15" s="30"/>
      <c r="X15" s="30"/>
      <c r="Y15" s="30">
        <v>15.65</v>
      </c>
      <c r="Z15" s="30"/>
      <c r="AA15" s="30"/>
      <c r="AB15" s="30"/>
      <c r="AC15" s="30"/>
      <c r="AD15" s="30"/>
      <c r="AE15" s="96"/>
      <c r="AF15" s="30"/>
      <c r="AG15" s="30"/>
      <c r="AH15" s="30"/>
      <c r="AI15" s="30"/>
      <c r="AJ15" s="96"/>
      <c r="AK15" s="30"/>
      <c r="AL15" s="30"/>
      <c r="AM15" s="30"/>
      <c r="AN15" s="30"/>
      <c r="AO15" s="96"/>
      <c r="AP15" s="30"/>
      <c r="AQ15" s="30"/>
      <c r="AR15" s="30"/>
      <c r="AS15" s="30"/>
    </row>
    <row r="16" spans="1:55" ht="15" hidden="1" customHeight="1">
      <c r="A16" s="37" t="str">
        <f t="shared" si="0"/>
        <v>O-1-SD-96</v>
      </c>
      <c r="B16" s="37" t="s">
        <v>343</v>
      </c>
      <c r="C16" s="97" t="s">
        <v>4</v>
      </c>
      <c r="D16" s="93" t="s">
        <v>95</v>
      </c>
      <c r="E16" s="103">
        <v>96</v>
      </c>
      <c r="F16" s="104">
        <v>22.5</v>
      </c>
      <c r="G16" s="105">
        <v>22.2</v>
      </c>
      <c r="H16" s="93" t="s">
        <v>1</v>
      </c>
      <c r="I16" s="111" t="s">
        <v>55</v>
      </c>
      <c r="J16" s="93" t="s">
        <v>96</v>
      </c>
      <c r="K16" s="81">
        <v>45404</v>
      </c>
      <c r="L16" s="34">
        <v>20</v>
      </c>
      <c r="M16" s="94"/>
      <c r="N16" s="94"/>
      <c r="O16" s="95"/>
      <c r="P16" s="95"/>
      <c r="Q16" s="94"/>
      <c r="R16" s="94"/>
      <c r="S16" s="95"/>
      <c r="T16" s="95"/>
      <c r="U16" s="96">
        <v>45403</v>
      </c>
      <c r="V16" s="30" t="s">
        <v>417</v>
      </c>
      <c r="W16" s="30"/>
      <c r="X16" s="30"/>
      <c r="Y16" s="30">
        <v>21.5</v>
      </c>
      <c r="Z16" s="30"/>
      <c r="AA16" s="30"/>
      <c r="AB16" s="30"/>
      <c r="AC16" s="30"/>
      <c r="AD16" s="30"/>
      <c r="AE16" s="96"/>
      <c r="AF16" s="30"/>
      <c r="AG16" s="30"/>
      <c r="AH16" s="30"/>
      <c r="AI16" s="30"/>
      <c r="AJ16" s="96"/>
      <c r="AK16" s="30"/>
      <c r="AL16" s="30"/>
      <c r="AM16" s="30"/>
      <c r="AN16" s="30"/>
      <c r="AO16" s="96"/>
      <c r="AP16" s="30"/>
      <c r="AQ16" s="30"/>
      <c r="AR16" s="30"/>
      <c r="AS16" s="30"/>
    </row>
    <row r="17" spans="1:45" ht="15" hidden="1" customHeight="1">
      <c r="A17" s="37" t="str">
        <f t="shared" si="0"/>
        <v>O-1-SD-104</v>
      </c>
      <c r="B17" s="37" t="s">
        <v>343</v>
      </c>
      <c r="C17" s="97" t="s">
        <v>4</v>
      </c>
      <c r="D17" s="93" t="s">
        <v>95</v>
      </c>
      <c r="E17" s="103">
        <v>104</v>
      </c>
      <c r="F17" s="104">
        <v>21.5</v>
      </c>
      <c r="G17" s="105">
        <v>20.8</v>
      </c>
      <c r="H17" s="93" t="s">
        <v>1</v>
      </c>
      <c r="I17" s="111" t="s">
        <v>55</v>
      </c>
      <c r="J17" s="93" t="s">
        <v>96</v>
      </c>
      <c r="K17" s="101">
        <v>45403</v>
      </c>
      <c r="L17" s="34">
        <v>20.100000000000001</v>
      </c>
      <c r="M17" s="94"/>
      <c r="N17" s="94"/>
      <c r="O17" s="95"/>
      <c r="P17" s="95"/>
      <c r="Q17" s="94"/>
      <c r="R17" s="94"/>
      <c r="S17" s="95"/>
      <c r="T17" s="95"/>
      <c r="U17" s="142">
        <v>45401</v>
      </c>
      <c r="V17" s="96">
        <v>45401</v>
      </c>
      <c r="W17" s="30"/>
      <c r="X17" s="30">
        <v>20.8</v>
      </c>
      <c r="Y17" s="30">
        <v>21.46</v>
      </c>
      <c r="Z17" s="30"/>
      <c r="AA17" s="30"/>
      <c r="AB17" s="30"/>
      <c r="AC17" s="30"/>
      <c r="AD17" s="30"/>
      <c r="AE17" s="142"/>
      <c r="AF17" s="96"/>
      <c r="AG17" s="30"/>
      <c r="AH17" s="30"/>
      <c r="AI17" s="30"/>
      <c r="AJ17" s="142"/>
      <c r="AK17" s="96">
        <v>45429</v>
      </c>
      <c r="AL17" s="30"/>
      <c r="AM17" s="30">
        <v>20.8</v>
      </c>
      <c r="AN17" s="30">
        <v>20.47</v>
      </c>
      <c r="AO17" s="142"/>
      <c r="AP17" s="96"/>
      <c r="AQ17" s="30"/>
      <c r="AR17" s="30"/>
      <c r="AS17" s="30"/>
    </row>
    <row r="18" spans="1:45" ht="15" hidden="1" customHeight="1">
      <c r="A18" s="37" t="str">
        <f t="shared" si="0"/>
        <v>O-1-SD-105</v>
      </c>
      <c r="B18" s="37" t="s">
        <v>343</v>
      </c>
      <c r="C18" s="97" t="s">
        <v>4</v>
      </c>
      <c r="D18" s="93" t="s">
        <v>95</v>
      </c>
      <c r="E18" s="103">
        <v>105</v>
      </c>
      <c r="F18" s="104">
        <v>19.5</v>
      </c>
      <c r="G18" s="105">
        <v>19.100000000000001</v>
      </c>
      <c r="H18" s="93" t="s">
        <v>1</v>
      </c>
      <c r="I18" s="111" t="s">
        <v>55</v>
      </c>
      <c r="J18" s="93" t="s">
        <v>96</v>
      </c>
      <c r="K18" s="101">
        <v>45403</v>
      </c>
      <c r="L18" s="34">
        <v>17.8</v>
      </c>
      <c r="M18" s="94"/>
      <c r="N18" s="94"/>
      <c r="O18" s="95"/>
      <c r="P18" s="95"/>
      <c r="Q18" s="94"/>
      <c r="R18" s="94"/>
      <c r="S18" s="95"/>
      <c r="T18" s="95"/>
      <c r="U18" s="142">
        <v>45401</v>
      </c>
      <c r="V18" s="96">
        <v>45401</v>
      </c>
      <c r="W18" s="30"/>
      <c r="X18" s="30">
        <v>19.100000000000001</v>
      </c>
      <c r="Y18" s="30">
        <v>19.05</v>
      </c>
      <c r="Z18" s="30"/>
      <c r="AA18" s="30"/>
      <c r="AB18" s="30"/>
      <c r="AC18" s="30"/>
      <c r="AD18" s="30"/>
      <c r="AE18" s="142"/>
      <c r="AF18" s="96"/>
      <c r="AG18" s="30"/>
      <c r="AH18" s="30"/>
      <c r="AI18" s="30"/>
      <c r="AJ18" s="142"/>
      <c r="AK18" s="96">
        <v>45429</v>
      </c>
      <c r="AL18" s="30"/>
      <c r="AM18" s="30">
        <v>19.100000000000001</v>
      </c>
      <c r="AN18" s="30">
        <v>19.7</v>
      </c>
      <c r="AO18" s="142"/>
      <c r="AP18" s="96"/>
      <c r="AQ18" s="30"/>
      <c r="AR18" s="30"/>
      <c r="AS18" s="30"/>
    </row>
    <row r="19" spans="1:45" ht="15" hidden="1" customHeight="1">
      <c r="A19" s="37" t="str">
        <f t="shared" si="0"/>
        <v>O-1-SD-107</v>
      </c>
      <c r="B19" s="37" t="s">
        <v>343</v>
      </c>
      <c r="C19" s="97" t="s">
        <v>4</v>
      </c>
      <c r="D19" s="93" t="s">
        <v>95</v>
      </c>
      <c r="E19" s="103">
        <v>107</v>
      </c>
      <c r="F19" s="104">
        <v>39.4</v>
      </c>
      <c r="G19" s="105">
        <v>35.5</v>
      </c>
      <c r="H19" s="93" t="s">
        <v>1</v>
      </c>
      <c r="I19" s="116" t="s">
        <v>55</v>
      </c>
      <c r="J19" s="93" t="s">
        <v>96</v>
      </c>
      <c r="K19" s="81">
        <v>45405</v>
      </c>
      <c r="L19" s="117">
        <v>32.9</v>
      </c>
      <c r="M19" s="94"/>
      <c r="N19" s="94"/>
      <c r="O19" s="95"/>
      <c r="P19" s="95"/>
      <c r="Q19" s="94"/>
      <c r="R19" s="94"/>
      <c r="S19" s="95"/>
      <c r="T19" s="95"/>
      <c r="U19" s="96">
        <v>45405</v>
      </c>
      <c r="V19" s="96">
        <v>45407</v>
      </c>
      <c r="W19" s="30"/>
      <c r="X19" s="30">
        <v>35.5</v>
      </c>
      <c r="Y19" s="30">
        <v>35.68</v>
      </c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</row>
    <row r="20" spans="1:45" ht="18" hidden="1" customHeight="1">
      <c r="A20" s="37" t="str">
        <f t="shared" si="0"/>
        <v>O-1-SD-110</v>
      </c>
      <c r="B20" s="37" t="s">
        <v>343</v>
      </c>
      <c r="C20" s="97" t="s">
        <v>4</v>
      </c>
      <c r="D20" s="93" t="s">
        <v>95</v>
      </c>
      <c r="E20" s="103">
        <v>110</v>
      </c>
      <c r="F20" s="104">
        <v>18.5</v>
      </c>
      <c r="G20" s="105">
        <v>18</v>
      </c>
      <c r="H20" s="93" t="s">
        <v>1</v>
      </c>
      <c r="I20" s="116" t="s">
        <v>55</v>
      </c>
      <c r="J20" s="93" t="s">
        <v>96</v>
      </c>
      <c r="K20" s="122">
        <v>45404</v>
      </c>
      <c r="L20" s="117">
        <v>16.899999999999999</v>
      </c>
      <c r="M20" s="94"/>
      <c r="N20" s="94"/>
      <c r="O20" s="95"/>
      <c r="P20" s="95"/>
      <c r="Q20" s="94"/>
      <c r="R20" s="94"/>
      <c r="S20" s="95"/>
      <c r="T20" s="95"/>
      <c r="U20" s="96">
        <v>45403</v>
      </c>
      <c r="V20" s="96">
        <v>45405</v>
      </c>
      <c r="W20" s="30"/>
      <c r="X20" s="30"/>
      <c r="Y20" s="30">
        <v>19.27</v>
      </c>
      <c r="Z20" s="30"/>
      <c r="AA20" s="30"/>
      <c r="AB20" s="30"/>
      <c r="AC20" s="30"/>
      <c r="AD20" s="30"/>
      <c r="AE20" s="96"/>
      <c r="AF20" s="30"/>
      <c r="AG20" s="30"/>
      <c r="AH20" s="30"/>
      <c r="AI20" s="30"/>
      <c r="AJ20" s="96"/>
      <c r="AK20" s="96">
        <v>45429</v>
      </c>
      <c r="AL20" s="30"/>
      <c r="AM20" s="30">
        <v>18</v>
      </c>
      <c r="AN20" s="30">
        <v>17</v>
      </c>
      <c r="AO20" s="96"/>
      <c r="AP20" s="30"/>
      <c r="AQ20" s="30"/>
      <c r="AR20" s="30"/>
      <c r="AS20" s="30"/>
    </row>
    <row r="21" spans="1:45" ht="18" hidden="1" customHeight="1">
      <c r="A21" s="37" t="str">
        <f t="shared" si="0"/>
        <v>O-1-SD-112</v>
      </c>
      <c r="B21" s="37" t="s">
        <v>343</v>
      </c>
      <c r="C21" s="97" t="s">
        <v>4</v>
      </c>
      <c r="D21" s="93" t="s">
        <v>95</v>
      </c>
      <c r="E21" s="103">
        <v>112</v>
      </c>
      <c r="F21" s="104">
        <v>16.5</v>
      </c>
      <c r="G21" s="105">
        <v>15.9</v>
      </c>
      <c r="H21" s="93" t="s">
        <v>1</v>
      </c>
      <c r="I21" s="116" t="s">
        <v>55</v>
      </c>
      <c r="J21" s="93" t="s">
        <v>96</v>
      </c>
      <c r="K21" s="122">
        <v>45404</v>
      </c>
      <c r="L21" s="117">
        <v>15.2</v>
      </c>
      <c r="M21" s="94"/>
      <c r="N21" s="94"/>
      <c r="O21" s="95"/>
      <c r="P21" s="95"/>
      <c r="Q21" s="94"/>
      <c r="R21" s="94"/>
      <c r="S21" s="95"/>
      <c r="T21" s="95"/>
      <c r="U21" s="96">
        <v>45403</v>
      </c>
      <c r="V21" s="96">
        <v>45405</v>
      </c>
      <c r="W21" s="30"/>
      <c r="X21" s="30"/>
      <c r="Y21" s="30">
        <v>16.440000000000001</v>
      </c>
      <c r="Z21" s="30"/>
      <c r="AA21" s="30"/>
      <c r="AB21" s="30"/>
      <c r="AC21" s="30"/>
      <c r="AD21" s="30"/>
      <c r="AE21" s="96"/>
      <c r="AF21" s="30"/>
      <c r="AG21" s="30"/>
      <c r="AH21" s="30"/>
      <c r="AI21" s="30"/>
      <c r="AJ21" s="96"/>
      <c r="AK21" s="96">
        <v>45429</v>
      </c>
      <c r="AL21" s="30"/>
      <c r="AM21" s="30">
        <v>15.9</v>
      </c>
      <c r="AN21" s="30">
        <v>17.809999999999999</v>
      </c>
      <c r="AO21" s="96"/>
      <c r="AP21" s="30"/>
      <c r="AQ21" s="30"/>
      <c r="AR21" s="30"/>
      <c r="AS21" s="30"/>
    </row>
    <row r="22" spans="1:45" ht="18" hidden="1" customHeight="1">
      <c r="A22" s="37" t="str">
        <f t="shared" si="0"/>
        <v>O-1-SD-129</v>
      </c>
      <c r="B22" s="37" t="s">
        <v>343</v>
      </c>
      <c r="C22" s="97" t="s">
        <v>4</v>
      </c>
      <c r="D22" s="93" t="s">
        <v>95</v>
      </c>
      <c r="E22" s="103">
        <v>129</v>
      </c>
      <c r="F22" s="104">
        <v>14.1</v>
      </c>
      <c r="G22" s="105">
        <v>13.6</v>
      </c>
      <c r="H22" s="93" t="s">
        <v>1</v>
      </c>
      <c r="I22" s="120" t="s">
        <v>54</v>
      </c>
      <c r="J22" s="93" t="s">
        <v>96</v>
      </c>
      <c r="K22" s="122">
        <v>45406</v>
      </c>
      <c r="L22" s="117">
        <v>13</v>
      </c>
      <c r="M22" s="94"/>
      <c r="N22" s="94"/>
      <c r="O22" s="95"/>
      <c r="P22" s="95"/>
      <c r="Q22" s="94"/>
      <c r="R22" s="94"/>
      <c r="S22" s="95"/>
      <c r="T22" s="95"/>
      <c r="U22" s="96">
        <v>45405</v>
      </c>
      <c r="V22" s="96">
        <v>45406</v>
      </c>
      <c r="W22" s="30"/>
      <c r="X22" s="30"/>
      <c r="Y22" s="30">
        <v>13.8</v>
      </c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96"/>
      <c r="AK22" s="30"/>
      <c r="AL22" s="30"/>
      <c r="AM22" s="30"/>
      <c r="AN22" s="30"/>
      <c r="AO22" s="96">
        <v>45419</v>
      </c>
      <c r="AP22" s="96">
        <v>45422</v>
      </c>
      <c r="AQ22" s="30"/>
      <c r="AR22" s="30">
        <f t="shared" ref="AR22:AR28" si="2">L22</f>
        <v>13</v>
      </c>
      <c r="AS22" s="30">
        <v>13.6</v>
      </c>
    </row>
    <row r="23" spans="1:45" ht="18" hidden="1" customHeight="1">
      <c r="A23" s="37" t="str">
        <f t="shared" si="0"/>
        <v>O-1-SD-130</v>
      </c>
      <c r="B23" s="37" t="s">
        <v>343</v>
      </c>
      <c r="C23" s="97" t="s">
        <v>4</v>
      </c>
      <c r="D23" s="93" t="s">
        <v>95</v>
      </c>
      <c r="E23" s="103">
        <v>130</v>
      </c>
      <c r="F23" s="104">
        <v>3.9</v>
      </c>
      <c r="G23" s="105">
        <v>3.8</v>
      </c>
      <c r="H23" s="93" t="s">
        <v>1</v>
      </c>
      <c r="I23" s="120" t="s">
        <v>54</v>
      </c>
      <c r="J23" s="93" t="s">
        <v>96</v>
      </c>
      <c r="K23" s="122">
        <v>45406</v>
      </c>
      <c r="L23" s="117">
        <v>3.2</v>
      </c>
      <c r="M23" s="94"/>
      <c r="N23" s="94"/>
      <c r="O23" s="95"/>
      <c r="P23" s="95"/>
      <c r="Q23" s="94"/>
      <c r="R23" s="94"/>
      <c r="S23" s="95"/>
      <c r="T23" s="95"/>
      <c r="U23" s="96">
        <v>45405</v>
      </c>
      <c r="V23" s="96">
        <v>45406</v>
      </c>
      <c r="W23" s="30"/>
      <c r="X23" s="30"/>
      <c r="Y23" s="30">
        <v>3.9</v>
      </c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96"/>
      <c r="AK23" s="30"/>
      <c r="AL23" s="30"/>
      <c r="AM23" s="30"/>
      <c r="AN23" s="30"/>
      <c r="AO23" s="96">
        <v>45419</v>
      </c>
      <c r="AP23" s="96">
        <v>45422</v>
      </c>
      <c r="AQ23" s="30"/>
      <c r="AR23" s="30">
        <f t="shared" si="2"/>
        <v>3.2</v>
      </c>
      <c r="AS23" s="30">
        <v>4.2300000000000004</v>
      </c>
    </row>
    <row r="24" spans="1:45" ht="18" hidden="1" customHeight="1">
      <c r="A24" s="37" t="str">
        <f t="shared" si="0"/>
        <v>O-1-SD-132</v>
      </c>
      <c r="B24" s="37" t="s">
        <v>343</v>
      </c>
      <c r="C24" s="97" t="s">
        <v>4</v>
      </c>
      <c r="D24" s="93" t="s">
        <v>95</v>
      </c>
      <c r="E24" s="103">
        <v>132</v>
      </c>
      <c r="F24" s="104">
        <v>13.5</v>
      </c>
      <c r="G24" s="105">
        <v>13.2</v>
      </c>
      <c r="H24" s="93" t="s">
        <v>1</v>
      </c>
      <c r="I24" s="120" t="s">
        <v>54</v>
      </c>
      <c r="J24" s="93" t="s">
        <v>96</v>
      </c>
      <c r="K24" s="122">
        <v>45411</v>
      </c>
      <c r="L24" s="117">
        <v>13</v>
      </c>
      <c r="M24" s="94"/>
      <c r="N24" s="94"/>
      <c r="O24" s="95"/>
      <c r="P24" s="95"/>
      <c r="Q24" s="94"/>
      <c r="R24" s="94"/>
      <c r="S24" s="95"/>
      <c r="T24" s="95"/>
      <c r="U24" s="96">
        <v>45405</v>
      </c>
      <c r="V24" s="96">
        <v>45412</v>
      </c>
      <c r="W24" s="30"/>
      <c r="X24" s="30"/>
      <c r="Y24" s="218">
        <v>14.2</v>
      </c>
      <c r="Z24" s="30"/>
      <c r="AA24" s="30"/>
      <c r="AB24" s="30"/>
      <c r="AC24" s="30"/>
      <c r="AD24" s="30"/>
      <c r="AE24" s="96">
        <v>45412</v>
      </c>
      <c r="AF24" s="30"/>
      <c r="AG24" s="30"/>
      <c r="AH24" s="105">
        <v>13.2</v>
      </c>
      <c r="AI24" s="30"/>
      <c r="AJ24" s="96"/>
      <c r="AK24" s="30"/>
      <c r="AL24" s="30"/>
      <c r="AM24" s="105"/>
      <c r="AN24" s="30"/>
      <c r="AO24" s="96">
        <v>45419</v>
      </c>
      <c r="AP24" s="96">
        <v>45422</v>
      </c>
      <c r="AQ24" s="30"/>
      <c r="AR24" s="30">
        <f t="shared" si="2"/>
        <v>13</v>
      </c>
      <c r="AS24" s="30">
        <v>13.1</v>
      </c>
    </row>
    <row r="25" spans="1:45" ht="15" hidden="1" customHeight="1">
      <c r="A25" s="37" t="str">
        <f t="shared" si="0"/>
        <v>O-1-SD-134</v>
      </c>
      <c r="B25" s="37" t="s">
        <v>343</v>
      </c>
      <c r="C25" s="97" t="s">
        <v>4</v>
      </c>
      <c r="D25" s="93" t="s">
        <v>95</v>
      </c>
      <c r="E25" s="103">
        <v>134</v>
      </c>
      <c r="F25" s="104">
        <v>11.8</v>
      </c>
      <c r="G25" s="105">
        <v>11.4</v>
      </c>
      <c r="H25" s="93" t="s">
        <v>1</v>
      </c>
      <c r="I25" s="120" t="s">
        <v>54</v>
      </c>
      <c r="J25" s="93" t="s">
        <v>96</v>
      </c>
      <c r="K25" s="122">
        <v>45411</v>
      </c>
      <c r="L25" s="117">
        <v>11</v>
      </c>
      <c r="M25" s="94"/>
      <c r="N25" s="94"/>
      <c r="O25" s="95"/>
      <c r="P25" s="95"/>
      <c r="Q25" s="94"/>
      <c r="R25" s="94"/>
      <c r="S25" s="95"/>
      <c r="T25" s="95"/>
      <c r="U25" s="96">
        <v>45405</v>
      </c>
      <c r="V25" s="96">
        <v>45412</v>
      </c>
      <c r="W25" s="30"/>
      <c r="X25" s="30"/>
      <c r="Y25" s="218">
        <v>13.4</v>
      </c>
      <c r="Z25" s="30"/>
      <c r="AA25" s="30"/>
      <c r="AB25" s="30"/>
      <c r="AC25" s="30"/>
      <c r="AD25" s="30"/>
      <c r="AE25" s="96">
        <v>45412</v>
      </c>
      <c r="AF25" s="30"/>
      <c r="AG25" s="30"/>
      <c r="AH25" s="105">
        <v>11.4</v>
      </c>
      <c r="AI25" s="30"/>
      <c r="AJ25" s="96"/>
      <c r="AK25" s="30"/>
      <c r="AL25" s="30"/>
      <c r="AM25" s="105"/>
      <c r="AN25" s="30"/>
      <c r="AO25" s="96">
        <v>45419</v>
      </c>
      <c r="AP25" s="96">
        <v>45420</v>
      </c>
      <c r="AQ25" s="30"/>
      <c r="AR25" s="30">
        <f t="shared" si="2"/>
        <v>11</v>
      </c>
      <c r="AS25" s="30">
        <v>11.1</v>
      </c>
    </row>
    <row r="26" spans="1:45" ht="18" hidden="1" customHeight="1">
      <c r="A26" s="37" t="str">
        <f t="shared" si="0"/>
        <v>O-1-SD-135</v>
      </c>
      <c r="B26" s="37" t="s">
        <v>343</v>
      </c>
      <c r="C26" s="97" t="s">
        <v>4</v>
      </c>
      <c r="D26" s="93" t="s">
        <v>95</v>
      </c>
      <c r="E26" s="103">
        <v>135</v>
      </c>
      <c r="F26" s="104">
        <v>16.2</v>
      </c>
      <c r="G26" s="105">
        <v>15.7</v>
      </c>
      <c r="H26" s="93" t="s">
        <v>1</v>
      </c>
      <c r="I26" s="120" t="s">
        <v>54</v>
      </c>
      <c r="J26" s="93" t="s">
        <v>96</v>
      </c>
      <c r="K26" s="122">
        <v>45411</v>
      </c>
      <c r="L26" s="117">
        <v>15.2</v>
      </c>
      <c r="M26" s="94"/>
      <c r="N26" s="94"/>
      <c r="O26" s="95"/>
      <c r="P26" s="95"/>
      <c r="Q26" s="94"/>
      <c r="R26" s="94"/>
      <c r="S26" s="95"/>
      <c r="T26" s="95"/>
      <c r="U26" s="96">
        <v>45405</v>
      </c>
      <c r="V26" s="96">
        <v>45412</v>
      </c>
      <c r="W26" s="30"/>
      <c r="X26" s="30"/>
      <c r="Y26" s="218">
        <v>18.3</v>
      </c>
      <c r="Z26" s="30"/>
      <c r="AA26" s="30"/>
      <c r="AB26" s="30"/>
      <c r="AC26" s="30"/>
      <c r="AD26" s="30"/>
      <c r="AE26" s="96">
        <v>45412</v>
      </c>
      <c r="AF26" s="30"/>
      <c r="AG26" s="30"/>
      <c r="AH26" s="105">
        <v>15.7</v>
      </c>
      <c r="AI26" s="30"/>
      <c r="AJ26" s="96"/>
      <c r="AK26" s="30"/>
      <c r="AL26" s="30"/>
      <c r="AM26" s="105"/>
      <c r="AN26" s="30"/>
      <c r="AO26" s="96">
        <v>45419</v>
      </c>
      <c r="AP26" s="96">
        <v>45420</v>
      </c>
      <c r="AQ26" s="30"/>
      <c r="AR26" s="30">
        <f t="shared" si="2"/>
        <v>15.2</v>
      </c>
      <c r="AS26" s="30">
        <v>15.25</v>
      </c>
    </row>
    <row r="27" spans="1:45" ht="14.25" hidden="1" customHeight="1">
      <c r="A27" s="37" t="str">
        <f t="shared" si="0"/>
        <v>O-1-SD-197</v>
      </c>
      <c r="B27" s="37" t="s">
        <v>343</v>
      </c>
      <c r="C27" s="97" t="s">
        <v>4</v>
      </c>
      <c r="D27" s="93" t="s">
        <v>95</v>
      </c>
      <c r="E27" s="103">
        <v>197</v>
      </c>
      <c r="F27" s="104">
        <v>10.9</v>
      </c>
      <c r="G27" s="105">
        <v>10.8</v>
      </c>
      <c r="H27" s="93" t="s">
        <v>1</v>
      </c>
      <c r="I27" s="120" t="s">
        <v>54</v>
      </c>
      <c r="J27" s="93" t="s">
        <v>96</v>
      </c>
      <c r="K27" s="122">
        <v>45402</v>
      </c>
      <c r="L27" s="117">
        <v>10.4</v>
      </c>
      <c r="M27" s="94"/>
      <c r="N27" s="94"/>
      <c r="O27" s="95"/>
      <c r="P27" s="95"/>
      <c r="Q27" s="94"/>
      <c r="R27" s="94"/>
      <c r="S27" s="95"/>
      <c r="T27" s="95"/>
      <c r="U27" s="142">
        <v>45401</v>
      </c>
      <c r="V27" s="96">
        <v>45401</v>
      </c>
      <c r="W27" s="30"/>
      <c r="X27" s="30">
        <v>10.8</v>
      </c>
      <c r="Y27" s="30">
        <v>10.81</v>
      </c>
      <c r="Z27" s="30"/>
      <c r="AA27" s="30"/>
      <c r="AB27" s="30"/>
      <c r="AC27" s="30"/>
      <c r="AD27" s="30"/>
      <c r="AE27" s="142"/>
      <c r="AF27" s="96"/>
      <c r="AG27" s="30"/>
      <c r="AH27" s="30"/>
      <c r="AI27" s="30"/>
      <c r="AJ27" s="96"/>
      <c r="AK27" s="96"/>
      <c r="AL27" s="30"/>
      <c r="AM27" s="30"/>
      <c r="AN27" s="30"/>
      <c r="AO27" s="96">
        <v>45419</v>
      </c>
      <c r="AP27" s="96">
        <v>45420</v>
      </c>
      <c r="AQ27" s="30"/>
      <c r="AR27" s="30">
        <f t="shared" si="2"/>
        <v>10.4</v>
      </c>
      <c r="AS27" s="30">
        <v>11</v>
      </c>
    </row>
    <row r="28" spans="1:45" ht="15" hidden="1" customHeight="1">
      <c r="A28" s="37" t="str">
        <f t="shared" si="0"/>
        <v>O-1-SD-199</v>
      </c>
      <c r="B28" s="37" t="s">
        <v>343</v>
      </c>
      <c r="C28" s="97" t="s">
        <v>4</v>
      </c>
      <c r="D28" s="93" t="s">
        <v>95</v>
      </c>
      <c r="E28" s="103">
        <v>199</v>
      </c>
      <c r="F28" s="104">
        <v>9.4</v>
      </c>
      <c r="G28" s="105">
        <v>9.1999999999999993</v>
      </c>
      <c r="H28" s="93" t="s">
        <v>1</v>
      </c>
      <c r="I28" s="120" t="s">
        <v>54</v>
      </c>
      <c r="J28" s="93" t="s">
        <v>96</v>
      </c>
      <c r="K28" s="122">
        <v>45406</v>
      </c>
      <c r="L28" s="117">
        <v>8.9</v>
      </c>
      <c r="M28" s="94">
        <v>45160</v>
      </c>
      <c r="N28" s="94">
        <v>45164</v>
      </c>
      <c r="O28" s="30">
        <v>3</v>
      </c>
      <c r="P28" s="30">
        <v>6.7</v>
      </c>
      <c r="Q28" s="94"/>
      <c r="R28" s="94"/>
      <c r="S28" s="95"/>
      <c r="T28" s="95"/>
      <c r="U28" s="142">
        <v>45401</v>
      </c>
      <c r="V28" s="96">
        <v>45406</v>
      </c>
      <c r="W28" s="30"/>
      <c r="X28" s="30"/>
      <c r="Y28" s="30">
        <v>11</v>
      </c>
      <c r="Z28" s="30"/>
      <c r="AA28" s="30"/>
      <c r="AB28" s="30"/>
      <c r="AC28" s="30"/>
      <c r="AD28" s="30"/>
      <c r="AE28" s="142"/>
      <c r="AF28" s="30"/>
      <c r="AG28" s="30"/>
      <c r="AH28" s="30"/>
      <c r="AI28" s="30"/>
      <c r="AJ28" s="96"/>
      <c r="AK28" s="30"/>
      <c r="AL28" s="30"/>
      <c r="AM28" s="30"/>
      <c r="AN28" s="30"/>
      <c r="AO28" s="96">
        <v>45419</v>
      </c>
      <c r="AP28" s="96">
        <v>45420</v>
      </c>
      <c r="AQ28" s="30"/>
      <c r="AR28" s="30">
        <f t="shared" si="2"/>
        <v>8.9</v>
      </c>
      <c r="AS28" s="30">
        <v>9.58</v>
      </c>
    </row>
    <row r="29" spans="1:45" ht="18" hidden="1" customHeight="1">
      <c r="A29" s="37" t="str">
        <f t="shared" ref="A29:A44" si="3">CONCATENATE("O-",RIGHT(C29,1),"-UK-",E29)</f>
        <v>O-1-UK-2</v>
      </c>
      <c r="B29" s="37" t="s">
        <v>343</v>
      </c>
      <c r="C29" s="97" t="s">
        <v>4</v>
      </c>
      <c r="D29" s="93" t="s">
        <v>129</v>
      </c>
      <c r="E29" s="103">
        <v>2</v>
      </c>
      <c r="F29" s="104">
        <v>16.5</v>
      </c>
      <c r="G29" s="105">
        <v>16.07</v>
      </c>
      <c r="H29" s="93" t="s">
        <v>1</v>
      </c>
      <c r="I29" s="177" t="s">
        <v>49</v>
      </c>
      <c r="J29" s="93" t="s">
        <v>96</v>
      </c>
      <c r="K29" s="122">
        <v>45390</v>
      </c>
      <c r="L29" s="117">
        <v>16.329999999999998</v>
      </c>
      <c r="M29" s="94"/>
      <c r="N29" s="94"/>
      <c r="O29" s="95"/>
      <c r="P29" s="95"/>
      <c r="Q29" s="94"/>
      <c r="R29" s="94"/>
      <c r="S29" s="95"/>
      <c r="T29" s="95"/>
      <c r="U29" s="96">
        <v>45397</v>
      </c>
      <c r="V29" s="96">
        <v>45390</v>
      </c>
      <c r="W29" s="30"/>
      <c r="X29" s="30">
        <v>10</v>
      </c>
      <c r="Y29" s="30">
        <v>9</v>
      </c>
      <c r="Z29" s="30"/>
      <c r="AA29" s="30"/>
      <c r="AB29" s="30"/>
      <c r="AC29" s="30"/>
      <c r="AD29" s="30"/>
      <c r="AE29" s="96"/>
      <c r="AF29" s="96"/>
      <c r="AG29" s="30"/>
      <c r="AH29" s="30"/>
      <c r="AI29" s="30"/>
      <c r="AJ29" s="96">
        <v>45419</v>
      </c>
      <c r="AK29" s="96">
        <v>45424</v>
      </c>
      <c r="AL29" s="30"/>
      <c r="AM29" s="30">
        <v>16.329999999999998</v>
      </c>
      <c r="AN29" s="30">
        <v>18.14</v>
      </c>
      <c r="AO29" s="96"/>
      <c r="AP29" s="96"/>
      <c r="AQ29" s="30"/>
      <c r="AR29" s="30"/>
      <c r="AS29" s="30"/>
    </row>
    <row r="30" spans="1:45" ht="18" hidden="1" customHeight="1">
      <c r="A30" s="37" t="str">
        <f t="shared" si="3"/>
        <v>O-1-UK-4</v>
      </c>
      <c r="B30" s="37" t="s">
        <v>343</v>
      </c>
      <c r="C30" s="97" t="s">
        <v>4</v>
      </c>
      <c r="D30" s="93" t="s">
        <v>129</v>
      </c>
      <c r="E30" s="103">
        <v>4</v>
      </c>
      <c r="F30" s="104">
        <v>21.3</v>
      </c>
      <c r="G30" s="105">
        <v>21</v>
      </c>
      <c r="H30" s="93" t="s">
        <v>1</v>
      </c>
      <c r="I30" s="116" t="s">
        <v>49</v>
      </c>
      <c r="J30" s="93" t="s">
        <v>96</v>
      </c>
      <c r="K30" s="122">
        <v>45389</v>
      </c>
      <c r="L30" s="117">
        <v>18.25</v>
      </c>
      <c r="M30" s="94"/>
      <c r="N30" s="94"/>
      <c r="O30" s="95"/>
      <c r="P30" s="95"/>
      <c r="Q30" s="94"/>
      <c r="R30" s="94"/>
      <c r="S30" s="95"/>
      <c r="T30" s="95"/>
      <c r="U30" s="96">
        <v>45397</v>
      </c>
      <c r="V30" s="96">
        <v>45390</v>
      </c>
      <c r="W30" s="30"/>
      <c r="X30" s="30">
        <v>10</v>
      </c>
      <c r="Y30" s="30">
        <v>9.7100000000000009</v>
      </c>
      <c r="Z30" s="30"/>
      <c r="AA30" s="30"/>
      <c r="AB30" s="30"/>
      <c r="AC30" s="30"/>
      <c r="AD30" s="30"/>
      <c r="AE30" s="96"/>
      <c r="AF30" s="96"/>
      <c r="AG30" s="30"/>
      <c r="AH30" s="30"/>
      <c r="AI30" s="30"/>
      <c r="AJ30" s="96">
        <v>45419</v>
      </c>
      <c r="AK30" s="96">
        <v>45424</v>
      </c>
      <c r="AL30" s="30"/>
      <c r="AM30" s="30">
        <v>18.25</v>
      </c>
      <c r="AN30" s="30">
        <v>19</v>
      </c>
      <c r="AO30" s="96"/>
      <c r="AP30" s="96"/>
      <c r="AQ30" s="30"/>
      <c r="AR30" s="30"/>
      <c r="AS30" s="30"/>
    </row>
    <row r="31" spans="1:45" ht="18" hidden="1" customHeight="1">
      <c r="A31" s="37" t="str">
        <f t="shared" si="3"/>
        <v>O-1-UK-5</v>
      </c>
      <c r="B31" s="37" t="s">
        <v>343</v>
      </c>
      <c r="C31" s="97" t="s">
        <v>4</v>
      </c>
      <c r="D31" s="93" t="s">
        <v>129</v>
      </c>
      <c r="E31" s="103">
        <v>5</v>
      </c>
      <c r="F31" s="104">
        <v>31.9</v>
      </c>
      <c r="G31" s="105">
        <v>30.9</v>
      </c>
      <c r="H31" s="93" t="s">
        <v>1</v>
      </c>
      <c r="I31" s="116" t="s">
        <v>49</v>
      </c>
      <c r="J31" s="93" t="s">
        <v>96</v>
      </c>
      <c r="K31" s="122">
        <v>45390</v>
      </c>
      <c r="L31" s="117">
        <f>17.3+9.2</f>
        <v>26.5</v>
      </c>
      <c r="M31" s="94"/>
      <c r="N31" s="94"/>
      <c r="O31" s="95"/>
      <c r="P31" s="95"/>
      <c r="Q31" s="94"/>
      <c r="R31" s="94"/>
      <c r="S31" s="95"/>
      <c r="T31" s="95"/>
      <c r="U31" s="96">
        <v>45405</v>
      </c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96">
        <v>45419</v>
      </c>
      <c r="AK31" s="96">
        <v>45424</v>
      </c>
      <c r="AL31" s="30"/>
      <c r="AM31" s="30">
        <v>26.5</v>
      </c>
      <c r="AN31" s="30">
        <v>29.99</v>
      </c>
      <c r="AO31" s="96"/>
      <c r="AP31" s="30"/>
      <c r="AQ31" s="30"/>
      <c r="AR31" s="30"/>
      <c r="AS31" s="30"/>
    </row>
    <row r="32" spans="1:45" ht="18" hidden="1" customHeight="1">
      <c r="A32" s="37" t="str">
        <f>CONCATENATE("O-",RIGHT(C32,1),"-UK-",E32)</f>
        <v>O-1-UK-25</v>
      </c>
      <c r="B32" s="37" t="s">
        <v>343</v>
      </c>
      <c r="C32" s="97" t="s">
        <v>4</v>
      </c>
      <c r="D32" s="93" t="s">
        <v>129</v>
      </c>
      <c r="E32" s="103">
        <v>25</v>
      </c>
      <c r="F32" s="104">
        <v>36.5</v>
      </c>
      <c r="G32" s="105">
        <v>36</v>
      </c>
      <c r="H32" s="93" t="s">
        <v>1</v>
      </c>
      <c r="I32" s="124" t="s">
        <v>332</v>
      </c>
      <c r="J32" s="93" t="s">
        <v>96</v>
      </c>
      <c r="K32" s="122">
        <v>45403</v>
      </c>
      <c r="L32" s="117">
        <v>36</v>
      </c>
      <c r="M32" s="94"/>
      <c r="N32" s="94"/>
      <c r="O32" s="95"/>
      <c r="P32" s="95"/>
      <c r="Q32" s="94"/>
      <c r="R32" s="94"/>
      <c r="S32" s="95"/>
      <c r="T32" s="95"/>
      <c r="U32" s="96">
        <v>45402</v>
      </c>
      <c r="V32" s="96">
        <v>45402</v>
      </c>
      <c r="W32" s="30"/>
      <c r="X32" s="30">
        <v>36</v>
      </c>
      <c r="Y32" s="30">
        <v>39</v>
      </c>
      <c r="Z32" s="30"/>
      <c r="AA32" s="30"/>
      <c r="AB32" s="30"/>
      <c r="AC32" s="30"/>
      <c r="AD32" s="30"/>
      <c r="AE32" s="96"/>
      <c r="AF32" s="96"/>
      <c r="AG32" s="30"/>
      <c r="AH32" s="30"/>
      <c r="AI32" s="30"/>
      <c r="AJ32" s="96"/>
      <c r="AK32" s="96">
        <v>45429</v>
      </c>
      <c r="AL32" s="30"/>
      <c r="AM32" s="30">
        <v>36</v>
      </c>
      <c r="AN32" s="30">
        <v>36</v>
      </c>
      <c r="AO32" s="96"/>
      <c r="AP32" s="96"/>
      <c r="AQ32" s="30"/>
      <c r="AR32" s="30"/>
      <c r="AS32" s="30"/>
    </row>
    <row r="33" spans="1:45" ht="18" hidden="1" customHeight="1">
      <c r="A33" s="37" t="str">
        <f>CONCATENATE("O-",RIGHT(C33,1),"-UK-",E33)</f>
        <v>O-1-UK-F51</v>
      </c>
      <c r="B33" s="37" t="s">
        <v>343</v>
      </c>
      <c r="C33" s="97" t="s">
        <v>4</v>
      </c>
      <c r="D33" s="93" t="s">
        <v>129</v>
      </c>
      <c r="E33" s="103" t="s">
        <v>134</v>
      </c>
      <c r="F33" s="104">
        <v>61.1</v>
      </c>
      <c r="G33" s="105">
        <v>59.11</v>
      </c>
      <c r="H33" s="93" t="s">
        <v>1</v>
      </c>
      <c r="I33" s="116" t="s">
        <v>49</v>
      </c>
      <c r="J33" s="93" t="s">
        <v>135</v>
      </c>
      <c r="K33" s="122">
        <v>45406</v>
      </c>
      <c r="L33" s="117">
        <f>21+37.68</f>
        <v>58.68</v>
      </c>
      <c r="M33" s="94">
        <v>45128</v>
      </c>
      <c r="N33" s="94">
        <v>45129</v>
      </c>
      <c r="O33" s="95">
        <f>10+16</f>
        <v>26</v>
      </c>
      <c r="P33" s="95">
        <f>10.1+16</f>
        <v>26.1</v>
      </c>
      <c r="Q33" s="94"/>
      <c r="R33" s="94"/>
      <c r="S33" s="95"/>
      <c r="T33" s="95"/>
      <c r="U33" s="96">
        <v>45392</v>
      </c>
      <c r="V33" s="96">
        <v>45394</v>
      </c>
      <c r="W33" s="30"/>
      <c r="X33" s="30">
        <v>64</v>
      </c>
      <c r="Y33" s="30">
        <v>68.819999999999993</v>
      </c>
      <c r="Z33" s="30"/>
      <c r="AA33" s="30"/>
      <c r="AB33" s="30"/>
      <c r="AC33" s="30"/>
      <c r="AD33" s="30"/>
      <c r="AE33" s="96"/>
      <c r="AF33" s="96"/>
      <c r="AG33" s="30"/>
      <c r="AH33" s="30"/>
      <c r="AI33" s="30"/>
      <c r="AJ33" s="96"/>
      <c r="AK33" s="96"/>
      <c r="AL33" s="30"/>
      <c r="AM33" s="30"/>
      <c r="AN33" s="30"/>
      <c r="AO33" s="96"/>
      <c r="AP33" s="96"/>
      <c r="AQ33" s="30"/>
      <c r="AR33" s="30"/>
      <c r="AS33" s="30"/>
    </row>
    <row r="34" spans="1:45" ht="18" hidden="1" customHeight="1">
      <c r="A34" s="37" t="str">
        <f t="shared" si="3"/>
        <v>O-1-UK-F52</v>
      </c>
      <c r="B34" s="37" t="s">
        <v>343</v>
      </c>
      <c r="C34" s="97" t="s">
        <v>4</v>
      </c>
      <c r="D34" s="93" t="s">
        <v>129</v>
      </c>
      <c r="E34" s="103" t="s">
        <v>137</v>
      </c>
      <c r="F34" s="104">
        <v>46.46</v>
      </c>
      <c r="G34" s="105">
        <v>44.73</v>
      </c>
      <c r="H34" s="93" t="s">
        <v>1</v>
      </c>
      <c r="I34" s="116" t="s">
        <v>49</v>
      </c>
      <c r="J34" s="93" t="s">
        <v>135</v>
      </c>
      <c r="K34" s="122">
        <v>45398</v>
      </c>
      <c r="L34" s="117">
        <f>28.3+14.9</f>
        <v>43.2</v>
      </c>
      <c r="M34" s="94">
        <v>45128</v>
      </c>
      <c r="N34" s="94">
        <v>45129</v>
      </c>
      <c r="O34" s="95">
        <f>5+10+5</f>
        <v>20</v>
      </c>
      <c r="P34" s="95">
        <f>5.2+10+5.1</f>
        <v>20.299999999999997</v>
      </c>
      <c r="Q34" s="94"/>
      <c r="R34" s="94"/>
      <c r="S34" s="95"/>
      <c r="T34" s="95"/>
      <c r="U34" s="96">
        <v>45379</v>
      </c>
      <c r="V34" s="96">
        <v>45385</v>
      </c>
      <c r="W34" s="96"/>
      <c r="X34" s="30">
        <v>47</v>
      </c>
      <c r="Y34" s="30">
        <f>14.59+33.09</f>
        <v>47.680000000000007</v>
      </c>
      <c r="Z34" s="30"/>
      <c r="AA34" s="30"/>
      <c r="AB34" s="30"/>
      <c r="AC34" s="30"/>
      <c r="AD34" s="30"/>
      <c r="AE34" s="96"/>
      <c r="AF34" s="96"/>
      <c r="AG34" s="96"/>
      <c r="AH34" s="30"/>
      <c r="AI34" s="30"/>
      <c r="AJ34" s="96">
        <v>45419</v>
      </c>
      <c r="AK34" s="96">
        <v>45424</v>
      </c>
      <c r="AL34" s="96"/>
      <c r="AM34" s="30">
        <v>43.2</v>
      </c>
      <c r="AN34" s="30">
        <v>45.6</v>
      </c>
      <c r="AO34" s="96"/>
      <c r="AP34" s="96"/>
      <c r="AQ34" s="96"/>
      <c r="AR34" s="30"/>
      <c r="AS34" s="30"/>
    </row>
    <row r="35" spans="1:45" ht="18" hidden="1" customHeight="1">
      <c r="A35" s="37" t="str">
        <f t="shared" ref="A35:A41" si="4">CONCATENATE("O-",RIGHT(C35,1),"-UK-",E35)</f>
        <v>O-1-UK-F53</v>
      </c>
      <c r="B35" s="37" t="s">
        <v>343</v>
      </c>
      <c r="C35" s="97" t="s">
        <v>4</v>
      </c>
      <c r="D35" s="93" t="s">
        <v>129</v>
      </c>
      <c r="E35" s="103" t="s">
        <v>139</v>
      </c>
      <c r="F35" s="104">
        <v>114.75</v>
      </c>
      <c r="G35" s="105">
        <v>110.21</v>
      </c>
      <c r="H35" s="93" t="s">
        <v>1</v>
      </c>
      <c r="I35" s="120" t="s">
        <v>54</v>
      </c>
      <c r="J35" s="93" t="s">
        <v>135</v>
      </c>
      <c r="K35" s="122">
        <v>45410</v>
      </c>
      <c r="L35" s="117">
        <v>110.2</v>
      </c>
      <c r="M35" s="94">
        <v>45128</v>
      </c>
      <c r="N35" s="94">
        <v>45128</v>
      </c>
      <c r="O35" s="95">
        <f>20+15</f>
        <v>35</v>
      </c>
      <c r="P35" s="95">
        <f>20+15.6</f>
        <v>35.6</v>
      </c>
      <c r="Q35" s="94"/>
      <c r="R35" s="94"/>
      <c r="S35" s="95"/>
      <c r="T35" s="95"/>
      <c r="U35" s="96">
        <v>45390</v>
      </c>
      <c r="V35" s="96">
        <v>45390</v>
      </c>
      <c r="W35" s="30"/>
      <c r="X35" s="30">
        <v>115</v>
      </c>
      <c r="Y35" s="30">
        <v>117.5</v>
      </c>
      <c r="Z35" s="30"/>
      <c r="AA35" s="30"/>
      <c r="AB35" s="30"/>
      <c r="AC35" s="30"/>
      <c r="AD35" s="30"/>
      <c r="AE35" s="96">
        <v>45409</v>
      </c>
      <c r="AF35" s="96">
        <v>45409</v>
      </c>
      <c r="AG35" s="30"/>
      <c r="AH35" s="30">
        <v>115</v>
      </c>
      <c r="AI35" s="30">
        <v>54.6</v>
      </c>
      <c r="AJ35" s="96"/>
      <c r="AK35" s="96"/>
      <c r="AL35" s="30"/>
      <c r="AM35" s="30"/>
      <c r="AN35" s="30"/>
      <c r="AO35" s="96">
        <v>45423</v>
      </c>
      <c r="AP35" s="96"/>
      <c r="AQ35" s="30"/>
      <c r="AR35" s="30">
        <f>L35</f>
        <v>110.2</v>
      </c>
      <c r="AS35" s="30"/>
    </row>
    <row r="36" spans="1:45" ht="18" hidden="1" customHeight="1">
      <c r="A36" s="37" t="str">
        <f t="shared" si="4"/>
        <v>O-1-UK-F54</v>
      </c>
      <c r="B36" s="37" t="s">
        <v>343</v>
      </c>
      <c r="C36" s="97" t="s">
        <v>4</v>
      </c>
      <c r="D36" s="93" t="s">
        <v>129</v>
      </c>
      <c r="E36" s="103" t="s">
        <v>141</v>
      </c>
      <c r="F36" s="104">
        <v>40.74</v>
      </c>
      <c r="G36" s="105">
        <v>38.65</v>
      </c>
      <c r="H36" s="93" t="s">
        <v>1</v>
      </c>
      <c r="I36" s="177" t="s">
        <v>48</v>
      </c>
      <c r="J36" s="93" t="s">
        <v>135</v>
      </c>
      <c r="K36" s="122">
        <v>45399</v>
      </c>
      <c r="L36" s="117">
        <v>37.36</v>
      </c>
      <c r="M36" s="94">
        <v>45128</v>
      </c>
      <c r="N36" s="94">
        <v>45129</v>
      </c>
      <c r="O36" s="95">
        <f>5+5+15</f>
        <v>25</v>
      </c>
      <c r="P36" s="95">
        <f>5+5.1+15</f>
        <v>25.1</v>
      </c>
      <c r="Q36" s="94"/>
      <c r="R36" s="94"/>
      <c r="S36" s="95"/>
      <c r="T36" s="95"/>
      <c r="U36" s="96">
        <v>45387</v>
      </c>
      <c r="V36" s="96">
        <v>45390</v>
      </c>
      <c r="W36" s="96"/>
      <c r="X36" s="30">
        <v>40</v>
      </c>
      <c r="Y36" s="30">
        <f>29.37+13.68</f>
        <v>43.05</v>
      </c>
      <c r="Z36" s="30"/>
      <c r="AA36" s="30"/>
      <c r="AB36" s="30"/>
      <c r="AC36" s="30"/>
      <c r="AD36" s="30"/>
      <c r="AE36" s="96"/>
      <c r="AF36" s="96"/>
      <c r="AG36" s="96"/>
      <c r="AH36" s="30"/>
      <c r="AI36" s="30"/>
      <c r="AJ36" s="96">
        <v>45419</v>
      </c>
      <c r="AK36" s="96">
        <v>45425</v>
      </c>
      <c r="AL36" s="96"/>
      <c r="AM36" s="30">
        <v>37.36</v>
      </c>
      <c r="AN36" s="30">
        <v>38.81</v>
      </c>
      <c r="AO36" s="96"/>
      <c r="AP36" s="96"/>
      <c r="AQ36" s="96"/>
      <c r="AR36" s="30"/>
      <c r="AS36" s="30"/>
    </row>
    <row r="37" spans="1:45" ht="18" hidden="1" customHeight="1">
      <c r="A37" s="37" t="str">
        <f t="shared" si="4"/>
        <v>O-1-UK-F55</v>
      </c>
      <c r="B37" s="37" t="s">
        <v>343</v>
      </c>
      <c r="C37" s="97" t="s">
        <v>4</v>
      </c>
      <c r="D37" s="93" t="s">
        <v>129</v>
      </c>
      <c r="E37" s="103" t="s">
        <v>143</v>
      </c>
      <c r="F37" s="104">
        <v>18.45</v>
      </c>
      <c r="G37" s="105">
        <v>17.5</v>
      </c>
      <c r="H37" s="93" t="s">
        <v>1</v>
      </c>
      <c r="I37" s="116" t="s">
        <v>48</v>
      </c>
      <c r="J37" s="93" t="s">
        <v>135</v>
      </c>
      <c r="K37" s="122">
        <v>45394</v>
      </c>
      <c r="L37" s="117">
        <f>10.8+5.6</f>
        <v>16.399999999999999</v>
      </c>
      <c r="M37" s="94"/>
      <c r="N37" s="94"/>
      <c r="O37" s="95"/>
      <c r="P37" s="95"/>
      <c r="Q37" s="94"/>
      <c r="R37" s="94"/>
      <c r="S37" s="95"/>
      <c r="T37" s="95"/>
      <c r="U37" s="96">
        <v>45387</v>
      </c>
      <c r="V37" s="96">
        <v>45390</v>
      </c>
      <c r="W37" s="96"/>
      <c r="X37" s="30">
        <v>19</v>
      </c>
      <c r="Y37" s="30">
        <v>17.48</v>
      </c>
      <c r="Z37" s="30"/>
      <c r="AA37" s="30"/>
      <c r="AB37" s="30"/>
      <c r="AC37" s="30"/>
      <c r="AD37" s="30"/>
      <c r="AE37" s="96"/>
      <c r="AF37" s="96"/>
      <c r="AG37" s="96"/>
      <c r="AH37" s="30"/>
      <c r="AI37" s="30"/>
      <c r="AJ37" s="96">
        <v>45419</v>
      </c>
      <c r="AK37" s="96">
        <v>45424</v>
      </c>
      <c r="AL37" s="96"/>
      <c r="AM37" s="30">
        <v>16.399999999999999</v>
      </c>
      <c r="AN37" s="30">
        <v>17.899999999999999</v>
      </c>
      <c r="AO37" s="96"/>
      <c r="AP37" s="96"/>
      <c r="AQ37" s="96"/>
      <c r="AR37" s="30"/>
      <c r="AS37" s="30"/>
    </row>
    <row r="38" spans="1:45" ht="18" hidden="1" customHeight="1">
      <c r="A38" s="37" t="str">
        <f t="shared" si="4"/>
        <v>O-1-UK-F56</v>
      </c>
      <c r="B38" s="37" t="s">
        <v>343</v>
      </c>
      <c r="C38" s="97" t="s">
        <v>4</v>
      </c>
      <c r="D38" s="93" t="s">
        <v>129</v>
      </c>
      <c r="E38" s="103" t="s">
        <v>145</v>
      </c>
      <c r="F38" s="104">
        <v>34.01</v>
      </c>
      <c r="G38" s="105">
        <v>32.21</v>
      </c>
      <c r="H38" s="93" t="s">
        <v>1</v>
      </c>
      <c r="I38" s="116" t="s">
        <v>48</v>
      </c>
      <c r="J38" s="93" t="s">
        <v>135</v>
      </c>
      <c r="K38" s="122">
        <v>45394</v>
      </c>
      <c r="L38" s="117">
        <f>17+12.5</f>
        <v>29.5</v>
      </c>
      <c r="M38" s="94">
        <v>45128</v>
      </c>
      <c r="N38" s="94">
        <v>45129</v>
      </c>
      <c r="O38" s="95">
        <f>9+10</f>
        <v>19</v>
      </c>
      <c r="P38" s="95">
        <f>9+10.2</f>
        <v>19.2</v>
      </c>
      <c r="Q38" s="94"/>
      <c r="R38" s="94"/>
      <c r="S38" s="95"/>
      <c r="T38" s="95"/>
      <c r="U38" s="96">
        <v>45379</v>
      </c>
      <c r="V38" s="96">
        <v>45385</v>
      </c>
      <c r="W38" s="96"/>
      <c r="X38" s="30">
        <v>34</v>
      </c>
      <c r="Y38" s="30">
        <f>10.75+22.01</f>
        <v>32.760000000000005</v>
      </c>
      <c r="Z38" s="30"/>
      <c r="AA38" s="30"/>
      <c r="AB38" s="30"/>
      <c r="AC38" s="30"/>
      <c r="AD38" s="30"/>
      <c r="AE38" s="96"/>
      <c r="AF38" s="96"/>
      <c r="AG38" s="96"/>
      <c r="AH38" s="30"/>
      <c r="AI38" s="30"/>
      <c r="AJ38" s="96">
        <v>45419</v>
      </c>
      <c r="AK38" s="96">
        <v>45424</v>
      </c>
      <c r="AL38" s="96"/>
      <c r="AM38" s="30">
        <v>29.5</v>
      </c>
      <c r="AN38" s="30">
        <v>32.299999999999997</v>
      </c>
      <c r="AO38" s="96"/>
      <c r="AP38" s="96"/>
      <c r="AQ38" s="96"/>
      <c r="AR38" s="30"/>
      <c r="AS38" s="30"/>
    </row>
    <row r="39" spans="1:45" ht="18" hidden="1" customHeight="1">
      <c r="A39" s="37" t="str">
        <f t="shared" si="4"/>
        <v>O-1-UK-F57</v>
      </c>
      <c r="B39" s="37" t="s">
        <v>343</v>
      </c>
      <c r="C39" s="97" t="s">
        <v>4</v>
      </c>
      <c r="D39" s="93" t="s">
        <v>129</v>
      </c>
      <c r="E39" s="103" t="s">
        <v>147</v>
      </c>
      <c r="F39" s="104">
        <v>56.03</v>
      </c>
      <c r="G39" s="105">
        <v>53.61</v>
      </c>
      <c r="H39" s="93" t="s">
        <v>1</v>
      </c>
      <c r="I39" s="116" t="s">
        <v>49</v>
      </c>
      <c r="J39" s="93" t="s">
        <v>135</v>
      </c>
      <c r="K39" s="122">
        <v>45390</v>
      </c>
      <c r="L39" s="117">
        <f>30.15+20.12</f>
        <v>50.269999999999996</v>
      </c>
      <c r="M39" s="94">
        <v>45128</v>
      </c>
      <c r="N39" s="94">
        <v>45129</v>
      </c>
      <c r="O39" s="95">
        <f>10+5</f>
        <v>15</v>
      </c>
      <c r="P39" s="95">
        <v>15</v>
      </c>
      <c r="Q39" s="94"/>
      <c r="R39" s="94"/>
      <c r="S39" s="95"/>
      <c r="T39" s="95"/>
      <c r="U39" s="96">
        <v>45379</v>
      </c>
      <c r="V39" s="96">
        <v>45383</v>
      </c>
      <c r="W39" s="96"/>
      <c r="X39" s="30">
        <v>56</v>
      </c>
      <c r="Y39" s="30">
        <v>56.11</v>
      </c>
      <c r="Z39" s="30"/>
      <c r="AA39" s="30"/>
      <c r="AB39" s="30"/>
      <c r="AC39" s="30"/>
      <c r="AD39" s="30"/>
      <c r="AE39" s="96"/>
      <c r="AF39" s="96"/>
      <c r="AG39" s="96"/>
      <c r="AH39" s="30"/>
      <c r="AI39" s="30"/>
      <c r="AJ39" s="96">
        <v>45419</v>
      </c>
      <c r="AK39" s="96">
        <v>45422</v>
      </c>
      <c r="AL39" s="96"/>
      <c r="AM39" s="30">
        <v>50.269999999999996</v>
      </c>
      <c r="AN39" s="30">
        <f>23.04+32.51</f>
        <v>55.55</v>
      </c>
      <c r="AO39" s="96"/>
      <c r="AP39" s="96"/>
      <c r="AQ39" s="96"/>
      <c r="AR39" s="30"/>
      <c r="AS39" s="30"/>
    </row>
    <row r="40" spans="1:45" ht="18" hidden="1" customHeight="1">
      <c r="A40" s="37" t="str">
        <f t="shared" si="4"/>
        <v>O-1-UK-F58</v>
      </c>
      <c r="B40" s="37" t="s">
        <v>343</v>
      </c>
      <c r="C40" s="97" t="s">
        <v>4</v>
      </c>
      <c r="D40" s="93" t="s">
        <v>129</v>
      </c>
      <c r="E40" s="103" t="s">
        <v>149</v>
      </c>
      <c r="F40" s="104">
        <v>43.12</v>
      </c>
      <c r="G40" s="105">
        <v>40.75</v>
      </c>
      <c r="H40" s="93" t="s">
        <v>1</v>
      </c>
      <c r="I40" s="116" t="s">
        <v>49</v>
      </c>
      <c r="J40" s="93" t="s">
        <v>135</v>
      </c>
      <c r="K40" s="122">
        <v>45390</v>
      </c>
      <c r="L40" s="117">
        <f>19.9+20.35</f>
        <v>40.25</v>
      </c>
      <c r="M40" s="94">
        <v>45128</v>
      </c>
      <c r="N40" s="94">
        <v>45130</v>
      </c>
      <c r="O40" s="95">
        <v>20</v>
      </c>
      <c r="P40" s="95">
        <v>22</v>
      </c>
      <c r="Q40" s="94"/>
      <c r="R40" s="94"/>
      <c r="S40" s="95"/>
      <c r="T40" s="95"/>
      <c r="U40" s="96">
        <v>45379</v>
      </c>
      <c r="V40" s="96">
        <v>45383</v>
      </c>
      <c r="W40" s="96"/>
      <c r="X40" s="30">
        <v>43</v>
      </c>
      <c r="Y40" s="30">
        <v>44</v>
      </c>
      <c r="Z40" s="30"/>
      <c r="AA40" s="30"/>
      <c r="AB40" s="30"/>
      <c r="AC40" s="30"/>
      <c r="AD40" s="30"/>
      <c r="AE40" s="96"/>
      <c r="AF40" s="96"/>
      <c r="AG40" s="96"/>
      <c r="AH40" s="30"/>
      <c r="AI40" s="30"/>
      <c r="AJ40" s="96">
        <v>45419</v>
      </c>
      <c r="AK40" s="96">
        <v>45422</v>
      </c>
      <c r="AL40" s="96"/>
      <c r="AM40" s="30">
        <v>40.25</v>
      </c>
      <c r="AN40" s="30">
        <v>40.18</v>
      </c>
      <c r="AO40" s="96"/>
      <c r="AP40" s="96"/>
      <c r="AQ40" s="96"/>
      <c r="AR40" s="30"/>
      <c r="AS40" s="30"/>
    </row>
    <row r="41" spans="1:45" ht="18" hidden="1" customHeight="1">
      <c r="A41" s="37" t="str">
        <f t="shared" si="4"/>
        <v>O-1-UK-F59</v>
      </c>
      <c r="B41" s="37" t="s">
        <v>343</v>
      </c>
      <c r="C41" s="97" t="s">
        <v>4</v>
      </c>
      <c r="D41" s="93" t="s">
        <v>129</v>
      </c>
      <c r="E41" s="103" t="s">
        <v>151</v>
      </c>
      <c r="F41" s="104">
        <v>46.89</v>
      </c>
      <c r="G41" s="105">
        <v>44.3</v>
      </c>
      <c r="H41" s="93" t="s">
        <v>1</v>
      </c>
      <c r="I41" s="116" t="s">
        <v>48</v>
      </c>
      <c r="J41" s="93" t="s">
        <v>135</v>
      </c>
      <c r="K41" s="122">
        <v>45398</v>
      </c>
      <c r="L41" s="117">
        <f>9.6+34.19</f>
        <v>43.79</v>
      </c>
      <c r="M41" s="94">
        <v>45128</v>
      </c>
      <c r="N41" s="94">
        <v>45130</v>
      </c>
      <c r="O41" s="95">
        <v>9</v>
      </c>
      <c r="P41" s="95">
        <v>10</v>
      </c>
      <c r="Q41" s="94"/>
      <c r="R41" s="94"/>
      <c r="S41" s="95"/>
      <c r="T41" s="95"/>
      <c r="U41" s="96">
        <v>45385</v>
      </c>
      <c r="V41" s="96">
        <v>45394</v>
      </c>
      <c r="W41" s="30"/>
      <c r="X41" s="30">
        <v>46</v>
      </c>
      <c r="Y41" s="30">
        <v>47.8</v>
      </c>
      <c r="Z41" s="30"/>
      <c r="AA41" s="30"/>
      <c r="AB41" s="30"/>
      <c r="AC41" s="30"/>
      <c r="AD41" s="30"/>
      <c r="AE41" s="96"/>
      <c r="AF41" s="96"/>
      <c r="AG41" s="30"/>
      <c r="AH41" s="30"/>
      <c r="AI41" s="30"/>
      <c r="AJ41" s="96">
        <v>45419</v>
      </c>
      <c r="AK41" s="96">
        <v>45420</v>
      </c>
      <c r="AL41" s="30"/>
      <c r="AM41" s="30">
        <v>43.79</v>
      </c>
      <c r="AN41" s="30">
        <v>44.45</v>
      </c>
      <c r="AO41" s="96"/>
      <c r="AP41" s="96"/>
      <c r="AQ41" s="30"/>
      <c r="AR41" s="30"/>
      <c r="AS41" s="30"/>
    </row>
    <row r="42" spans="1:45" ht="18" hidden="1" customHeight="1">
      <c r="A42" s="37" t="str">
        <f t="shared" si="3"/>
        <v>O-1-UK-F60</v>
      </c>
      <c r="B42" s="37" t="s">
        <v>343</v>
      </c>
      <c r="C42" s="97" t="s">
        <v>4</v>
      </c>
      <c r="D42" s="93" t="s">
        <v>129</v>
      </c>
      <c r="E42" s="103" t="s">
        <v>153</v>
      </c>
      <c r="F42" s="104">
        <v>53.23</v>
      </c>
      <c r="G42" s="105">
        <v>50.9</v>
      </c>
      <c r="H42" s="93" t="s">
        <v>1</v>
      </c>
      <c r="I42" s="116" t="s">
        <v>48</v>
      </c>
      <c r="J42" s="93" t="s">
        <v>135</v>
      </c>
      <c r="K42" s="122">
        <v>45394</v>
      </c>
      <c r="L42" s="117">
        <v>49.3</v>
      </c>
      <c r="M42" s="94"/>
      <c r="N42" s="94"/>
      <c r="O42" s="95"/>
      <c r="P42" s="95"/>
      <c r="Q42" s="94"/>
      <c r="R42" s="94"/>
      <c r="S42" s="95"/>
      <c r="T42" s="95"/>
      <c r="U42" s="96">
        <v>45386</v>
      </c>
      <c r="V42" s="96">
        <v>45384</v>
      </c>
      <c r="W42" s="30"/>
      <c r="X42" s="30"/>
      <c r="Y42" s="30">
        <f>54.15+5</f>
        <v>59.15</v>
      </c>
      <c r="Z42" s="30"/>
      <c r="AA42" s="30"/>
      <c r="AB42" s="30"/>
      <c r="AC42" s="30"/>
      <c r="AD42" s="30"/>
      <c r="AE42" s="96"/>
      <c r="AF42" s="96"/>
      <c r="AG42" s="30"/>
      <c r="AH42" s="30"/>
      <c r="AI42" s="30"/>
      <c r="AJ42" s="96">
        <v>45419</v>
      </c>
      <c r="AK42" s="96">
        <v>45420</v>
      </c>
      <c r="AL42" s="30"/>
      <c r="AM42" s="30">
        <v>49.3</v>
      </c>
      <c r="AN42" s="30">
        <v>51.26</v>
      </c>
      <c r="AO42" s="96"/>
      <c r="AP42" s="96"/>
      <c r="AQ42" s="30"/>
      <c r="AR42" s="30"/>
      <c r="AS42" s="30"/>
    </row>
    <row r="43" spans="1:45" ht="18" hidden="1" customHeight="1">
      <c r="A43" s="37" t="str">
        <f t="shared" si="3"/>
        <v>O-1-UK-F61</v>
      </c>
      <c r="B43" s="109" t="s">
        <v>343</v>
      </c>
      <c r="C43" s="97" t="s">
        <v>4</v>
      </c>
      <c r="D43" s="93" t="s">
        <v>129</v>
      </c>
      <c r="E43" s="103" t="s">
        <v>155</v>
      </c>
      <c r="F43" s="104">
        <v>33.200000000000003</v>
      </c>
      <c r="G43" s="105">
        <v>31.4</v>
      </c>
      <c r="H43" s="93" t="s">
        <v>1</v>
      </c>
      <c r="I43" s="120" t="s">
        <v>54</v>
      </c>
      <c r="J43" s="93" t="s">
        <v>135</v>
      </c>
      <c r="K43" s="122">
        <v>45410</v>
      </c>
      <c r="L43" s="117">
        <v>17.3</v>
      </c>
      <c r="M43" s="94"/>
      <c r="N43" s="94"/>
      <c r="O43" s="95"/>
      <c r="P43" s="95"/>
      <c r="Q43" s="94"/>
      <c r="R43" s="94"/>
      <c r="S43" s="95"/>
      <c r="T43" s="95"/>
      <c r="U43" s="96">
        <v>45402</v>
      </c>
      <c r="V43" s="96">
        <v>45402</v>
      </c>
      <c r="W43" s="30"/>
      <c r="X43" s="30">
        <v>31.4</v>
      </c>
      <c r="Y43" s="30">
        <v>19</v>
      </c>
      <c r="Z43" s="30"/>
      <c r="AA43" s="30"/>
      <c r="AB43" s="30"/>
      <c r="AC43" s="30"/>
      <c r="AD43" s="30"/>
      <c r="AE43" s="96"/>
      <c r="AF43" s="96"/>
      <c r="AG43" s="30"/>
      <c r="AH43" s="30"/>
      <c r="AI43" s="30"/>
      <c r="AJ43" s="96"/>
      <c r="AK43" s="96"/>
      <c r="AL43" s="30"/>
      <c r="AM43" s="30"/>
      <c r="AN43" s="30"/>
      <c r="AO43" s="96">
        <v>45423</v>
      </c>
      <c r="AP43" s="96"/>
      <c r="AQ43" s="30"/>
      <c r="AR43" s="30">
        <f>L43</f>
        <v>17.3</v>
      </c>
      <c r="AS43" s="30"/>
    </row>
    <row r="44" spans="1:45" ht="18" hidden="1" customHeight="1">
      <c r="A44" s="37" t="str">
        <f t="shared" si="3"/>
        <v>O-1-UK-F62</v>
      </c>
      <c r="B44" s="109" t="s">
        <v>343</v>
      </c>
      <c r="C44" s="97" t="s">
        <v>4</v>
      </c>
      <c r="D44" s="93" t="s">
        <v>129</v>
      </c>
      <c r="E44" s="103" t="s">
        <v>157</v>
      </c>
      <c r="F44" s="104">
        <v>10.3</v>
      </c>
      <c r="G44" s="105">
        <v>9.4</v>
      </c>
      <c r="H44" s="93" t="s">
        <v>1</v>
      </c>
      <c r="I44" s="116" t="s">
        <v>49</v>
      </c>
      <c r="J44" s="93" t="s">
        <v>135</v>
      </c>
      <c r="K44" s="122">
        <v>45407</v>
      </c>
      <c r="L44" s="117">
        <v>21.84</v>
      </c>
      <c r="M44" s="94"/>
      <c r="N44" s="94"/>
      <c r="O44" s="95"/>
      <c r="P44" s="95"/>
      <c r="Q44" s="94"/>
      <c r="R44" s="94"/>
      <c r="S44" s="95"/>
      <c r="T44" s="95"/>
      <c r="U44" s="96">
        <v>45392</v>
      </c>
      <c r="V44" s="96">
        <v>45394</v>
      </c>
      <c r="W44" s="30"/>
      <c r="X44" s="30">
        <v>11</v>
      </c>
      <c r="Y44" s="30">
        <v>23.31</v>
      </c>
      <c r="Z44" s="30"/>
      <c r="AA44" s="30"/>
      <c r="AB44" s="30"/>
      <c r="AC44" s="30"/>
      <c r="AD44" s="30"/>
      <c r="AE44" s="96"/>
      <c r="AF44" s="96"/>
      <c r="AG44" s="30"/>
      <c r="AH44" s="30"/>
      <c r="AI44" s="30"/>
      <c r="AJ44" s="96"/>
      <c r="AK44" s="96"/>
      <c r="AL44" s="30"/>
      <c r="AM44" s="30"/>
      <c r="AN44" s="30"/>
      <c r="AO44" s="96"/>
      <c r="AP44" s="96"/>
      <c r="AQ44" s="30"/>
      <c r="AR44" s="30"/>
      <c r="AS44" s="30"/>
    </row>
    <row r="45" spans="1:45" ht="18" hidden="1" customHeight="1">
      <c r="A45" s="37" t="str">
        <f t="shared" ref="A45" si="5">CONCATENATE("O-",RIGHT(C45,1),"-UK-",E45)</f>
        <v>O-1-UK-F63</v>
      </c>
      <c r="B45" s="109" t="s">
        <v>343</v>
      </c>
      <c r="C45" s="97" t="s">
        <v>4</v>
      </c>
      <c r="D45" s="93" t="s">
        <v>129</v>
      </c>
      <c r="E45" s="103" t="s">
        <v>159</v>
      </c>
      <c r="F45" s="104">
        <v>48.3</v>
      </c>
      <c r="G45" s="105">
        <v>45.1</v>
      </c>
      <c r="H45" s="93" t="s">
        <v>1</v>
      </c>
      <c r="I45" s="116" t="s">
        <v>49</v>
      </c>
      <c r="J45" s="93" t="s">
        <v>135</v>
      </c>
      <c r="K45" s="122">
        <v>45400</v>
      </c>
      <c r="L45" s="117">
        <f>22.87+23.8</f>
        <v>46.67</v>
      </c>
      <c r="M45" s="94"/>
      <c r="N45" s="94"/>
      <c r="O45" s="95"/>
      <c r="P45" s="95"/>
      <c r="Q45" s="94"/>
      <c r="R45" s="94"/>
      <c r="S45" s="95"/>
      <c r="T45" s="95"/>
      <c r="U45" s="96">
        <v>45390</v>
      </c>
      <c r="V45" s="96">
        <v>45390</v>
      </c>
      <c r="W45" s="30"/>
      <c r="X45" s="30">
        <v>48</v>
      </c>
      <c r="Y45" s="30">
        <v>48</v>
      </c>
      <c r="Z45" s="30"/>
      <c r="AA45" s="30"/>
      <c r="AB45" s="30"/>
      <c r="AC45" s="30"/>
      <c r="AD45" s="30"/>
      <c r="AE45" s="96"/>
      <c r="AF45" s="96"/>
      <c r="AG45" s="30"/>
      <c r="AH45" s="30"/>
      <c r="AI45" s="30"/>
      <c r="AJ45" s="96">
        <v>45420</v>
      </c>
      <c r="AK45" s="96">
        <v>45425</v>
      </c>
      <c r="AL45" s="30"/>
      <c r="AM45" s="30">
        <f>L45</f>
        <v>46.67</v>
      </c>
      <c r="AN45" s="30">
        <v>46.45</v>
      </c>
      <c r="AO45" s="96"/>
      <c r="AP45" s="96"/>
      <c r="AQ45" s="30"/>
      <c r="AR45" s="30"/>
      <c r="AS45" s="30"/>
    </row>
    <row r="46" spans="1:45" ht="15" hidden="1" customHeight="1">
      <c r="A46" s="37" t="str">
        <f t="shared" ref="A46" si="6">CONCATENATE("O-",RIGHT(C46,1),"-SD-",E46)</f>
        <v>O-1-SD-F68</v>
      </c>
      <c r="B46" s="37" t="s">
        <v>343</v>
      </c>
      <c r="C46" s="97" t="s">
        <v>4</v>
      </c>
      <c r="D46" s="93" t="s">
        <v>95</v>
      </c>
      <c r="E46" s="103" t="s">
        <v>161</v>
      </c>
      <c r="F46" s="104">
        <v>19.3</v>
      </c>
      <c r="G46" s="105">
        <v>18.37</v>
      </c>
      <c r="H46" s="93" t="s">
        <v>1</v>
      </c>
      <c r="I46" s="120" t="s">
        <v>54</v>
      </c>
      <c r="J46" s="93" t="s">
        <v>135</v>
      </c>
      <c r="K46" s="122">
        <v>45411</v>
      </c>
      <c r="L46" s="117">
        <v>17.899999999999999</v>
      </c>
      <c r="M46" s="94">
        <v>45160</v>
      </c>
      <c r="N46" s="94">
        <v>45162</v>
      </c>
      <c r="O46" s="30">
        <v>10</v>
      </c>
      <c r="P46" s="30">
        <f>5.3+4.14</f>
        <v>9.44</v>
      </c>
      <c r="Q46" s="94"/>
      <c r="R46" s="94"/>
      <c r="S46" s="95"/>
      <c r="T46" s="95"/>
      <c r="U46" s="96">
        <v>45403</v>
      </c>
      <c r="V46" s="96">
        <v>45402</v>
      </c>
      <c r="W46" s="30"/>
      <c r="X46" s="30"/>
      <c r="Y46" s="30">
        <v>21</v>
      </c>
      <c r="Z46" s="30"/>
      <c r="AA46" s="30"/>
      <c r="AB46" s="30"/>
      <c r="AC46" s="30"/>
      <c r="AD46" s="30"/>
      <c r="AE46" s="96"/>
      <c r="AF46" s="96"/>
      <c r="AG46" s="30"/>
      <c r="AH46" s="30"/>
      <c r="AI46" s="30"/>
      <c r="AJ46" s="96"/>
      <c r="AK46" s="96"/>
      <c r="AL46" s="30"/>
      <c r="AM46" s="30"/>
      <c r="AN46" s="30"/>
      <c r="AO46" s="96">
        <v>45423</v>
      </c>
      <c r="AP46" s="96"/>
      <c r="AQ46" s="30"/>
      <c r="AR46" s="30">
        <f>L46</f>
        <v>17.899999999999999</v>
      </c>
      <c r="AS46" s="30"/>
    </row>
    <row r="47" spans="1:45" ht="18" hidden="1" customHeight="1">
      <c r="A47" s="37" t="str">
        <f t="shared" ref="A47:A56" si="7">CONCATENATE("O-",RIGHT(C47,1),"-SD-",E47)</f>
        <v>O-2-SD-179</v>
      </c>
      <c r="B47" s="37" t="s">
        <v>343</v>
      </c>
      <c r="C47" s="97" t="s">
        <v>5</v>
      </c>
      <c r="D47" s="93" t="s">
        <v>95</v>
      </c>
      <c r="E47" s="103">
        <v>179</v>
      </c>
      <c r="F47" s="104">
        <v>18.3</v>
      </c>
      <c r="G47" s="105">
        <v>17.899999999999999</v>
      </c>
      <c r="H47" s="93" t="s">
        <v>1</v>
      </c>
      <c r="I47" s="120" t="s">
        <v>54</v>
      </c>
      <c r="J47" s="93" t="s">
        <v>96</v>
      </c>
      <c r="K47" s="122">
        <v>45400</v>
      </c>
      <c r="L47" s="117">
        <v>17.5</v>
      </c>
      <c r="M47" s="94"/>
      <c r="N47" s="94"/>
      <c r="O47" s="95"/>
      <c r="P47" s="95"/>
      <c r="Q47" s="94"/>
      <c r="R47" s="94"/>
      <c r="S47" s="95"/>
      <c r="T47" s="95"/>
      <c r="U47" s="96">
        <v>45403</v>
      </c>
      <c r="V47" s="96">
        <v>45404</v>
      </c>
      <c r="W47" s="30"/>
      <c r="X47" s="30"/>
      <c r="Y47" s="30">
        <v>20</v>
      </c>
      <c r="Z47" s="30"/>
      <c r="AA47" s="30"/>
      <c r="AB47" s="30"/>
      <c r="AC47" s="30"/>
      <c r="AD47" s="30"/>
      <c r="AE47" s="96"/>
      <c r="AF47" s="96"/>
      <c r="AG47" s="30"/>
      <c r="AH47" s="30"/>
      <c r="AI47" s="30"/>
      <c r="AJ47" s="96"/>
      <c r="AK47" s="96"/>
      <c r="AL47" s="30"/>
      <c r="AM47" s="30"/>
      <c r="AN47" s="30"/>
      <c r="AO47" s="96">
        <v>45414</v>
      </c>
      <c r="AP47" s="96">
        <v>45419</v>
      </c>
      <c r="AQ47" s="30"/>
      <c r="AR47" s="105">
        <v>17.899999999999999</v>
      </c>
      <c r="AS47" s="30">
        <v>21.2</v>
      </c>
    </row>
    <row r="48" spans="1:45" ht="18" hidden="1" customHeight="1">
      <c r="A48" s="37" t="str">
        <f t="shared" si="7"/>
        <v>O-2-SD-184</v>
      </c>
      <c r="B48" s="37" t="s">
        <v>343</v>
      </c>
      <c r="C48" s="97" t="s">
        <v>5</v>
      </c>
      <c r="D48" s="93" t="s">
        <v>95</v>
      </c>
      <c r="E48" s="103">
        <v>184</v>
      </c>
      <c r="F48" s="104">
        <v>35.799999999999997</v>
      </c>
      <c r="G48" s="105">
        <v>35.1</v>
      </c>
      <c r="H48" s="93" t="s">
        <v>1</v>
      </c>
      <c r="I48" s="120" t="s">
        <v>54</v>
      </c>
      <c r="J48" s="93" t="s">
        <v>96</v>
      </c>
      <c r="K48" s="122">
        <v>45401</v>
      </c>
      <c r="L48" s="117">
        <v>33.5</v>
      </c>
      <c r="M48" s="94"/>
      <c r="N48" s="94"/>
      <c r="O48" s="95"/>
      <c r="P48" s="95"/>
      <c r="Q48" s="94"/>
      <c r="R48" s="94"/>
      <c r="S48" s="95"/>
      <c r="T48" s="95"/>
      <c r="U48" s="96">
        <v>45403</v>
      </c>
      <c r="V48" s="96">
        <v>45404</v>
      </c>
      <c r="W48" s="30"/>
      <c r="X48" s="30"/>
      <c r="Y48" s="30">
        <v>36</v>
      </c>
      <c r="Z48" s="30"/>
      <c r="AA48" s="30"/>
      <c r="AB48" s="30"/>
      <c r="AC48" s="30"/>
      <c r="AD48" s="30"/>
      <c r="AE48" s="96"/>
      <c r="AF48" s="96"/>
      <c r="AG48" s="30"/>
      <c r="AH48" s="30"/>
      <c r="AI48" s="30"/>
      <c r="AJ48" s="96"/>
      <c r="AK48" s="96"/>
      <c r="AL48" s="30"/>
      <c r="AM48" s="30"/>
      <c r="AN48" s="30"/>
      <c r="AO48" s="96">
        <v>45414</v>
      </c>
      <c r="AP48" s="96">
        <v>45419</v>
      </c>
      <c r="AQ48" s="30"/>
      <c r="AR48" s="105">
        <v>35.1</v>
      </c>
      <c r="AS48" s="30">
        <v>35</v>
      </c>
    </row>
    <row r="49" spans="1:45" ht="18" hidden="1" customHeight="1">
      <c r="A49" s="37" t="str">
        <f t="shared" si="7"/>
        <v>O-2-SD-185</v>
      </c>
      <c r="B49" s="37" t="s">
        <v>343</v>
      </c>
      <c r="C49" s="97" t="s">
        <v>5</v>
      </c>
      <c r="D49" s="93" t="s">
        <v>95</v>
      </c>
      <c r="E49" s="103">
        <v>185</v>
      </c>
      <c r="F49" s="104">
        <v>10.1</v>
      </c>
      <c r="G49" s="105">
        <v>8</v>
      </c>
      <c r="H49" s="93" t="s">
        <v>1</v>
      </c>
      <c r="I49" s="120" t="s">
        <v>54</v>
      </c>
      <c r="J49" s="93" t="s">
        <v>96</v>
      </c>
      <c r="K49" s="122">
        <v>45402</v>
      </c>
      <c r="L49" s="117">
        <v>7.9</v>
      </c>
      <c r="M49" s="94"/>
      <c r="N49" s="94"/>
      <c r="O49" s="95"/>
      <c r="P49" s="95"/>
      <c r="Q49" s="94"/>
      <c r="R49" s="94"/>
      <c r="S49" s="95"/>
      <c r="T49" s="95"/>
      <c r="U49" s="96">
        <v>45403</v>
      </c>
      <c r="V49" s="96">
        <v>45404</v>
      </c>
      <c r="W49" s="30"/>
      <c r="X49" s="30"/>
      <c r="Y49" s="30">
        <v>9</v>
      </c>
      <c r="Z49" s="30"/>
      <c r="AA49" s="30"/>
      <c r="AB49" s="30"/>
      <c r="AC49" s="30"/>
      <c r="AD49" s="30"/>
      <c r="AE49" s="96"/>
      <c r="AF49" s="96"/>
      <c r="AG49" s="30"/>
      <c r="AH49" s="30"/>
      <c r="AI49" s="30"/>
      <c r="AJ49" s="96"/>
      <c r="AK49" s="96"/>
      <c r="AL49" s="30"/>
      <c r="AM49" s="30"/>
      <c r="AN49" s="30"/>
      <c r="AO49" s="96">
        <v>45414</v>
      </c>
      <c r="AP49" s="96">
        <v>45419</v>
      </c>
      <c r="AQ49" s="30"/>
      <c r="AR49" s="105">
        <v>8</v>
      </c>
      <c r="AS49" s="30">
        <v>7.33</v>
      </c>
    </row>
    <row r="50" spans="1:45" ht="18" hidden="1" customHeight="1">
      <c r="A50" s="37" t="str">
        <f t="shared" si="7"/>
        <v>O-2-SD-187</v>
      </c>
      <c r="B50" s="37" t="s">
        <v>343</v>
      </c>
      <c r="C50" s="97" t="s">
        <v>5</v>
      </c>
      <c r="D50" s="93" t="s">
        <v>95</v>
      </c>
      <c r="E50" s="103">
        <v>187</v>
      </c>
      <c r="F50" s="104">
        <v>12.6</v>
      </c>
      <c r="G50" s="105">
        <v>10.8</v>
      </c>
      <c r="H50" s="93" t="s">
        <v>1</v>
      </c>
      <c r="I50" s="120" t="s">
        <v>54</v>
      </c>
      <c r="J50" s="93" t="s">
        <v>96</v>
      </c>
      <c r="K50" s="122">
        <v>45400</v>
      </c>
      <c r="L50" s="117">
        <v>9</v>
      </c>
      <c r="M50" s="94"/>
      <c r="N50" s="94"/>
      <c r="O50" s="95"/>
      <c r="P50" s="95"/>
      <c r="Q50" s="94"/>
      <c r="R50" s="94"/>
      <c r="S50" s="95"/>
      <c r="T50" s="95"/>
      <c r="U50" s="96">
        <v>45403</v>
      </c>
      <c r="V50" s="96">
        <v>45405</v>
      </c>
      <c r="W50" s="30"/>
      <c r="X50" s="30"/>
      <c r="Y50" s="30">
        <v>10.4</v>
      </c>
      <c r="Z50" s="30"/>
      <c r="AA50" s="30"/>
      <c r="AB50" s="30"/>
      <c r="AC50" s="30"/>
      <c r="AD50" s="30"/>
      <c r="AE50" s="96"/>
      <c r="AF50" s="30"/>
      <c r="AG50" s="30"/>
      <c r="AH50" s="30"/>
      <c r="AI50" s="30"/>
      <c r="AJ50" s="96"/>
      <c r="AK50" s="30"/>
      <c r="AL50" s="30"/>
      <c r="AM50" s="30"/>
      <c r="AN50" s="30"/>
      <c r="AO50" s="96">
        <v>45414</v>
      </c>
      <c r="AP50" s="96">
        <v>45419</v>
      </c>
      <c r="AQ50" s="30"/>
      <c r="AR50" s="105">
        <v>10.8</v>
      </c>
      <c r="AS50" s="30">
        <v>11</v>
      </c>
    </row>
    <row r="51" spans="1:45" ht="18" hidden="1" customHeight="1">
      <c r="A51" s="37" t="str">
        <f t="shared" si="7"/>
        <v>O-2-SD-188</v>
      </c>
      <c r="B51" s="37" t="s">
        <v>343</v>
      </c>
      <c r="C51" s="97" t="s">
        <v>5</v>
      </c>
      <c r="D51" s="93" t="s">
        <v>95</v>
      </c>
      <c r="E51" s="103">
        <v>188</v>
      </c>
      <c r="F51" s="104">
        <v>15.4</v>
      </c>
      <c r="G51" s="105">
        <v>14</v>
      </c>
      <c r="H51" s="93" t="s">
        <v>1</v>
      </c>
      <c r="I51" s="120" t="s">
        <v>54</v>
      </c>
      <c r="J51" s="93" t="s">
        <v>96</v>
      </c>
      <c r="K51" s="122">
        <v>45400</v>
      </c>
      <c r="L51" s="117">
        <v>12</v>
      </c>
      <c r="M51" s="94"/>
      <c r="N51" s="94"/>
      <c r="O51" s="95"/>
      <c r="P51" s="95"/>
      <c r="Q51" s="94"/>
      <c r="R51" s="94"/>
      <c r="S51" s="95"/>
      <c r="T51" s="95"/>
      <c r="U51" s="96">
        <v>45403</v>
      </c>
      <c r="V51" s="96">
        <v>45405</v>
      </c>
      <c r="W51" s="30"/>
      <c r="X51" s="30"/>
      <c r="Y51" s="30">
        <v>15</v>
      </c>
      <c r="Z51" s="30"/>
      <c r="AA51" s="30"/>
      <c r="AB51" s="30"/>
      <c r="AC51" s="30"/>
      <c r="AD51" s="30"/>
      <c r="AE51" s="96"/>
      <c r="AF51" s="30"/>
      <c r="AG51" s="30"/>
      <c r="AH51" s="30"/>
      <c r="AI51" s="30"/>
      <c r="AJ51" s="96"/>
      <c r="AK51" s="30"/>
      <c r="AL51" s="30"/>
      <c r="AM51" s="30"/>
      <c r="AN51" s="30"/>
      <c r="AO51" s="96">
        <v>45414</v>
      </c>
      <c r="AP51" s="96">
        <v>45419</v>
      </c>
      <c r="AQ51" s="30"/>
      <c r="AR51" s="105">
        <v>14</v>
      </c>
      <c r="AS51" s="30">
        <v>12.32</v>
      </c>
    </row>
    <row r="52" spans="1:45" ht="18" hidden="1" customHeight="1">
      <c r="A52" s="37" t="str">
        <f t="shared" si="7"/>
        <v>O-2-SD-191</v>
      </c>
      <c r="B52" s="37" t="s">
        <v>343</v>
      </c>
      <c r="C52" s="97" t="s">
        <v>5</v>
      </c>
      <c r="D52" s="93" t="s">
        <v>95</v>
      </c>
      <c r="E52" s="103">
        <v>191</v>
      </c>
      <c r="F52" s="104">
        <v>14.5</v>
      </c>
      <c r="G52" s="105">
        <v>14.1</v>
      </c>
      <c r="H52" s="93" t="s">
        <v>1</v>
      </c>
      <c r="I52" s="120" t="s">
        <v>54</v>
      </c>
      <c r="J52" s="93" t="s">
        <v>96</v>
      </c>
      <c r="K52" s="122">
        <v>45400</v>
      </c>
      <c r="L52" s="117">
        <v>10</v>
      </c>
      <c r="M52" s="94"/>
      <c r="N52" s="94"/>
      <c r="O52" s="95"/>
      <c r="P52" s="95"/>
      <c r="Q52" s="94"/>
      <c r="R52" s="94"/>
      <c r="S52" s="95"/>
      <c r="T52" s="95"/>
      <c r="U52" s="142">
        <v>45401</v>
      </c>
      <c r="V52" s="96">
        <v>45404</v>
      </c>
      <c r="W52" s="30"/>
      <c r="X52" s="30"/>
      <c r="Y52" s="30">
        <v>14.9</v>
      </c>
      <c r="Z52" s="30"/>
      <c r="AA52" s="30"/>
      <c r="AB52" s="30"/>
      <c r="AC52" s="30"/>
      <c r="AD52" s="30"/>
      <c r="AE52" s="142"/>
      <c r="AF52" s="96"/>
      <c r="AG52" s="30"/>
      <c r="AH52" s="30"/>
      <c r="AI52" s="30"/>
      <c r="AJ52" s="142"/>
      <c r="AK52" s="96"/>
      <c r="AL52" s="30"/>
      <c r="AM52" s="30"/>
      <c r="AN52" s="30"/>
      <c r="AO52" s="96">
        <v>45414</v>
      </c>
      <c r="AP52" s="96">
        <v>45419</v>
      </c>
      <c r="AQ52" s="30"/>
      <c r="AR52" s="105">
        <v>14.1</v>
      </c>
      <c r="AS52" s="30">
        <v>14</v>
      </c>
    </row>
    <row r="53" spans="1:45" ht="18" hidden="1" customHeight="1">
      <c r="A53" s="37" t="str">
        <f t="shared" si="7"/>
        <v>O-2-SD-193</v>
      </c>
      <c r="B53" s="37" t="s">
        <v>343</v>
      </c>
      <c r="C53" s="97" t="s">
        <v>5</v>
      </c>
      <c r="D53" s="93" t="s">
        <v>95</v>
      </c>
      <c r="E53" s="103">
        <v>193</v>
      </c>
      <c r="F53" s="104">
        <v>14.2</v>
      </c>
      <c r="G53" s="105">
        <v>13.8</v>
      </c>
      <c r="H53" s="93" t="s">
        <v>1</v>
      </c>
      <c r="I53" s="120" t="s">
        <v>54</v>
      </c>
      <c r="J53" s="93" t="s">
        <v>96</v>
      </c>
      <c r="K53" s="122">
        <v>45400</v>
      </c>
      <c r="L53" s="117">
        <v>11.58</v>
      </c>
      <c r="M53" s="94"/>
      <c r="N53" s="94"/>
      <c r="O53" s="95"/>
      <c r="P53" s="95"/>
      <c r="Q53" s="94"/>
      <c r="R53" s="94"/>
      <c r="S53" s="95"/>
      <c r="T53" s="95"/>
      <c r="U53" s="142">
        <v>45401</v>
      </c>
      <c r="V53" s="96">
        <v>45404</v>
      </c>
      <c r="W53" s="30"/>
      <c r="X53" s="30"/>
      <c r="Y53" s="30">
        <v>10</v>
      </c>
      <c r="Z53" s="30"/>
      <c r="AA53" s="30"/>
      <c r="AB53" s="30"/>
      <c r="AC53" s="30"/>
      <c r="AD53" s="30"/>
      <c r="AE53" s="142"/>
      <c r="AF53" s="96"/>
      <c r="AG53" s="30"/>
      <c r="AH53" s="30"/>
      <c r="AI53" s="30"/>
      <c r="AJ53" s="142"/>
      <c r="AK53" s="96"/>
      <c r="AL53" s="30"/>
      <c r="AM53" s="30"/>
      <c r="AN53" s="30"/>
      <c r="AO53" s="96">
        <v>45414</v>
      </c>
      <c r="AP53" s="96">
        <v>45419</v>
      </c>
      <c r="AQ53" s="30"/>
      <c r="AR53" s="105">
        <v>13.8</v>
      </c>
      <c r="AS53" s="30">
        <v>13.2</v>
      </c>
    </row>
    <row r="54" spans="1:45" ht="18" hidden="1" customHeight="1">
      <c r="A54" s="37" t="str">
        <f t="shared" si="7"/>
        <v>O-2-SD-192</v>
      </c>
      <c r="B54" s="37" t="s">
        <v>343</v>
      </c>
      <c r="C54" s="97" t="s">
        <v>5</v>
      </c>
      <c r="D54" s="93" t="s">
        <v>95</v>
      </c>
      <c r="E54" s="103">
        <v>192</v>
      </c>
      <c r="F54" s="104">
        <v>19.600000000000001</v>
      </c>
      <c r="G54" s="105">
        <v>18</v>
      </c>
      <c r="H54" s="93" t="s">
        <v>1</v>
      </c>
      <c r="I54" s="120" t="s">
        <v>54</v>
      </c>
      <c r="J54" s="93" t="s">
        <v>96</v>
      </c>
      <c r="K54" s="122">
        <v>45401</v>
      </c>
      <c r="L54" s="117">
        <v>18.8</v>
      </c>
      <c r="M54" s="94"/>
      <c r="N54" s="94"/>
      <c r="O54" s="95"/>
      <c r="P54" s="95"/>
      <c r="Q54" s="94"/>
      <c r="R54" s="94"/>
      <c r="S54" s="95"/>
      <c r="T54" s="95"/>
      <c r="U54" s="96">
        <v>45405</v>
      </c>
      <c r="V54" s="96">
        <v>45404</v>
      </c>
      <c r="W54" s="30"/>
      <c r="X54" s="30"/>
      <c r="Y54" s="30">
        <v>19.8</v>
      </c>
      <c r="Z54" s="30"/>
      <c r="AA54" s="30"/>
      <c r="AB54" s="30"/>
      <c r="AC54" s="30"/>
      <c r="AD54" s="30"/>
      <c r="AE54" s="96"/>
      <c r="AF54" s="96"/>
      <c r="AG54" s="30"/>
      <c r="AH54" s="30"/>
      <c r="AI54" s="30"/>
      <c r="AJ54" s="96"/>
      <c r="AK54" s="96"/>
      <c r="AL54" s="30"/>
      <c r="AM54" s="30"/>
      <c r="AN54" s="30"/>
      <c r="AO54" s="96">
        <v>45414</v>
      </c>
      <c r="AP54" s="96">
        <v>45419</v>
      </c>
      <c r="AQ54" s="30"/>
      <c r="AR54" s="105">
        <v>18</v>
      </c>
      <c r="AS54" s="30">
        <v>18.25</v>
      </c>
    </row>
    <row r="55" spans="1:45" ht="18" hidden="1" customHeight="1">
      <c r="A55" s="37" t="str">
        <f t="shared" si="7"/>
        <v>O-2-SD-194</v>
      </c>
      <c r="B55" s="37" t="s">
        <v>343</v>
      </c>
      <c r="C55" s="97" t="s">
        <v>5</v>
      </c>
      <c r="D55" s="93" t="s">
        <v>95</v>
      </c>
      <c r="E55" s="103">
        <v>194</v>
      </c>
      <c r="F55" s="104">
        <v>24</v>
      </c>
      <c r="G55" s="105">
        <v>21.7</v>
      </c>
      <c r="H55" s="93" t="s">
        <v>1</v>
      </c>
      <c r="I55" s="120" t="s">
        <v>54</v>
      </c>
      <c r="J55" s="93" t="s">
        <v>96</v>
      </c>
      <c r="K55" s="122">
        <v>45400</v>
      </c>
      <c r="L55" s="117">
        <f>9.2+13.31</f>
        <v>22.509999999999998</v>
      </c>
      <c r="M55" s="94"/>
      <c r="N55" s="94"/>
      <c r="O55" s="95"/>
      <c r="P55" s="95"/>
      <c r="Q55" s="94"/>
      <c r="R55" s="94"/>
      <c r="S55" s="95"/>
      <c r="T55" s="95"/>
      <c r="U55" s="96">
        <v>45403</v>
      </c>
      <c r="V55" s="96">
        <v>45404</v>
      </c>
      <c r="W55" s="30"/>
      <c r="X55" s="30"/>
      <c r="Y55" s="30">
        <v>16.7</v>
      </c>
      <c r="Z55" s="30"/>
      <c r="AA55" s="30"/>
      <c r="AB55" s="30"/>
      <c r="AC55" s="30"/>
      <c r="AD55" s="30"/>
      <c r="AE55" s="96"/>
      <c r="AF55" s="96"/>
      <c r="AG55" s="30"/>
      <c r="AH55" s="30"/>
      <c r="AI55" s="30"/>
      <c r="AJ55" s="96"/>
      <c r="AK55" s="96"/>
      <c r="AL55" s="30"/>
      <c r="AM55" s="30"/>
      <c r="AN55" s="30"/>
      <c r="AO55" s="96">
        <v>45414</v>
      </c>
      <c r="AP55" s="96">
        <v>45419</v>
      </c>
      <c r="AQ55" s="30"/>
      <c r="AR55" s="105">
        <v>21.7</v>
      </c>
      <c r="AS55" s="30">
        <v>22.54</v>
      </c>
    </row>
    <row r="56" spans="1:45" ht="18" hidden="1" customHeight="1">
      <c r="A56" s="37" t="str">
        <f t="shared" si="7"/>
        <v>O-2-SD-196</v>
      </c>
      <c r="B56" s="37" t="s">
        <v>343</v>
      </c>
      <c r="C56" s="97" t="s">
        <v>5</v>
      </c>
      <c r="D56" s="93" t="s">
        <v>95</v>
      </c>
      <c r="E56" s="103">
        <v>196</v>
      </c>
      <c r="F56" s="104">
        <v>28.2</v>
      </c>
      <c r="G56" s="105">
        <v>27.4</v>
      </c>
      <c r="H56" s="93" t="s">
        <v>1</v>
      </c>
      <c r="I56" s="120" t="s">
        <v>54</v>
      </c>
      <c r="J56" s="93" t="s">
        <v>96</v>
      </c>
      <c r="K56" s="122">
        <v>45391</v>
      </c>
      <c r="L56" s="117">
        <v>25.9</v>
      </c>
      <c r="M56" s="94"/>
      <c r="N56" s="94"/>
      <c r="O56" s="95"/>
      <c r="P56" s="95"/>
      <c r="Q56" s="94"/>
      <c r="R56" s="94"/>
      <c r="S56" s="95"/>
      <c r="T56" s="95"/>
      <c r="U56" s="96">
        <v>45405</v>
      </c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96">
        <v>45414</v>
      </c>
      <c r="AP56" s="96">
        <v>45418</v>
      </c>
      <c r="AQ56" s="30"/>
      <c r="AR56" s="105">
        <v>27.4</v>
      </c>
      <c r="AS56" s="30">
        <v>27.41</v>
      </c>
    </row>
    <row r="57" spans="1:45" ht="18" hidden="1" customHeight="1">
      <c r="A57" s="37" t="str">
        <f t="shared" ref="A57:A64" si="8">CONCATENATE("O-",RIGHT(C57,1),"-TO-",E57)</f>
        <v>O-2-TO-72</v>
      </c>
      <c r="B57" s="37" t="s">
        <v>343</v>
      </c>
      <c r="C57" s="97" t="s">
        <v>5</v>
      </c>
      <c r="D57" s="93" t="s">
        <v>173</v>
      </c>
      <c r="E57" s="103">
        <v>72</v>
      </c>
      <c r="F57" s="104">
        <v>8.1999999999999993</v>
      </c>
      <c r="G57" s="105">
        <v>7.7</v>
      </c>
      <c r="H57" s="93" t="s">
        <v>1</v>
      </c>
      <c r="I57" s="120" t="s">
        <v>54</v>
      </c>
      <c r="J57" s="93" t="s">
        <v>96</v>
      </c>
      <c r="K57" s="122">
        <v>45400</v>
      </c>
      <c r="L57" s="117">
        <v>6</v>
      </c>
      <c r="M57" s="94"/>
      <c r="N57" s="94"/>
      <c r="O57" s="95"/>
      <c r="P57" s="95"/>
      <c r="Q57" s="94"/>
      <c r="R57" s="94"/>
      <c r="S57" s="95"/>
      <c r="T57" s="95"/>
      <c r="U57" s="142">
        <v>45401</v>
      </c>
      <c r="V57" s="96">
        <v>45404</v>
      </c>
      <c r="W57" s="30"/>
      <c r="X57" s="30"/>
      <c r="Y57" s="30">
        <v>9</v>
      </c>
      <c r="Z57" s="30"/>
      <c r="AA57" s="30"/>
      <c r="AB57" s="30"/>
      <c r="AC57" s="30"/>
      <c r="AD57" s="30"/>
      <c r="AE57" s="142"/>
      <c r="AF57" s="96"/>
      <c r="AG57" s="30"/>
      <c r="AH57" s="30"/>
      <c r="AI57" s="30"/>
      <c r="AJ57" s="142"/>
      <c r="AK57" s="96"/>
      <c r="AL57" s="30"/>
      <c r="AM57" s="30"/>
      <c r="AN57" s="30"/>
      <c r="AO57" s="96">
        <v>45414</v>
      </c>
      <c r="AP57" s="96">
        <v>45419</v>
      </c>
      <c r="AQ57" s="30"/>
      <c r="AR57" s="105">
        <v>7.7</v>
      </c>
      <c r="AS57" s="30">
        <v>7.7</v>
      </c>
    </row>
    <row r="58" spans="1:45" ht="18" hidden="1" customHeight="1">
      <c r="A58" s="37" t="str">
        <f t="shared" si="8"/>
        <v>O-2-TO-85</v>
      </c>
      <c r="B58" s="37" t="s">
        <v>343</v>
      </c>
      <c r="C58" s="97" t="s">
        <v>5</v>
      </c>
      <c r="D58" s="93" t="s">
        <v>173</v>
      </c>
      <c r="E58" s="103">
        <v>85</v>
      </c>
      <c r="F58" s="104">
        <v>31.8</v>
      </c>
      <c r="G58" s="105">
        <v>31.3</v>
      </c>
      <c r="H58" s="93" t="s">
        <v>1</v>
      </c>
      <c r="I58" s="120" t="s">
        <v>54</v>
      </c>
      <c r="J58" s="93" t="s">
        <v>96</v>
      </c>
      <c r="K58" s="122">
        <v>45400</v>
      </c>
      <c r="L58" s="117">
        <v>30</v>
      </c>
      <c r="M58" s="94"/>
      <c r="N58" s="94"/>
      <c r="O58" s="95"/>
      <c r="P58" s="95"/>
      <c r="Q58" s="94"/>
      <c r="R58" s="94"/>
      <c r="S58" s="95"/>
      <c r="T58" s="95"/>
      <c r="U58" s="142">
        <v>45401</v>
      </c>
      <c r="V58" s="96">
        <v>45404</v>
      </c>
      <c r="W58" s="30"/>
      <c r="X58" s="30"/>
      <c r="Y58" s="30">
        <v>33</v>
      </c>
      <c r="Z58" s="30"/>
      <c r="AA58" s="30"/>
      <c r="AB58" s="30"/>
      <c r="AC58" s="30"/>
      <c r="AD58" s="30"/>
      <c r="AE58" s="142"/>
      <c r="AF58" s="96"/>
      <c r="AG58" s="30"/>
      <c r="AH58" s="30"/>
      <c r="AI58" s="30"/>
      <c r="AJ58" s="142"/>
      <c r="AK58" s="96"/>
      <c r="AL58" s="30"/>
      <c r="AM58" s="30"/>
      <c r="AN58" s="30"/>
      <c r="AO58" s="96">
        <v>45414</v>
      </c>
      <c r="AP58" s="96">
        <v>45419</v>
      </c>
      <c r="AQ58" s="30"/>
      <c r="AR58" s="105">
        <v>31.3</v>
      </c>
      <c r="AS58" s="30">
        <v>31.3</v>
      </c>
    </row>
    <row r="59" spans="1:45" ht="18" hidden="1" customHeight="1">
      <c r="A59" s="37" t="str">
        <f t="shared" si="8"/>
        <v>O-2-TO-88</v>
      </c>
      <c r="B59" s="37" t="s">
        <v>343</v>
      </c>
      <c r="C59" s="97" t="s">
        <v>5</v>
      </c>
      <c r="D59" s="93" t="s">
        <v>173</v>
      </c>
      <c r="E59" s="103">
        <v>88</v>
      </c>
      <c r="F59" s="104">
        <v>18.2</v>
      </c>
      <c r="G59" s="105">
        <v>17.600000000000001</v>
      </c>
      <c r="H59" s="93" t="s">
        <v>1</v>
      </c>
      <c r="I59" s="120" t="s">
        <v>54</v>
      </c>
      <c r="J59" s="93" t="s">
        <v>96</v>
      </c>
      <c r="K59" s="122">
        <v>45399</v>
      </c>
      <c r="L59" s="117">
        <v>17</v>
      </c>
      <c r="M59" s="94"/>
      <c r="N59" s="94"/>
      <c r="O59" s="95"/>
      <c r="P59" s="95"/>
      <c r="Q59" s="94"/>
      <c r="R59" s="94"/>
      <c r="S59" s="95"/>
      <c r="T59" s="95"/>
      <c r="U59" s="142">
        <v>45401</v>
      </c>
      <c r="V59" s="96">
        <v>45404</v>
      </c>
      <c r="W59" s="30"/>
      <c r="X59" s="30"/>
      <c r="Y59" s="30">
        <v>19</v>
      </c>
      <c r="Z59" s="30"/>
      <c r="AA59" s="30"/>
      <c r="AB59" s="30"/>
      <c r="AC59" s="30"/>
      <c r="AD59" s="30"/>
      <c r="AE59" s="142"/>
      <c r="AF59" s="96"/>
      <c r="AG59" s="30"/>
      <c r="AH59" s="30"/>
      <c r="AI59" s="30"/>
      <c r="AJ59" s="142"/>
      <c r="AK59" s="96"/>
      <c r="AL59" s="30"/>
      <c r="AM59" s="30"/>
      <c r="AN59" s="30"/>
      <c r="AO59" s="96">
        <v>45414</v>
      </c>
      <c r="AP59" s="96">
        <v>45419</v>
      </c>
      <c r="AQ59" s="30"/>
      <c r="AR59" s="105">
        <v>17.600000000000001</v>
      </c>
      <c r="AS59" s="30">
        <v>17.600000000000001</v>
      </c>
    </row>
    <row r="60" spans="1:45" ht="18" hidden="1" customHeight="1">
      <c r="A60" s="37" t="str">
        <f t="shared" si="8"/>
        <v>O-2-TO-214</v>
      </c>
      <c r="B60" s="37" t="s">
        <v>343</v>
      </c>
      <c r="C60" s="97" t="s">
        <v>5</v>
      </c>
      <c r="D60" s="93" t="s">
        <v>173</v>
      </c>
      <c r="E60" s="103">
        <v>214</v>
      </c>
      <c r="F60" s="104">
        <v>19.600000000000001</v>
      </c>
      <c r="G60" s="105">
        <v>19</v>
      </c>
      <c r="H60" s="93" t="s">
        <v>1</v>
      </c>
      <c r="I60" s="120" t="s">
        <v>54</v>
      </c>
      <c r="J60" s="93" t="s">
        <v>96</v>
      </c>
      <c r="K60" s="122">
        <v>45400</v>
      </c>
      <c r="L60" s="117">
        <v>19.399999999999999</v>
      </c>
      <c r="M60" s="94"/>
      <c r="N60" s="94"/>
      <c r="O60" s="95"/>
      <c r="P60" s="95"/>
      <c r="Q60" s="94"/>
      <c r="R60" s="94"/>
      <c r="S60" s="95"/>
      <c r="T60" s="95"/>
      <c r="U60" s="142">
        <v>45401</v>
      </c>
      <c r="V60" s="96">
        <v>45405</v>
      </c>
      <c r="W60" s="30"/>
      <c r="X60" s="30"/>
      <c r="Y60" s="30">
        <v>20</v>
      </c>
      <c r="Z60" s="30"/>
      <c r="AA60" s="30"/>
      <c r="AB60" s="30"/>
      <c r="AC60" s="30"/>
      <c r="AD60" s="30"/>
      <c r="AE60" s="142"/>
      <c r="AF60" s="96"/>
      <c r="AG60" s="30"/>
      <c r="AH60" s="30"/>
      <c r="AI60" s="30"/>
      <c r="AJ60" s="142"/>
      <c r="AK60" s="96"/>
      <c r="AL60" s="30"/>
      <c r="AM60" s="30"/>
      <c r="AN60" s="30"/>
      <c r="AO60" s="96">
        <v>45414</v>
      </c>
      <c r="AP60" s="96">
        <v>45419</v>
      </c>
      <c r="AQ60" s="30"/>
      <c r="AR60" s="105">
        <v>19</v>
      </c>
      <c r="AS60" s="30">
        <v>19.11</v>
      </c>
    </row>
    <row r="61" spans="1:45" ht="15" hidden="1" customHeight="1">
      <c r="A61" s="37" t="str">
        <f t="shared" si="8"/>
        <v>O-2-TO-215</v>
      </c>
      <c r="B61" s="37" t="s">
        <v>343</v>
      </c>
      <c r="C61" s="97" t="s">
        <v>5</v>
      </c>
      <c r="D61" s="93" t="s">
        <v>173</v>
      </c>
      <c r="E61" s="103">
        <v>215</v>
      </c>
      <c r="F61" s="104">
        <v>12.3</v>
      </c>
      <c r="G61" s="105">
        <v>11.9</v>
      </c>
      <c r="H61" s="93" t="s">
        <v>1</v>
      </c>
      <c r="I61" s="120" t="s">
        <v>54</v>
      </c>
      <c r="J61" s="93" t="s">
        <v>96</v>
      </c>
      <c r="K61" s="122">
        <v>45400</v>
      </c>
      <c r="L61" s="117">
        <f>9.9+1.47</f>
        <v>11.370000000000001</v>
      </c>
      <c r="M61" s="94"/>
      <c r="N61" s="94"/>
      <c r="O61" s="95"/>
      <c r="P61" s="95"/>
      <c r="Q61" s="94"/>
      <c r="R61" s="94"/>
      <c r="S61" s="95"/>
      <c r="T61" s="95"/>
      <c r="U61" s="142">
        <v>45401</v>
      </c>
      <c r="V61" s="96">
        <v>45404</v>
      </c>
      <c r="W61" s="30"/>
      <c r="X61" s="30"/>
      <c r="Y61" s="30">
        <v>12</v>
      </c>
      <c r="Z61" s="30"/>
      <c r="AA61" s="30"/>
      <c r="AB61" s="30"/>
      <c r="AC61" s="30"/>
      <c r="AD61" s="30"/>
      <c r="AE61" s="142"/>
      <c r="AF61" s="96"/>
      <c r="AG61" s="30"/>
      <c r="AH61" s="30"/>
      <c r="AI61" s="30"/>
      <c r="AJ61" s="142"/>
      <c r="AK61" s="96"/>
      <c r="AL61" s="30"/>
      <c r="AM61" s="30"/>
      <c r="AN61" s="30"/>
      <c r="AO61" s="96">
        <v>45414</v>
      </c>
      <c r="AP61" s="96">
        <v>45419</v>
      </c>
      <c r="AQ61" s="30"/>
      <c r="AR61" s="105">
        <v>11.9</v>
      </c>
      <c r="AS61" s="30">
        <v>12</v>
      </c>
    </row>
    <row r="62" spans="1:45" ht="15" hidden="1" customHeight="1">
      <c r="A62" s="37" t="str">
        <f t="shared" si="8"/>
        <v>O-2-TO-216</v>
      </c>
      <c r="B62" s="37" t="s">
        <v>343</v>
      </c>
      <c r="C62" s="97" t="s">
        <v>5</v>
      </c>
      <c r="D62" s="93" t="s">
        <v>173</v>
      </c>
      <c r="E62" s="103">
        <v>216</v>
      </c>
      <c r="F62" s="104">
        <v>3.1</v>
      </c>
      <c r="G62" s="105">
        <v>2.7</v>
      </c>
      <c r="H62" s="93" t="s">
        <v>1</v>
      </c>
      <c r="I62" s="120" t="s">
        <v>54</v>
      </c>
      <c r="J62" s="93" t="s">
        <v>96</v>
      </c>
      <c r="K62" s="122">
        <v>45400</v>
      </c>
      <c r="L62" s="117">
        <v>2.7</v>
      </c>
      <c r="M62" s="94"/>
      <c r="N62" s="94"/>
      <c r="O62" s="95"/>
      <c r="P62" s="95"/>
      <c r="Q62" s="94"/>
      <c r="R62" s="94"/>
      <c r="S62" s="95"/>
      <c r="T62" s="95"/>
      <c r="U62" s="142">
        <v>45401</v>
      </c>
      <c r="V62" s="96">
        <v>45404</v>
      </c>
      <c r="W62" s="30"/>
      <c r="X62" s="30"/>
      <c r="Y62" s="30">
        <v>2.7</v>
      </c>
      <c r="Z62" s="30"/>
      <c r="AA62" s="30"/>
      <c r="AB62" s="30"/>
      <c r="AC62" s="30"/>
      <c r="AD62" s="30"/>
      <c r="AE62" s="142"/>
      <c r="AF62" s="96"/>
      <c r="AG62" s="30"/>
      <c r="AH62" s="30"/>
      <c r="AI62" s="30"/>
      <c r="AJ62" s="142"/>
      <c r="AK62" s="96"/>
      <c r="AL62" s="30"/>
      <c r="AM62" s="30"/>
      <c r="AN62" s="30"/>
      <c r="AO62" s="96">
        <v>45414</v>
      </c>
      <c r="AP62" s="96">
        <v>45419</v>
      </c>
      <c r="AQ62" s="30"/>
      <c r="AR62" s="105">
        <v>2.7</v>
      </c>
      <c r="AS62" s="30">
        <v>2.6</v>
      </c>
    </row>
    <row r="63" spans="1:45" ht="18" hidden="1" customHeight="1">
      <c r="A63" s="37" t="str">
        <f t="shared" si="8"/>
        <v>O-2-TO-217</v>
      </c>
      <c r="B63" s="37" t="s">
        <v>343</v>
      </c>
      <c r="C63" s="97" t="s">
        <v>5</v>
      </c>
      <c r="D63" s="93" t="s">
        <v>173</v>
      </c>
      <c r="E63" s="103">
        <v>217</v>
      </c>
      <c r="F63" s="104">
        <v>28.4</v>
      </c>
      <c r="G63" s="105">
        <v>26.6</v>
      </c>
      <c r="H63" s="93" t="s">
        <v>1</v>
      </c>
      <c r="I63" s="120" t="s">
        <v>54</v>
      </c>
      <c r="J63" s="93" t="s">
        <v>96</v>
      </c>
      <c r="K63" s="122">
        <v>45401</v>
      </c>
      <c r="L63" s="117">
        <v>26.2</v>
      </c>
      <c r="M63" s="94">
        <v>45209</v>
      </c>
      <c r="N63" s="94"/>
      <c r="O63" s="95">
        <v>16</v>
      </c>
      <c r="P63" s="95"/>
      <c r="Q63" s="94"/>
      <c r="R63" s="94"/>
      <c r="S63" s="95"/>
      <c r="T63" s="95"/>
      <c r="U63" s="142">
        <v>45401</v>
      </c>
      <c r="V63" s="96">
        <v>45405</v>
      </c>
      <c r="W63" s="30"/>
      <c r="X63" s="30"/>
      <c r="Y63" s="30">
        <v>27</v>
      </c>
      <c r="Z63" s="30"/>
      <c r="AA63" s="30"/>
      <c r="AB63" s="30"/>
      <c r="AC63" s="30"/>
      <c r="AD63" s="30"/>
      <c r="AE63" s="142"/>
      <c r="AF63" s="30"/>
      <c r="AG63" s="30"/>
      <c r="AH63" s="30"/>
      <c r="AI63" s="30"/>
      <c r="AJ63" s="142"/>
      <c r="AK63" s="30"/>
      <c r="AL63" s="30"/>
      <c r="AM63" s="30"/>
      <c r="AN63" s="30"/>
      <c r="AO63" s="96">
        <v>45414</v>
      </c>
      <c r="AP63" s="96">
        <v>45419</v>
      </c>
      <c r="AQ63" s="30"/>
      <c r="AR63" s="105">
        <v>26.6</v>
      </c>
      <c r="AS63" s="30">
        <v>26.45</v>
      </c>
    </row>
    <row r="64" spans="1:45" ht="18" hidden="1" customHeight="1">
      <c r="A64" s="37" t="str">
        <f t="shared" si="8"/>
        <v>O-2-TO-218</v>
      </c>
      <c r="B64" s="37" t="s">
        <v>343</v>
      </c>
      <c r="C64" s="97" t="s">
        <v>5</v>
      </c>
      <c r="D64" s="93" t="s">
        <v>173</v>
      </c>
      <c r="E64" s="103">
        <v>218</v>
      </c>
      <c r="F64" s="104">
        <v>8.6</v>
      </c>
      <c r="G64" s="105">
        <v>8</v>
      </c>
      <c r="H64" s="93" t="s">
        <v>1</v>
      </c>
      <c r="I64" s="120" t="s">
        <v>54</v>
      </c>
      <c r="J64" s="93" t="s">
        <v>96</v>
      </c>
      <c r="K64" s="122">
        <v>45401</v>
      </c>
      <c r="L64" s="117">
        <v>8</v>
      </c>
      <c r="M64" s="94"/>
      <c r="N64" s="94"/>
      <c r="O64" s="95"/>
      <c r="P64" s="95"/>
      <c r="Q64" s="94"/>
      <c r="R64" s="94"/>
      <c r="S64" s="95"/>
      <c r="T64" s="95"/>
      <c r="U64" s="142">
        <v>45401</v>
      </c>
      <c r="V64" s="96">
        <v>45405</v>
      </c>
      <c r="W64" s="30"/>
      <c r="X64" s="30"/>
      <c r="Y64" s="30">
        <v>9.17</v>
      </c>
      <c r="Z64" s="30"/>
      <c r="AA64" s="30"/>
      <c r="AB64" s="30"/>
      <c r="AC64" s="30"/>
      <c r="AD64" s="30"/>
      <c r="AE64" s="142"/>
      <c r="AF64" s="30"/>
      <c r="AG64" s="30"/>
      <c r="AH64" s="30"/>
      <c r="AI64" s="30"/>
      <c r="AJ64" s="142"/>
      <c r="AK64" s="30"/>
      <c r="AL64" s="30"/>
      <c r="AM64" s="30"/>
      <c r="AN64" s="30"/>
      <c r="AO64" s="96">
        <v>45414</v>
      </c>
      <c r="AP64" s="96">
        <v>45419</v>
      </c>
      <c r="AQ64" s="30"/>
      <c r="AR64" s="105">
        <v>8</v>
      </c>
      <c r="AS64" s="30">
        <v>7.38</v>
      </c>
    </row>
    <row r="65" spans="1:45" ht="18" customHeight="1">
      <c r="A65" s="37" t="str">
        <f t="shared" ref="A65:A77" si="9">CONCATENATE("O-",RIGHT(C65,1),"-BB-",E65)</f>
        <v>O-3-BB-F1</v>
      </c>
      <c r="B65" s="37" t="s">
        <v>343</v>
      </c>
      <c r="C65" s="97" t="s">
        <v>6</v>
      </c>
      <c r="D65" s="97" t="s">
        <v>182</v>
      </c>
      <c r="E65" s="103" t="s">
        <v>183</v>
      </c>
      <c r="F65" s="104">
        <v>34.340000000000003</v>
      </c>
      <c r="G65" s="106">
        <v>30.443869856599999</v>
      </c>
      <c r="H65" s="93" t="s">
        <v>1</v>
      </c>
      <c r="I65" s="178" t="s">
        <v>53</v>
      </c>
      <c r="J65" s="93" t="s">
        <v>135</v>
      </c>
      <c r="K65" s="122">
        <v>45399</v>
      </c>
      <c r="L65" s="117">
        <v>30.44</v>
      </c>
      <c r="M65" s="94"/>
      <c r="N65" s="94"/>
      <c r="O65" s="95"/>
      <c r="P65" s="95"/>
      <c r="Q65" s="94"/>
      <c r="R65" s="94">
        <v>45214</v>
      </c>
      <c r="S65" s="95"/>
      <c r="T65" s="95">
        <v>3.5</v>
      </c>
      <c r="U65" s="96">
        <v>45400</v>
      </c>
      <c r="V65" s="96">
        <v>45400</v>
      </c>
      <c r="W65" s="30"/>
      <c r="X65" s="106">
        <v>30.443869856599999</v>
      </c>
      <c r="Y65" s="30">
        <v>32.89</v>
      </c>
      <c r="Z65" s="30"/>
      <c r="AA65" s="96">
        <v>45389</v>
      </c>
      <c r="AB65" s="30"/>
      <c r="AC65" s="30"/>
      <c r="AD65" s="30">
        <v>2</v>
      </c>
      <c r="AE65" s="96"/>
      <c r="AF65" s="96"/>
      <c r="AG65" s="30"/>
      <c r="AH65" s="106"/>
      <c r="AI65" s="30"/>
      <c r="AJ65" s="96">
        <v>45419</v>
      </c>
      <c r="AK65" s="96">
        <v>45422</v>
      </c>
      <c r="AL65" s="30"/>
      <c r="AM65" s="106">
        <v>30.44</v>
      </c>
      <c r="AN65" s="30">
        <v>32.15</v>
      </c>
      <c r="AO65" s="96"/>
      <c r="AP65" s="96"/>
      <c r="AQ65" s="30"/>
      <c r="AR65" s="106"/>
      <c r="AS65" s="30"/>
    </row>
    <row r="66" spans="1:45" ht="18" customHeight="1">
      <c r="A66" s="37" t="str">
        <f t="shared" si="9"/>
        <v>O-3-BB-F2</v>
      </c>
      <c r="B66" s="37" t="s">
        <v>343</v>
      </c>
      <c r="C66" s="97" t="s">
        <v>6</v>
      </c>
      <c r="D66" s="97" t="s">
        <v>182</v>
      </c>
      <c r="E66" s="103" t="s">
        <v>185</v>
      </c>
      <c r="F66" s="106">
        <v>24.531671404699999</v>
      </c>
      <c r="G66" s="106">
        <v>22.2465743592</v>
      </c>
      <c r="H66" s="93" t="s">
        <v>1</v>
      </c>
      <c r="I66" s="120" t="s">
        <v>53</v>
      </c>
      <c r="J66" s="93" t="s">
        <v>135</v>
      </c>
      <c r="K66" s="122">
        <v>45399</v>
      </c>
      <c r="L66" s="117">
        <v>22.23</v>
      </c>
      <c r="M66" s="94"/>
      <c r="N66" s="94"/>
      <c r="O66" s="95"/>
      <c r="P66" s="95"/>
      <c r="Q66" s="94"/>
      <c r="R66" s="94">
        <v>45214</v>
      </c>
      <c r="S66" s="95"/>
      <c r="T66" s="95">
        <v>2.2000000000000002</v>
      </c>
      <c r="U66" s="96">
        <v>45400</v>
      </c>
      <c r="V66" s="96">
        <v>45400</v>
      </c>
      <c r="W66" s="30"/>
      <c r="X66" s="106">
        <v>22.2465743592</v>
      </c>
      <c r="Y66" s="30">
        <v>24.33</v>
      </c>
      <c r="Z66" s="30"/>
      <c r="AA66" s="96">
        <v>45389</v>
      </c>
      <c r="AB66" s="30"/>
      <c r="AC66" s="30"/>
      <c r="AD66" s="30">
        <v>2</v>
      </c>
      <c r="AE66" s="96"/>
      <c r="AF66" s="96"/>
      <c r="AG66" s="30"/>
      <c r="AH66" s="106"/>
      <c r="AI66" s="30"/>
      <c r="AJ66" s="96">
        <v>45419</v>
      </c>
      <c r="AK66" s="96">
        <v>45422</v>
      </c>
      <c r="AL66" s="30"/>
      <c r="AM66" s="106">
        <v>22.23</v>
      </c>
      <c r="AN66" s="30">
        <v>24.41</v>
      </c>
      <c r="AO66" s="96"/>
      <c r="AP66" s="96"/>
      <c r="AQ66" s="30"/>
      <c r="AR66" s="106"/>
      <c r="AS66" s="30"/>
    </row>
    <row r="67" spans="1:45" ht="18" customHeight="1">
      <c r="A67" s="37" t="str">
        <f t="shared" si="9"/>
        <v>O-3-BB-F3</v>
      </c>
      <c r="B67" s="37" t="s">
        <v>343</v>
      </c>
      <c r="C67" s="97" t="s">
        <v>6</v>
      </c>
      <c r="D67" s="97" t="s">
        <v>182</v>
      </c>
      <c r="E67" s="103" t="s">
        <v>187</v>
      </c>
      <c r="F67" s="106">
        <v>29.700935386899999</v>
      </c>
      <c r="G67" s="106">
        <v>26.596465803200001</v>
      </c>
      <c r="H67" s="93" t="s">
        <v>1</v>
      </c>
      <c r="I67" s="120" t="s">
        <v>53</v>
      </c>
      <c r="J67" s="93" t="s">
        <v>135</v>
      </c>
      <c r="K67" s="122">
        <v>45400</v>
      </c>
      <c r="L67" s="117">
        <v>26.6</v>
      </c>
      <c r="M67" s="94"/>
      <c r="N67" s="94"/>
      <c r="O67" s="95"/>
      <c r="P67" s="95"/>
      <c r="Q67" s="94"/>
      <c r="R67" s="94"/>
      <c r="S67" s="95"/>
      <c r="T67" s="95"/>
      <c r="U67" s="96">
        <v>45400</v>
      </c>
      <c r="V67" s="96">
        <v>45400</v>
      </c>
      <c r="W67" s="30"/>
      <c r="X67" s="106">
        <v>26.596465803200001</v>
      </c>
      <c r="Y67" s="30">
        <v>29.61</v>
      </c>
      <c r="Z67" s="30"/>
      <c r="AA67" s="96">
        <v>45389</v>
      </c>
      <c r="AB67" s="30"/>
      <c r="AC67" s="30"/>
      <c r="AD67" s="30">
        <v>2</v>
      </c>
      <c r="AE67" s="96"/>
      <c r="AF67" s="96"/>
      <c r="AG67" s="30"/>
      <c r="AH67" s="106"/>
      <c r="AI67" s="30"/>
      <c r="AJ67" s="96">
        <v>45420</v>
      </c>
      <c r="AK67" s="96">
        <v>45427</v>
      </c>
      <c r="AL67" s="30"/>
      <c r="AM67" s="30">
        <f t="shared" ref="AM67:AM68" si="10">L67</f>
        <v>26.6</v>
      </c>
      <c r="AN67" s="30">
        <v>27.31</v>
      </c>
      <c r="AO67" s="96"/>
      <c r="AP67" s="96"/>
      <c r="AQ67" s="30"/>
      <c r="AR67" s="106"/>
      <c r="AS67" s="30"/>
    </row>
    <row r="68" spans="1:45" ht="18" customHeight="1">
      <c r="A68" s="37" t="str">
        <f t="shared" si="9"/>
        <v>O-3-BB-F4</v>
      </c>
      <c r="B68" s="37" t="s">
        <v>343</v>
      </c>
      <c r="C68" s="97" t="s">
        <v>6</v>
      </c>
      <c r="D68" s="97" t="s">
        <v>182</v>
      </c>
      <c r="E68" s="103" t="s">
        <v>189</v>
      </c>
      <c r="F68" s="106">
        <v>30.307406129300002</v>
      </c>
      <c r="G68" s="106">
        <v>25.222919154</v>
      </c>
      <c r="H68" s="93" t="s">
        <v>1</v>
      </c>
      <c r="I68" s="120" t="s">
        <v>53</v>
      </c>
      <c r="J68" s="93" t="s">
        <v>135</v>
      </c>
      <c r="K68" s="122">
        <v>45400</v>
      </c>
      <c r="L68" s="117">
        <v>25.7</v>
      </c>
      <c r="M68" s="94"/>
      <c r="N68" s="94"/>
      <c r="O68" s="95"/>
      <c r="P68" s="95"/>
      <c r="Q68" s="94"/>
      <c r="R68" s="94"/>
      <c r="S68" s="95"/>
      <c r="T68" s="95"/>
      <c r="U68" s="96">
        <v>45400</v>
      </c>
      <c r="V68" s="96">
        <v>45400</v>
      </c>
      <c r="W68" s="30"/>
      <c r="X68" s="106">
        <v>25.222919154</v>
      </c>
      <c r="Y68" s="30">
        <v>27.63</v>
      </c>
      <c r="Z68" s="30"/>
      <c r="AA68" s="96">
        <v>45389</v>
      </c>
      <c r="AB68" s="30"/>
      <c r="AC68" s="30"/>
      <c r="AD68" s="30">
        <v>2</v>
      </c>
      <c r="AE68" s="96"/>
      <c r="AF68" s="96"/>
      <c r="AG68" s="30"/>
      <c r="AH68" s="106"/>
      <c r="AI68" s="30"/>
      <c r="AJ68" s="96">
        <v>45420</v>
      </c>
      <c r="AK68" s="96">
        <v>45427</v>
      </c>
      <c r="AL68" s="30"/>
      <c r="AM68" s="30">
        <f t="shared" si="10"/>
        <v>25.7</v>
      </c>
      <c r="AN68" s="30">
        <v>26.16</v>
      </c>
      <c r="AO68" s="96"/>
      <c r="AP68" s="96"/>
      <c r="AQ68" s="30"/>
      <c r="AR68" s="106"/>
      <c r="AS68" s="30"/>
    </row>
    <row r="69" spans="1:45" ht="18" customHeight="1">
      <c r="A69" s="37" t="str">
        <f t="shared" si="9"/>
        <v>O-3-BB-F5</v>
      </c>
      <c r="B69" s="37" t="s">
        <v>343</v>
      </c>
      <c r="C69" s="97" t="s">
        <v>6</v>
      </c>
      <c r="D69" s="97" t="s">
        <v>182</v>
      </c>
      <c r="E69" s="103" t="s">
        <v>191</v>
      </c>
      <c r="F69" s="106">
        <v>16.8260717667</v>
      </c>
      <c r="G69" s="106">
        <v>14.119515031699999</v>
      </c>
      <c r="H69" s="93" t="s">
        <v>1</v>
      </c>
      <c r="I69" s="120" t="s">
        <v>53</v>
      </c>
      <c r="J69" s="93" t="s">
        <v>135</v>
      </c>
      <c r="K69" s="122">
        <v>45399</v>
      </c>
      <c r="L69" s="117">
        <v>14.8</v>
      </c>
      <c r="M69" s="94"/>
      <c r="N69" s="94"/>
      <c r="O69" s="95"/>
      <c r="P69" s="95"/>
      <c r="Q69" s="94"/>
      <c r="R69" s="94">
        <v>45214</v>
      </c>
      <c r="S69" s="95"/>
      <c r="T69" s="95">
        <v>2.7</v>
      </c>
      <c r="U69" s="96">
        <v>45400</v>
      </c>
      <c r="V69" s="96">
        <v>45400</v>
      </c>
      <c r="W69" s="30"/>
      <c r="X69" s="106">
        <v>14.119515031699999</v>
      </c>
      <c r="Y69" s="30">
        <v>15.84</v>
      </c>
      <c r="Z69" s="30"/>
      <c r="AA69" s="96">
        <v>45389</v>
      </c>
      <c r="AB69" s="30"/>
      <c r="AC69" s="30"/>
      <c r="AD69" s="30">
        <v>2</v>
      </c>
      <c r="AE69" s="96"/>
      <c r="AF69" s="96"/>
      <c r="AG69" s="30"/>
      <c r="AH69" s="106"/>
      <c r="AI69" s="30"/>
      <c r="AJ69" s="96">
        <v>45419</v>
      </c>
      <c r="AK69" s="96">
        <v>45424</v>
      </c>
      <c r="AL69" s="30"/>
      <c r="AM69" s="106">
        <v>14.8</v>
      </c>
      <c r="AN69" s="30">
        <v>14.51</v>
      </c>
      <c r="AO69" s="96"/>
      <c r="AP69" s="96"/>
      <c r="AQ69" s="30"/>
      <c r="AR69" s="106"/>
      <c r="AS69" s="30"/>
    </row>
    <row r="70" spans="1:45" ht="18" customHeight="1">
      <c r="A70" s="37" t="str">
        <f t="shared" si="9"/>
        <v>O-3-BB-F6</v>
      </c>
      <c r="B70" s="37" t="s">
        <v>343</v>
      </c>
      <c r="C70" s="97" t="s">
        <v>6</v>
      </c>
      <c r="D70" s="97" t="s">
        <v>182</v>
      </c>
      <c r="E70" s="103" t="s">
        <v>193</v>
      </c>
      <c r="F70" s="106">
        <v>24.192868499499998</v>
      </c>
      <c r="G70" s="106">
        <v>21.735593304599998</v>
      </c>
      <c r="H70" s="93" t="s">
        <v>1</v>
      </c>
      <c r="I70" s="120" t="s">
        <v>53</v>
      </c>
      <c r="J70" s="93" t="s">
        <v>135</v>
      </c>
      <c r="K70" s="122">
        <v>45399</v>
      </c>
      <c r="L70" s="117">
        <v>22.47</v>
      </c>
      <c r="M70" s="94"/>
      <c r="N70" s="94"/>
      <c r="O70" s="95"/>
      <c r="P70" s="95"/>
      <c r="Q70" s="94"/>
      <c r="R70" s="94">
        <v>45214</v>
      </c>
      <c r="S70" s="95"/>
      <c r="T70" s="95">
        <v>2.4</v>
      </c>
      <c r="U70" s="96">
        <v>45400</v>
      </c>
      <c r="V70" s="96">
        <v>45400</v>
      </c>
      <c r="W70" s="30"/>
      <c r="X70" s="106">
        <v>21.735593304599998</v>
      </c>
      <c r="Y70" s="30">
        <v>23.66</v>
      </c>
      <c r="Z70" s="30"/>
      <c r="AA70" s="96">
        <v>45389</v>
      </c>
      <c r="AB70" s="30"/>
      <c r="AC70" s="30"/>
      <c r="AD70" s="30">
        <v>2</v>
      </c>
      <c r="AE70" s="96"/>
      <c r="AF70" s="96"/>
      <c r="AG70" s="30"/>
      <c r="AH70" s="106"/>
      <c r="AI70" s="30"/>
      <c r="AJ70" s="96">
        <v>45419</v>
      </c>
      <c r="AK70" s="96">
        <v>45424</v>
      </c>
      <c r="AL70" s="30"/>
      <c r="AM70" s="106">
        <v>22.47</v>
      </c>
      <c r="AN70" s="30">
        <v>22.4</v>
      </c>
      <c r="AO70" s="96"/>
      <c r="AP70" s="96"/>
      <c r="AQ70" s="30"/>
      <c r="AR70" s="106"/>
      <c r="AS70" s="30"/>
    </row>
    <row r="71" spans="1:45" ht="18" customHeight="1">
      <c r="A71" s="37" t="str">
        <f t="shared" si="9"/>
        <v>O-3-BB-F7</v>
      </c>
      <c r="B71" s="37" t="s">
        <v>343</v>
      </c>
      <c r="C71" s="97" t="s">
        <v>6</v>
      </c>
      <c r="D71" s="97" t="s">
        <v>182</v>
      </c>
      <c r="E71" s="103" t="s">
        <v>195</v>
      </c>
      <c r="F71" s="106">
        <v>26.957912726099998</v>
      </c>
      <c r="G71" s="106">
        <v>23.940935577800001</v>
      </c>
      <c r="H71" s="93" t="s">
        <v>1</v>
      </c>
      <c r="I71" s="120" t="s">
        <v>53</v>
      </c>
      <c r="J71" s="93" t="s">
        <v>135</v>
      </c>
      <c r="K71" s="122">
        <v>45400</v>
      </c>
      <c r="L71" s="117">
        <v>24.5</v>
      </c>
      <c r="M71" s="94"/>
      <c r="N71" s="94"/>
      <c r="O71" s="95"/>
      <c r="P71" s="95"/>
      <c r="Q71" s="94"/>
      <c r="R71" s="94"/>
      <c r="S71" s="95"/>
      <c r="T71" s="95"/>
      <c r="U71" s="96">
        <v>45400</v>
      </c>
      <c r="V71" s="96">
        <v>45400</v>
      </c>
      <c r="W71" s="30"/>
      <c r="X71" s="106">
        <v>23.940935577800001</v>
      </c>
      <c r="Y71" s="30">
        <v>26.93</v>
      </c>
      <c r="Z71" s="30"/>
      <c r="AA71" s="96">
        <v>45389</v>
      </c>
      <c r="AB71" s="30"/>
      <c r="AC71" s="30"/>
      <c r="AD71" s="30">
        <v>2</v>
      </c>
      <c r="AE71" s="96"/>
      <c r="AF71" s="96"/>
      <c r="AG71" s="30"/>
      <c r="AH71" s="106"/>
      <c r="AI71" s="30"/>
      <c r="AJ71" s="96">
        <v>45420</v>
      </c>
      <c r="AK71" s="96">
        <v>45427</v>
      </c>
      <c r="AL71" s="30"/>
      <c r="AM71" s="30">
        <f t="shared" ref="AM71:AM77" si="11">L71</f>
        <v>24.5</v>
      </c>
      <c r="AN71" s="30">
        <v>25.19</v>
      </c>
      <c r="AO71" s="96"/>
      <c r="AP71" s="96"/>
      <c r="AQ71" s="30"/>
      <c r="AR71" s="106"/>
      <c r="AS71" s="30"/>
    </row>
    <row r="72" spans="1:45" ht="18" customHeight="1">
      <c r="A72" s="37" t="str">
        <f t="shared" si="9"/>
        <v>O-3-BB-F13</v>
      </c>
      <c r="B72" s="37" t="s">
        <v>343</v>
      </c>
      <c r="C72" s="97" t="s">
        <v>6</v>
      </c>
      <c r="D72" s="97" t="s">
        <v>182</v>
      </c>
      <c r="E72" s="103" t="s">
        <v>197</v>
      </c>
      <c r="F72" s="106">
        <v>20.586342764899999</v>
      </c>
      <c r="G72" s="106">
        <v>17.550210198800002</v>
      </c>
      <c r="H72" s="93" t="s">
        <v>1</v>
      </c>
      <c r="I72" s="120" t="s">
        <v>53</v>
      </c>
      <c r="J72" s="93" t="s">
        <v>135</v>
      </c>
      <c r="K72" s="122">
        <v>45400</v>
      </c>
      <c r="L72" s="117">
        <v>17.2</v>
      </c>
      <c r="M72" s="94"/>
      <c r="N72" s="94"/>
      <c r="O72" s="95"/>
      <c r="P72" s="95"/>
      <c r="Q72" s="94"/>
      <c r="R72" s="94"/>
      <c r="S72" s="95"/>
      <c r="T72" s="95"/>
      <c r="U72" s="96">
        <v>45400</v>
      </c>
      <c r="V72" s="96">
        <v>45400</v>
      </c>
      <c r="W72" s="30"/>
      <c r="X72" s="106">
        <v>17.550210198800002</v>
      </c>
      <c r="Y72" s="30">
        <v>19.260000000000002</v>
      </c>
      <c r="Z72" s="30"/>
      <c r="AA72" s="96">
        <v>45389</v>
      </c>
      <c r="AB72" s="30"/>
      <c r="AC72" s="30"/>
      <c r="AD72" s="30">
        <v>2</v>
      </c>
      <c r="AE72" s="96"/>
      <c r="AF72" s="96"/>
      <c r="AG72" s="30"/>
      <c r="AH72" s="106"/>
      <c r="AI72" s="30"/>
      <c r="AJ72" s="96">
        <v>45420</v>
      </c>
      <c r="AK72" s="96">
        <v>45427</v>
      </c>
      <c r="AL72" s="30"/>
      <c r="AM72" s="30">
        <f t="shared" si="11"/>
        <v>17.2</v>
      </c>
      <c r="AN72" s="30">
        <v>17.7</v>
      </c>
      <c r="AO72" s="96"/>
      <c r="AP72" s="96"/>
      <c r="AQ72" s="30"/>
      <c r="AR72" s="106"/>
      <c r="AS72" s="30"/>
    </row>
    <row r="73" spans="1:45" ht="18" customHeight="1">
      <c r="A73" s="37" t="str">
        <f t="shared" si="9"/>
        <v>O-3-BB-F14</v>
      </c>
      <c r="B73" s="37" t="s">
        <v>343</v>
      </c>
      <c r="C73" s="97" t="s">
        <v>6</v>
      </c>
      <c r="D73" s="97" t="s">
        <v>182</v>
      </c>
      <c r="E73" s="103" t="s">
        <v>199</v>
      </c>
      <c r="F73" s="106">
        <v>20.5828889187</v>
      </c>
      <c r="G73" s="106">
        <v>17.8801655611</v>
      </c>
      <c r="H73" s="93" t="s">
        <v>1</v>
      </c>
      <c r="I73" s="120" t="s">
        <v>53</v>
      </c>
      <c r="J73" s="93" t="s">
        <v>135</v>
      </c>
      <c r="K73" s="122">
        <v>45400</v>
      </c>
      <c r="L73" s="117">
        <v>18</v>
      </c>
      <c r="M73" s="94"/>
      <c r="N73" s="94"/>
      <c r="O73" s="95"/>
      <c r="P73" s="95"/>
      <c r="Q73" s="94"/>
      <c r="R73" s="94">
        <v>45214</v>
      </c>
      <c r="S73" s="95"/>
      <c r="T73" s="95">
        <v>2.4</v>
      </c>
      <c r="U73" s="96">
        <v>45400</v>
      </c>
      <c r="V73" s="96">
        <v>45400</v>
      </c>
      <c r="W73" s="30"/>
      <c r="X73" s="106">
        <v>17.8801655611</v>
      </c>
      <c r="Y73" s="30">
        <v>18.97</v>
      </c>
      <c r="Z73" s="30"/>
      <c r="AA73" s="96">
        <v>45389</v>
      </c>
      <c r="AB73" s="30"/>
      <c r="AC73" s="30"/>
      <c r="AD73" s="30">
        <v>2</v>
      </c>
      <c r="AE73" s="96"/>
      <c r="AF73" s="96"/>
      <c r="AG73" s="30"/>
      <c r="AH73" s="106"/>
      <c r="AI73" s="30"/>
      <c r="AJ73" s="96">
        <v>45420</v>
      </c>
      <c r="AK73" s="96">
        <v>45427</v>
      </c>
      <c r="AL73" s="30"/>
      <c r="AM73" s="30">
        <f t="shared" si="11"/>
        <v>18</v>
      </c>
      <c r="AN73" s="30">
        <v>18.100000000000001</v>
      </c>
      <c r="AO73" s="96"/>
      <c r="AP73" s="96"/>
      <c r="AQ73" s="30"/>
      <c r="AR73" s="106"/>
      <c r="AS73" s="30"/>
    </row>
    <row r="74" spans="1:45" ht="18" customHeight="1">
      <c r="A74" s="37" t="str">
        <f t="shared" si="9"/>
        <v>O-3-BB-F15</v>
      </c>
      <c r="B74" s="37" t="s">
        <v>343</v>
      </c>
      <c r="C74" s="97" t="s">
        <v>6</v>
      </c>
      <c r="D74" s="97" t="s">
        <v>182</v>
      </c>
      <c r="E74" s="103" t="s">
        <v>201</v>
      </c>
      <c r="F74" s="106">
        <v>10.089803159499999</v>
      </c>
      <c r="G74" s="106">
        <v>8.0601050053000005</v>
      </c>
      <c r="H74" s="93" t="s">
        <v>1</v>
      </c>
      <c r="I74" s="120" t="s">
        <v>53</v>
      </c>
      <c r="J74" s="93" t="s">
        <v>135</v>
      </c>
      <c r="K74" s="122">
        <v>45400</v>
      </c>
      <c r="L74" s="117">
        <v>9.02</v>
      </c>
      <c r="M74" s="94"/>
      <c r="N74" s="94"/>
      <c r="O74" s="95"/>
      <c r="P74" s="95"/>
      <c r="Q74" s="94"/>
      <c r="R74" s="94"/>
      <c r="S74" s="95"/>
      <c r="T74" s="95"/>
      <c r="U74" s="96">
        <v>45400</v>
      </c>
      <c r="V74" s="96">
        <v>45400</v>
      </c>
      <c r="W74" s="30"/>
      <c r="X74" s="106">
        <v>8.0601050053000005</v>
      </c>
      <c r="Y74" s="30">
        <v>9.31</v>
      </c>
      <c r="Z74" s="30"/>
      <c r="AA74" s="96">
        <v>45389</v>
      </c>
      <c r="AB74" s="30"/>
      <c r="AC74" s="30"/>
      <c r="AD74" s="30">
        <v>2</v>
      </c>
      <c r="AE74" s="96"/>
      <c r="AF74" s="96"/>
      <c r="AG74" s="30"/>
      <c r="AH74" s="106"/>
      <c r="AI74" s="30"/>
      <c r="AJ74" s="96">
        <v>45420</v>
      </c>
      <c r="AK74" s="96">
        <v>45427</v>
      </c>
      <c r="AL74" s="30"/>
      <c r="AM74" s="30">
        <f t="shared" si="11"/>
        <v>9.02</v>
      </c>
      <c r="AN74" s="30">
        <v>8.2100000000000009</v>
      </c>
      <c r="AO74" s="96"/>
      <c r="AP74" s="96"/>
      <c r="AQ74" s="30"/>
      <c r="AR74" s="106"/>
      <c r="AS74" s="30"/>
    </row>
    <row r="75" spans="1:45" ht="18" customHeight="1">
      <c r="A75" s="37" t="str">
        <f t="shared" si="9"/>
        <v>O-3-BB-F16</v>
      </c>
      <c r="B75" s="37" t="s">
        <v>343</v>
      </c>
      <c r="C75" s="97" t="s">
        <v>6</v>
      </c>
      <c r="D75" s="97" t="s">
        <v>182</v>
      </c>
      <c r="E75" s="103" t="s">
        <v>203</v>
      </c>
      <c r="F75" s="106">
        <v>16.595774312100001</v>
      </c>
      <c r="G75" s="106">
        <v>14.142077282799999</v>
      </c>
      <c r="H75" s="93" t="s">
        <v>1</v>
      </c>
      <c r="I75" s="120" t="s">
        <v>53</v>
      </c>
      <c r="J75" s="93" t="s">
        <v>135</v>
      </c>
      <c r="K75" s="122">
        <v>45400</v>
      </c>
      <c r="L75" s="117">
        <v>14.3</v>
      </c>
      <c r="M75" s="94"/>
      <c r="N75" s="94"/>
      <c r="O75" s="95"/>
      <c r="P75" s="95"/>
      <c r="Q75" s="94"/>
      <c r="R75" s="94"/>
      <c r="S75" s="95"/>
      <c r="T75" s="95"/>
      <c r="U75" s="96">
        <v>45400</v>
      </c>
      <c r="V75" s="96">
        <v>45400</v>
      </c>
      <c r="W75" s="30"/>
      <c r="X75" s="106">
        <v>14.142077282799999</v>
      </c>
      <c r="Y75" s="30">
        <v>15.45</v>
      </c>
      <c r="Z75" s="30"/>
      <c r="AA75" s="96">
        <v>45389</v>
      </c>
      <c r="AB75" s="30"/>
      <c r="AC75" s="30"/>
      <c r="AD75" s="30">
        <v>2</v>
      </c>
      <c r="AE75" s="96"/>
      <c r="AF75" s="96"/>
      <c r="AG75" s="30"/>
      <c r="AH75" s="106"/>
      <c r="AI75" s="30"/>
      <c r="AJ75" s="96">
        <v>45420</v>
      </c>
      <c r="AK75" s="96">
        <v>45427</v>
      </c>
      <c r="AL75" s="30"/>
      <c r="AM75" s="30">
        <f t="shared" si="11"/>
        <v>14.3</v>
      </c>
      <c r="AN75" s="30">
        <v>14.9</v>
      </c>
      <c r="AO75" s="96"/>
      <c r="AP75" s="96"/>
      <c r="AQ75" s="30"/>
      <c r="AR75" s="106"/>
      <c r="AS75" s="30"/>
    </row>
    <row r="76" spans="1:45" ht="18" customHeight="1">
      <c r="A76" s="37" t="str">
        <f t="shared" si="9"/>
        <v>O-3-BB-F17</v>
      </c>
      <c r="B76" s="37" t="s">
        <v>343</v>
      </c>
      <c r="C76" s="97" t="s">
        <v>6</v>
      </c>
      <c r="D76" s="97" t="s">
        <v>182</v>
      </c>
      <c r="E76" s="103" t="s">
        <v>205</v>
      </c>
      <c r="F76" s="106">
        <v>67.129368633499993</v>
      </c>
      <c r="G76" s="106">
        <v>60.580299153300004</v>
      </c>
      <c r="H76" s="93" t="s">
        <v>1</v>
      </c>
      <c r="I76" s="120" t="s">
        <v>53</v>
      </c>
      <c r="J76" s="93" t="s">
        <v>135</v>
      </c>
      <c r="K76" s="122">
        <v>45400</v>
      </c>
      <c r="L76" s="117">
        <v>62.1</v>
      </c>
      <c r="M76" s="94"/>
      <c r="N76" s="94"/>
      <c r="O76" s="95"/>
      <c r="P76" s="95"/>
      <c r="Q76" s="94"/>
      <c r="R76" s="94">
        <v>45214</v>
      </c>
      <c r="S76" s="95"/>
      <c r="T76" s="95">
        <v>8.3000000000000007</v>
      </c>
      <c r="U76" s="96">
        <v>45400</v>
      </c>
      <c r="V76" s="96">
        <v>45400</v>
      </c>
      <c r="W76" s="30"/>
      <c r="X76" s="106">
        <v>60.580299153300004</v>
      </c>
      <c r="Y76" s="146">
        <v>73</v>
      </c>
      <c r="Z76" s="30"/>
      <c r="AA76" s="96">
        <v>45389</v>
      </c>
      <c r="AB76" s="30"/>
      <c r="AC76" s="30"/>
      <c r="AD76" s="30">
        <v>2</v>
      </c>
      <c r="AE76" s="96"/>
      <c r="AF76" s="96"/>
      <c r="AG76" s="30"/>
      <c r="AH76" s="106"/>
      <c r="AI76" s="146"/>
      <c r="AJ76" s="96">
        <v>45420</v>
      </c>
      <c r="AK76" s="96">
        <v>45425</v>
      </c>
      <c r="AL76" s="30"/>
      <c r="AM76" s="30">
        <f t="shared" si="11"/>
        <v>62.1</v>
      </c>
      <c r="AN76" s="146">
        <v>53.6</v>
      </c>
      <c r="AO76" s="96"/>
      <c r="AP76" s="96"/>
      <c r="AQ76" s="30"/>
      <c r="AR76" s="106"/>
      <c r="AS76" s="146"/>
    </row>
    <row r="77" spans="1:45" ht="18" customHeight="1">
      <c r="A77" s="37" t="str">
        <f t="shared" si="9"/>
        <v>O-3-BB-F18</v>
      </c>
      <c r="B77" s="37" t="s">
        <v>343</v>
      </c>
      <c r="C77" s="97" t="s">
        <v>6</v>
      </c>
      <c r="D77" s="97" t="s">
        <v>182</v>
      </c>
      <c r="E77" s="103" t="s">
        <v>207</v>
      </c>
      <c r="F77" s="106">
        <v>69.515985425099998</v>
      </c>
      <c r="G77" s="106">
        <v>64.392658115000003</v>
      </c>
      <c r="H77" s="93" t="s">
        <v>1</v>
      </c>
      <c r="I77" s="120" t="s">
        <v>53</v>
      </c>
      <c r="J77" s="93" t="s">
        <v>135</v>
      </c>
      <c r="K77" s="122">
        <v>45400</v>
      </c>
      <c r="L77" s="117">
        <v>68</v>
      </c>
      <c r="M77" s="94"/>
      <c r="N77" s="94"/>
      <c r="O77" s="95"/>
      <c r="P77" s="95"/>
      <c r="Q77" s="94"/>
      <c r="R77" s="94">
        <v>45214</v>
      </c>
      <c r="S77" s="95"/>
      <c r="T77" s="95">
        <v>8.5</v>
      </c>
      <c r="U77" s="96">
        <v>45400</v>
      </c>
      <c r="V77" s="96">
        <v>45400</v>
      </c>
      <c r="W77" s="30"/>
      <c r="X77" s="106">
        <v>64.392658115000003</v>
      </c>
      <c r="Y77" s="30">
        <v>67.5</v>
      </c>
      <c r="Z77" s="30"/>
      <c r="AA77" s="96">
        <v>45389</v>
      </c>
      <c r="AB77" s="30"/>
      <c r="AC77" s="30"/>
      <c r="AD77" s="30">
        <v>2</v>
      </c>
      <c r="AE77" s="96"/>
      <c r="AF77" s="96"/>
      <c r="AG77" s="30"/>
      <c r="AH77" s="106"/>
      <c r="AI77" s="30"/>
      <c r="AJ77" s="96">
        <v>45420</v>
      </c>
      <c r="AK77" s="96">
        <v>45425</v>
      </c>
      <c r="AL77" s="30"/>
      <c r="AM77" s="30">
        <f t="shared" si="11"/>
        <v>68</v>
      </c>
      <c r="AN77" s="30">
        <v>66.900000000000006</v>
      </c>
      <c r="AO77" s="96"/>
      <c r="AP77" s="96"/>
      <c r="AQ77" s="30"/>
      <c r="AR77" s="106"/>
      <c r="AS77" s="30"/>
    </row>
    <row r="78" spans="1:45" ht="18" customHeight="1">
      <c r="A78" s="37" t="str">
        <f t="shared" ref="A78:A82" si="12">CONCATENATE("O-",RIGHT(C78,1),"-MM-",E78)</f>
        <v>O-3-MM-175</v>
      </c>
      <c r="B78" s="37" t="s">
        <v>343</v>
      </c>
      <c r="C78" s="97" t="s">
        <v>6</v>
      </c>
      <c r="D78" s="93" t="s">
        <v>209</v>
      </c>
      <c r="E78" s="103">
        <v>175</v>
      </c>
      <c r="F78" s="104">
        <v>3.1</v>
      </c>
      <c r="G78" s="105">
        <v>3.1</v>
      </c>
      <c r="H78" s="93" t="s">
        <v>1</v>
      </c>
      <c r="I78" s="178" t="s">
        <v>54</v>
      </c>
      <c r="J78" s="93" t="s">
        <v>96</v>
      </c>
      <c r="K78" s="122">
        <v>45407</v>
      </c>
      <c r="L78" s="117">
        <v>3.1</v>
      </c>
      <c r="M78" s="94"/>
      <c r="N78" s="94"/>
      <c r="O78" s="95"/>
      <c r="P78" s="95"/>
      <c r="Q78" s="94"/>
      <c r="R78" s="94"/>
      <c r="S78" s="95"/>
      <c r="T78" s="95"/>
      <c r="U78" s="96">
        <v>45403</v>
      </c>
      <c r="V78" s="96">
        <v>45403</v>
      </c>
      <c r="W78" s="30"/>
      <c r="X78" s="30"/>
      <c r="Y78" s="30">
        <v>4</v>
      </c>
      <c r="Z78" s="30"/>
      <c r="AA78" s="30"/>
      <c r="AB78" s="30"/>
      <c r="AC78" s="30"/>
      <c r="AD78" s="30"/>
      <c r="AE78" s="96"/>
      <c r="AF78" s="96"/>
      <c r="AG78" s="30"/>
      <c r="AH78" s="30"/>
      <c r="AI78" s="30"/>
      <c r="AJ78" s="96"/>
      <c r="AK78" s="96"/>
      <c r="AL78" s="30"/>
      <c r="AM78" s="30"/>
      <c r="AN78" s="30"/>
      <c r="AO78" s="96">
        <v>45423</v>
      </c>
      <c r="AP78" s="96">
        <v>45425</v>
      </c>
      <c r="AQ78" s="30"/>
      <c r="AR78" s="30">
        <f>L78</f>
        <v>3.1</v>
      </c>
      <c r="AS78" s="30">
        <v>3.86</v>
      </c>
    </row>
    <row r="79" spans="1:45" ht="14.25" customHeight="1">
      <c r="A79" s="37" t="str">
        <f t="shared" si="12"/>
        <v>O-3-MM-176</v>
      </c>
      <c r="B79" s="37" t="s">
        <v>343</v>
      </c>
      <c r="C79" s="97" t="s">
        <v>6</v>
      </c>
      <c r="D79" s="93" t="s">
        <v>209</v>
      </c>
      <c r="E79" s="103">
        <v>176</v>
      </c>
      <c r="F79" s="104">
        <v>29.9</v>
      </c>
      <c r="G79" s="105">
        <v>28.9</v>
      </c>
      <c r="H79" s="93" t="s">
        <v>1</v>
      </c>
      <c r="I79" s="120" t="s">
        <v>54</v>
      </c>
      <c r="J79" s="93" t="s">
        <v>96</v>
      </c>
      <c r="K79" s="122">
        <v>45407</v>
      </c>
      <c r="L79" s="117">
        <v>28.5</v>
      </c>
      <c r="M79" s="94">
        <v>45135</v>
      </c>
      <c r="N79" s="94">
        <v>45138</v>
      </c>
      <c r="O79" s="30">
        <v>14</v>
      </c>
      <c r="P79" s="30">
        <v>14</v>
      </c>
      <c r="Q79" s="94"/>
      <c r="R79" s="94"/>
      <c r="S79" s="95"/>
      <c r="T79" s="95"/>
      <c r="U79" s="96">
        <v>45403</v>
      </c>
      <c r="V79" s="96">
        <v>45403</v>
      </c>
      <c r="W79" s="30"/>
      <c r="X79" s="30"/>
      <c r="Y79" s="30">
        <v>29.5</v>
      </c>
      <c r="Z79" s="30"/>
      <c r="AA79" s="30"/>
      <c r="AB79" s="30"/>
      <c r="AC79" s="30"/>
      <c r="AD79" s="30"/>
      <c r="AE79" s="96"/>
      <c r="AF79" s="96"/>
      <c r="AG79" s="30"/>
      <c r="AH79" s="30"/>
      <c r="AI79" s="30"/>
      <c r="AJ79" s="96"/>
      <c r="AK79" s="96"/>
      <c r="AL79" s="30"/>
      <c r="AM79" s="30"/>
      <c r="AN79" s="30"/>
      <c r="AO79" s="96">
        <v>45423</v>
      </c>
      <c r="AP79" s="96">
        <v>45425</v>
      </c>
      <c r="AQ79" s="30"/>
      <c r="AR79" s="30">
        <f>L79</f>
        <v>28.5</v>
      </c>
      <c r="AS79" s="30">
        <v>29</v>
      </c>
    </row>
    <row r="80" spans="1:45" ht="18" customHeight="1">
      <c r="A80" s="37" t="str">
        <f t="shared" si="12"/>
        <v>O-3-MM-188</v>
      </c>
      <c r="B80" s="37" t="s">
        <v>343</v>
      </c>
      <c r="C80" s="97" t="s">
        <v>6</v>
      </c>
      <c r="D80" s="93" t="s">
        <v>209</v>
      </c>
      <c r="E80" s="103">
        <v>188</v>
      </c>
      <c r="F80" s="104">
        <v>31.6</v>
      </c>
      <c r="G80" s="105">
        <v>22.4</v>
      </c>
      <c r="H80" s="93" t="s">
        <v>1</v>
      </c>
      <c r="I80" s="120" t="s">
        <v>54</v>
      </c>
      <c r="J80" s="93" t="s">
        <v>96</v>
      </c>
      <c r="K80" s="122">
        <v>45407</v>
      </c>
      <c r="L80" s="117">
        <f>12+6.83</f>
        <v>18.829999999999998</v>
      </c>
      <c r="M80" s="94">
        <v>45135</v>
      </c>
      <c r="N80" s="94">
        <v>45135</v>
      </c>
      <c r="O80" s="95">
        <v>4</v>
      </c>
      <c r="P80" s="95">
        <v>4.3</v>
      </c>
      <c r="Q80" s="94"/>
      <c r="R80" s="94"/>
      <c r="S80" s="95"/>
      <c r="T80" s="95"/>
      <c r="U80" s="96">
        <v>45403</v>
      </c>
      <c r="V80" s="96">
        <v>45403</v>
      </c>
      <c r="W80" s="30"/>
      <c r="X80" s="30"/>
      <c r="Y80" s="30">
        <v>23.4</v>
      </c>
      <c r="Z80" s="30"/>
      <c r="AA80" s="30"/>
      <c r="AB80" s="30"/>
      <c r="AC80" s="30"/>
      <c r="AD80" s="30"/>
      <c r="AE80" s="96"/>
      <c r="AF80" s="96"/>
      <c r="AG80" s="30"/>
      <c r="AH80" s="30"/>
      <c r="AI80" s="30"/>
      <c r="AJ80" s="96"/>
      <c r="AK80" s="96"/>
      <c r="AL80" s="30"/>
      <c r="AM80" s="30"/>
      <c r="AN80" s="30"/>
      <c r="AO80" s="96">
        <v>45423</v>
      </c>
      <c r="AP80" s="96">
        <v>45425</v>
      </c>
      <c r="AQ80" s="30"/>
      <c r="AR80" s="30">
        <f>L80</f>
        <v>18.829999999999998</v>
      </c>
      <c r="AS80" s="30">
        <v>22.16</v>
      </c>
    </row>
    <row r="81" spans="1:45" ht="18" customHeight="1">
      <c r="A81" s="37" t="str">
        <f t="shared" si="12"/>
        <v>O-3-MM-193</v>
      </c>
      <c r="B81" s="37" t="s">
        <v>343</v>
      </c>
      <c r="C81" s="97" t="s">
        <v>6</v>
      </c>
      <c r="D81" s="93" t="s">
        <v>209</v>
      </c>
      <c r="E81" s="103">
        <v>193</v>
      </c>
      <c r="F81" s="104">
        <v>21.4</v>
      </c>
      <c r="G81" s="105">
        <v>21.2</v>
      </c>
      <c r="H81" s="93" t="s">
        <v>1</v>
      </c>
      <c r="I81" s="120" t="s">
        <v>54</v>
      </c>
      <c r="J81" s="93" t="s">
        <v>96</v>
      </c>
      <c r="K81" s="122">
        <v>45409</v>
      </c>
      <c r="L81" s="117">
        <v>20.18</v>
      </c>
      <c r="M81" s="94"/>
      <c r="N81" s="94"/>
      <c r="O81" s="95"/>
      <c r="P81" s="95"/>
      <c r="Q81" s="94"/>
      <c r="R81" s="94"/>
      <c r="S81" s="95"/>
      <c r="T81" s="95"/>
      <c r="U81" s="96">
        <v>45405</v>
      </c>
      <c r="V81" s="96">
        <v>45406</v>
      </c>
      <c r="W81" s="30"/>
      <c r="X81" s="30"/>
      <c r="Y81" s="30">
        <v>23.2</v>
      </c>
      <c r="Z81" s="30"/>
      <c r="AA81" s="30"/>
      <c r="AB81" s="30"/>
      <c r="AC81" s="30"/>
      <c r="AD81" s="30"/>
      <c r="AE81" s="96"/>
      <c r="AF81" s="30"/>
      <c r="AG81" s="30"/>
      <c r="AH81" s="30"/>
      <c r="AI81" s="30"/>
      <c r="AJ81" s="96"/>
      <c r="AK81" s="30"/>
      <c r="AL81" s="30"/>
      <c r="AM81" s="30"/>
      <c r="AN81" s="30"/>
      <c r="AO81" s="96">
        <v>45423</v>
      </c>
      <c r="AP81" s="96">
        <v>45427</v>
      </c>
      <c r="AQ81" s="30"/>
      <c r="AR81" s="30">
        <f>L81</f>
        <v>20.18</v>
      </c>
      <c r="AS81" s="30">
        <v>21.66</v>
      </c>
    </row>
    <row r="82" spans="1:45" ht="18" customHeight="1">
      <c r="A82" s="37" t="str">
        <f t="shared" si="12"/>
        <v>O-3-MM-195</v>
      </c>
      <c r="B82" s="37" t="s">
        <v>343</v>
      </c>
      <c r="C82" s="97" t="s">
        <v>6</v>
      </c>
      <c r="D82" s="93" t="s">
        <v>209</v>
      </c>
      <c r="E82" s="103">
        <v>195</v>
      </c>
      <c r="F82" s="104">
        <v>21.5</v>
      </c>
      <c r="G82" s="105">
        <v>21.3</v>
      </c>
      <c r="H82" s="93" t="s">
        <v>1</v>
      </c>
      <c r="I82" s="120" t="s">
        <v>54</v>
      </c>
      <c r="J82" s="93" t="s">
        <v>96</v>
      </c>
      <c r="K82" s="122">
        <v>45409</v>
      </c>
      <c r="L82" s="117">
        <v>21.1</v>
      </c>
      <c r="M82" s="94">
        <v>45135</v>
      </c>
      <c r="N82" s="94">
        <v>45135</v>
      </c>
      <c r="O82" s="95">
        <v>9</v>
      </c>
      <c r="P82" s="95">
        <v>9.1</v>
      </c>
      <c r="Q82" s="94"/>
      <c r="R82" s="94"/>
      <c r="S82" s="95"/>
      <c r="T82" s="95"/>
      <c r="U82" s="96">
        <v>45405</v>
      </c>
      <c r="V82" s="96">
        <v>45406</v>
      </c>
      <c r="W82" s="30"/>
      <c r="X82" s="30"/>
      <c r="Y82" s="30">
        <v>22</v>
      </c>
      <c r="Z82" s="30"/>
      <c r="AA82" s="30"/>
      <c r="AB82" s="30"/>
      <c r="AC82" s="30"/>
      <c r="AD82" s="30"/>
      <c r="AE82" s="96"/>
      <c r="AF82" s="30"/>
      <c r="AG82" s="30"/>
      <c r="AH82" s="30"/>
      <c r="AI82" s="30"/>
      <c r="AJ82" s="96"/>
      <c r="AK82" s="30"/>
      <c r="AL82" s="30"/>
      <c r="AM82" s="30"/>
      <c r="AN82" s="30"/>
      <c r="AO82" s="96">
        <v>45423</v>
      </c>
      <c r="AP82" s="96">
        <v>45425</v>
      </c>
      <c r="AQ82" s="30"/>
      <c r="AR82" s="30">
        <f>L82</f>
        <v>21.1</v>
      </c>
      <c r="AS82" s="30">
        <v>21.9</v>
      </c>
    </row>
    <row r="83" spans="1:45" ht="18" customHeight="1">
      <c r="A83" s="37" t="str">
        <f t="shared" ref="A83:A111" si="13">CONCATENATE("O-",RIGHT(C83,1),"-TO-",E83)</f>
        <v>O-3-TO-404</v>
      </c>
      <c r="B83" s="37" t="s">
        <v>343</v>
      </c>
      <c r="C83" s="97" t="s">
        <v>6</v>
      </c>
      <c r="D83" s="93" t="s">
        <v>173</v>
      </c>
      <c r="E83" s="103">
        <v>404</v>
      </c>
      <c r="F83" s="104">
        <v>7.2</v>
      </c>
      <c r="G83" s="105">
        <v>6.5</v>
      </c>
      <c r="H83" s="93" t="s">
        <v>1</v>
      </c>
      <c r="I83" s="177" t="s">
        <v>51</v>
      </c>
      <c r="J83" s="93" t="s">
        <v>96</v>
      </c>
      <c r="K83" s="122">
        <v>45404</v>
      </c>
      <c r="L83" s="117">
        <v>4.2</v>
      </c>
      <c r="M83" s="94"/>
      <c r="N83" s="94"/>
      <c r="O83" s="95"/>
      <c r="P83" s="95"/>
      <c r="Q83" s="94"/>
      <c r="R83" s="94"/>
      <c r="S83" s="95"/>
      <c r="T83" s="95"/>
      <c r="U83" s="96">
        <v>45402</v>
      </c>
      <c r="V83" s="96">
        <v>45401</v>
      </c>
      <c r="W83" s="30"/>
      <c r="X83" s="30">
        <v>6.5</v>
      </c>
      <c r="Y83" s="30">
        <v>5.41</v>
      </c>
      <c r="Z83" s="30"/>
      <c r="AA83" s="30"/>
      <c r="AB83" s="30"/>
      <c r="AC83" s="30"/>
      <c r="AD83" s="30"/>
      <c r="AE83" s="96"/>
      <c r="AF83" s="96"/>
      <c r="AG83" s="30"/>
      <c r="AH83" s="30"/>
      <c r="AI83" s="30"/>
      <c r="AJ83" s="96"/>
      <c r="AK83" s="96"/>
      <c r="AL83" s="30"/>
      <c r="AM83" s="30"/>
      <c r="AN83" s="30"/>
      <c r="AO83" s="96"/>
      <c r="AP83" s="96"/>
      <c r="AQ83" s="30"/>
      <c r="AR83" s="30"/>
      <c r="AS83" s="30"/>
    </row>
    <row r="84" spans="1:45" ht="18" customHeight="1">
      <c r="A84" s="37" t="str">
        <f t="shared" si="13"/>
        <v>O-3-TO-405</v>
      </c>
      <c r="B84" s="37" t="s">
        <v>343</v>
      </c>
      <c r="C84" s="97" t="s">
        <v>6</v>
      </c>
      <c r="D84" s="93" t="s">
        <v>173</v>
      </c>
      <c r="E84" s="103">
        <v>405</v>
      </c>
      <c r="F84" s="104">
        <v>9.3000000000000007</v>
      </c>
      <c r="G84" s="105">
        <v>8.1999999999999993</v>
      </c>
      <c r="H84" s="93" t="s">
        <v>1</v>
      </c>
      <c r="I84" s="116" t="s">
        <v>51</v>
      </c>
      <c r="J84" s="93" t="s">
        <v>96</v>
      </c>
      <c r="K84" s="122">
        <v>45404</v>
      </c>
      <c r="L84" s="117">
        <v>7.2</v>
      </c>
      <c r="M84" s="94"/>
      <c r="N84" s="94"/>
      <c r="O84" s="95"/>
      <c r="P84" s="95"/>
      <c r="Q84" s="94"/>
      <c r="R84" s="94"/>
      <c r="S84" s="95"/>
      <c r="T84" s="95"/>
      <c r="U84" s="96">
        <v>45402</v>
      </c>
      <c r="V84" s="96">
        <v>45401</v>
      </c>
      <c r="W84" s="30"/>
      <c r="X84" s="30">
        <v>8.1999999999999993</v>
      </c>
      <c r="Y84" s="30">
        <v>10</v>
      </c>
      <c r="Z84" s="30"/>
      <c r="AA84" s="30"/>
      <c r="AB84" s="30"/>
      <c r="AC84" s="30"/>
      <c r="AD84" s="30"/>
      <c r="AE84" s="96"/>
      <c r="AF84" s="96"/>
      <c r="AG84" s="30"/>
      <c r="AH84" s="30"/>
      <c r="AI84" s="30"/>
      <c r="AJ84" s="96"/>
      <c r="AK84" s="96"/>
      <c r="AL84" s="30"/>
      <c r="AM84" s="30"/>
      <c r="AN84" s="30"/>
      <c r="AO84" s="96"/>
      <c r="AP84" s="96"/>
      <c r="AQ84" s="30"/>
      <c r="AR84" s="30"/>
      <c r="AS84" s="30"/>
    </row>
    <row r="85" spans="1:45" ht="18" customHeight="1">
      <c r="A85" s="37" t="str">
        <f t="shared" si="13"/>
        <v>O-3-TO-406</v>
      </c>
      <c r="B85" s="37" t="s">
        <v>343</v>
      </c>
      <c r="C85" s="97" t="s">
        <v>6</v>
      </c>
      <c r="D85" s="93" t="s">
        <v>173</v>
      </c>
      <c r="E85" s="103">
        <v>406</v>
      </c>
      <c r="F85" s="104">
        <v>4.4000000000000004</v>
      </c>
      <c r="G85" s="105">
        <v>4.4000000000000004</v>
      </c>
      <c r="H85" s="93" t="s">
        <v>1</v>
      </c>
      <c r="I85" s="116" t="s">
        <v>51</v>
      </c>
      <c r="J85" s="93" t="s">
        <v>96</v>
      </c>
      <c r="K85" s="122">
        <v>45404</v>
      </c>
      <c r="L85" s="117">
        <v>3.6</v>
      </c>
      <c r="M85" s="94"/>
      <c r="N85" s="94"/>
      <c r="O85" s="95"/>
      <c r="P85" s="95"/>
      <c r="Q85" s="94"/>
      <c r="R85" s="94"/>
      <c r="S85" s="95"/>
      <c r="T85" s="95"/>
      <c r="U85" s="96">
        <v>45402</v>
      </c>
      <c r="V85" s="96">
        <v>45401</v>
      </c>
      <c r="W85" s="30"/>
      <c r="X85" s="30">
        <v>4.4000000000000004</v>
      </c>
      <c r="Y85" s="30">
        <v>5</v>
      </c>
      <c r="Z85" s="30"/>
      <c r="AA85" s="30"/>
      <c r="AB85" s="30"/>
      <c r="AC85" s="30"/>
      <c r="AD85" s="30"/>
      <c r="AE85" s="96"/>
      <c r="AF85" s="96"/>
      <c r="AG85" s="30"/>
      <c r="AH85" s="30"/>
      <c r="AI85" s="30"/>
      <c r="AJ85" s="96"/>
      <c r="AK85" s="96"/>
      <c r="AL85" s="30"/>
      <c r="AM85" s="30"/>
      <c r="AN85" s="30"/>
      <c r="AO85" s="96"/>
      <c r="AP85" s="96"/>
      <c r="AQ85" s="30"/>
      <c r="AR85" s="30"/>
      <c r="AS85" s="30"/>
    </row>
    <row r="86" spans="1:45" ht="15" customHeight="1">
      <c r="A86" s="37" t="str">
        <f t="shared" si="13"/>
        <v>O-3-TO-523</v>
      </c>
      <c r="B86" s="37" t="s">
        <v>343</v>
      </c>
      <c r="C86" s="97" t="s">
        <v>6</v>
      </c>
      <c r="D86" s="93" t="s">
        <v>173</v>
      </c>
      <c r="E86" s="103">
        <v>523</v>
      </c>
      <c r="F86" s="104">
        <v>24.7</v>
      </c>
      <c r="G86" s="105">
        <v>24.1</v>
      </c>
      <c r="H86" s="93" t="s">
        <v>1</v>
      </c>
      <c r="I86" s="116" t="s">
        <v>51</v>
      </c>
      <c r="J86" s="93" t="s">
        <v>96</v>
      </c>
      <c r="K86" s="122">
        <v>45403</v>
      </c>
      <c r="L86" s="117">
        <v>22.5</v>
      </c>
      <c r="M86" s="94"/>
      <c r="N86" s="94"/>
      <c r="O86" s="95"/>
      <c r="P86" s="95"/>
      <c r="Q86" s="94"/>
      <c r="R86" s="94"/>
      <c r="S86" s="95"/>
      <c r="T86" s="95"/>
      <c r="U86" s="96">
        <v>45402</v>
      </c>
      <c r="V86" s="96">
        <v>45401</v>
      </c>
      <c r="W86" s="30"/>
      <c r="X86" s="30">
        <v>24.1</v>
      </c>
      <c r="Y86" s="30">
        <v>25.3</v>
      </c>
      <c r="Z86" s="30"/>
      <c r="AA86" s="30"/>
      <c r="AB86" s="30"/>
      <c r="AC86" s="30"/>
      <c r="AD86" s="30"/>
      <c r="AE86" s="96"/>
      <c r="AF86" s="96"/>
      <c r="AG86" s="30"/>
      <c r="AH86" s="30"/>
      <c r="AI86" s="30"/>
      <c r="AJ86" s="96"/>
      <c r="AK86" s="96"/>
      <c r="AL86" s="30"/>
      <c r="AM86" s="30"/>
      <c r="AN86" s="30"/>
      <c r="AO86" s="96"/>
      <c r="AP86" s="96"/>
      <c r="AQ86" s="30"/>
      <c r="AR86" s="30"/>
      <c r="AS86" s="30"/>
    </row>
    <row r="87" spans="1:45" ht="18" customHeight="1">
      <c r="A87" s="37" t="str">
        <f t="shared" si="13"/>
        <v>O-3-TO-535</v>
      </c>
      <c r="B87" s="37" t="s">
        <v>343</v>
      </c>
      <c r="C87" s="97" t="s">
        <v>6</v>
      </c>
      <c r="D87" s="93" t="s">
        <v>173</v>
      </c>
      <c r="E87" s="103">
        <v>535</v>
      </c>
      <c r="F87" s="104">
        <v>40.799999999999997</v>
      </c>
      <c r="G87" s="105">
        <v>40</v>
      </c>
      <c r="H87" s="93" t="s">
        <v>1</v>
      </c>
      <c r="I87" s="116" t="s">
        <v>51</v>
      </c>
      <c r="J87" s="93" t="s">
        <v>96</v>
      </c>
      <c r="K87" s="122">
        <v>45404</v>
      </c>
      <c r="L87" s="117">
        <v>34.799999999999997</v>
      </c>
      <c r="M87" s="94"/>
      <c r="N87" s="94"/>
      <c r="O87" s="95"/>
      <c r="P87" s="95"/>
      <c r="Q87" s="94"/>
      <c r="R87" s="94"/>
      <c r="S87" s="95"/>
      <c r="T87" s="95"/>
      <c r="U87" s="96">
        <v>45402</v>
      </c>
      <c r="V87" s="96">
        <v>45401</v>
      </c>
      <c r="W87" s="30"/>
      <c r="X87" s="30">
        <v>40</v>
      </c>
      <c r="Y87" s="30">
        <v>41.56</v>
      </c>
      <c r="Z87" s="30"/>
      <c r="AA87" s="30"/>
      <c r="AB87" s="30"/>
      <c r="AC87" s="30"/>
      <c r="AD87" s="30"/>
      <c r="AE87" s="96"/>
      <c r="AF87" s="96"/>
      <c r="AG87" s="30"/>
      <c r="AH87" s="30"/>
      <c r="AI87" s="30"/>
      <c r="AJ87" s="96"/>
      <c r="AK87" s="96">
        <v>45429</v>
      </c>
      <c r="AL87" s="30"/>
      <c r="AM87" s="30">
        <v>40</v>
      </c>
      <c r="AN87" s="30">
        <v>40.369999999999997</v>
      </c>
      <c r="AO87" s="96"/>
      <c r="AP87" s="96"/>
      <c r="AQ87" s="30"/>
      <c r="AR87" s="30"/>
      <c r="AS87" s="30"/>
    </row>
    <row r="88" spans="1:45" ht="18" customHeight="1">
      <c r="A88" s="37" t="str">
        <f t="shared" si="13"/>
        <v>O-3-TO-536</v>
      </c>
      <c r="B88" s="37" t="s">
        <v>343</v>
      </c>
      <c r="C88" s="97" t="s">
        <v>6</v>
      </c>
      <c r="D88" s="93" t="s">
        <v>173</v>
      </c>
      <c r="E88" s="103">
        <v>536</v>
      </c>
      <c r="F88" s="104">
        <v>10.199999999999999</v>
      </c>
      <c r="G88" s="105">
        <v>10.1</v>
      </c>
      <c r="H88" s="93" t="s">
        <v>1</v>
      </c>
      <c r="I88" s="116" t="s">
        <v>51</v>
      </c>
      <c r="J88" s="93" t="s">
        <v>96</v>
      </c>
      <c r="K88" s="122">
        <v>45404</v>
      </c>
      <c r="L88" s="117">
        <v>9.1999999999999993</v>
      </c>
      <c r="M88" s="94"/>
      <c r="N88" s="94"/>
      <c r="O88" s="95"/>
      <c r="P88" s="95"/>
      <c r="Q88" s="94"/>
      <c r="R88" s="94"/>
      <c r="S88" s="95"/>
      <c r="T88" s="95"/>
      <c r="U88" s="96">
        <v>45402</v>
      </c>
      <c r="V88" s="96">
        <v>45405</v>
      </c>
      <c r="W88" s="30"/>
      <c r="X88" s="30">
        <v>10.1</v>
      </c>
      <c r="Y88" s="30">
        <v>9</v>
      </c>
      <c r="Z88" s="30"/>
      <c r="AA88" s="30"/>
      <c r="AB88" s="30"/>
      <c r="AC88" s="30"/>
      <c r="AD88" s="30"/>
      <c r="AE88" s="96"/>
      <c r="AF88" s="96"/>
      <c r="AG88" s="30"/>
      <c r="AH88" s="30"/>
      <c r="AI88" s="30"/>
      <c r="AJ88" s="96"/>
      <c r="AK88" s="96">
        <v>45429</v>
      </c>
      <c r="AL88" s="30"/>
      <c r="AM88" s="30">
        <v>10.1</v>
      </c>
      <c r="AN88" s="30">
        <v>10.1</v>
      </c>
      <c r="AO88" s="96"/>
      <c r="AP88" s="96"/>
      <c r="AQ88" s="30"/>
      <c r="AR88" s="30"/>
      <c r="AS88" s="30"/>
    </row>
    <row r="89" spans="1:45" ht="18" customHeight="1">
      <c r="A89" s="37" t="str">
        <f t="shared" si="13"/>
        <v>O-3-TO-538</v>
      </c>
      <c r="B89" s="37" t="s">
        <v>343</v>
      </c>
      <c r="C89" s="97" t="s">
        <v>6</v>
      </c>
      <c r="D89" s="93" t="s">
        <v>173</v>
      </c>
      <c r="E89" s="103">
        <v>538</v>
      </c>
      <c r="F89" s="104">
        <v>9.6</v>
      </c>
      <c r="G89" s="105">
        <v>9.4</v>
      </c>
      <c r="H89" s="93" t="s">
        <v>1</v>
      </c>
      <c r="I89" s="116" t="s">
        <v>51</v>
      </c>
      <c r="J89" s="93" t="s">
        <v>96</v>
      </c>
      <c r="K89" s="122">
        <v>45404</v>
      </c>
      <c r="L89" s="117">
        <v>9.4</v>
      </c>
      <c r="M89" s="94"/>
      <c r="N89" s="94"/>
      <c r="O89" s="95"/>
      <c r="P89" s="95"/>
      <c r="Q89" s="94"/>
      <c r="R89" s="94"/>
      <c r="S89" s="95"/>
      <c r="T89" s="95"/>
      <c r="U89" s="96">
        <v>45402</v>
      </c>
      <c r="V89" s="96">
        <v>45405</v>
      </c>
      <c r="W89" s="30"/>
      <c r="X89" s="30">
        <v>9.4</v>
      </c>
      <c r="Y89" s="30">
        <v>10</v>
      </c>
      <c r="Z89" s="30"/>
      <c r="AA89" s="30"/>
      <c r="AB89" s="30"/>
      <c r="AC89" s="30"/>
      <c r="AD89" s="30"/>
      <c r="AE89" s="96"/>
      <c r="AF89" s="30"/>
      <c r="AG89" s="30"/>
      <c r="AH89" s="30"/>
      <c r="AI89" s="30"/>
      <c r="AJ89" s="96"/>
      <c r="AK89" s="96">
        <v>45429</v>
      </c>
      <c r="AL89" s="30"/>
      <c r="AM89" s="30">
        <v>9.4</v>
      </c>
      <c r="AN89" s="30">
        <v>10</v>
      </c>
      <c r="AO89" s="96"/>
      <c r="AP89" s="30"/>
      <c r="AQ89" s="30"/>
      <c r="AR89" s="30"/>
      <c r="AS89" s="30"/>
    </row>
    <row r="90" spans="1:45" ht="18" customHeight="1">
      <c r="A90" s="37" t="str">
        <f t="shared" si="13"/>
        <v>O-3-TO-539</v>
      </c>
      <c r="B90" s="37" t="s">
        <v>343</v>
      </c>
      <c r="C90" s="97" t="s">
        <v>6</v>
      </c>
      <c r="D90" s="93" t="s">
        <v>173</v>
      </c>
      <c r="E90" s="103">
        <v>539</v>
      </c>
      <c r="F90" s="104">
        <v>7.5</v>
      </c>
      <c r="G90" s="105">
        <v>7</v>
      </c>
      <c r="H90" s="93" t="s">
        <v>1</v>
      </c>
      <c r="I90" s="116" t="s">
        <v>51</v>
      </c>
      <c r="J90" s="93" t="s">
        <v>96</v>
      </c>
      <c r="K90" s="122">
        <v>45404</v>
      </c>
      <c r="L90" s="117">
        <v>7.1</v>
      </c>
      <c r="M90" s="94"/>
      <c r="N90" s="94"/>
      <c r="O90" s="95"/>
      <c r="P90" s="95"/>
      <c r="Q90" s="94"/>
      <c r="R90" s="94"/>
      <c r="S90" s="95"/>
      <c r="T90" s="95"/>
      <c r="U90" s="96">
        <v>45402</v>
      </c>
      <c r="V90" s="96">
        <v>45405</v>
      </c>
      <c r="W90" s="30"/>
      <c r="X90" s="30">
        <v>7</v>
      </c>
      <c r="Y90" s="30">
        <v>7.62</v>
      </c>
      <c r="Z90" s="30"/>
      <c r="AA90" s="30"/>
      <c r="AB90" s="30"/>
      <c r="AC90" s="30"/>
      <c r="AD90" s="30"/>
      <c r="AE90" s="96"/>
      <c r="AF90" s="30"/>
      <c r="AG90" s="30"/>
      <c r="AH90" s="30"/>
      <c r="AI90" s="30"/>
      <c r="AJ90" s="96"/>
      <c r="AK90" s="96">
        <v>45429</v>
      </c>
      <c r="AL90" s="30"/>
      <c r="AM90" s="30">
        <v>7</v>
      </c>
      <c r="AN90" s="30">
        <v>7.76</v>
      </c>
      <c r="AO90" s="96"/>
      <c r="AP90" s="30"/>
      <c r="AQ90" s="30"/>
      <c r="AR90" s="30"/>
      <c r="AS90" s="30"/>
    </row>
    <row r="91" spans="1:45" ht="18" customHeight="1">
      <c r="A91" s="37" t="str">
        <f t="shared" si="13"/>
        <v>O-3-TO-555</v>
      </c>
      <c r="B91" s="37" t="s">
        <v>343</v>
      </c>
      <c r="C91" s="97" t="s">
        <v>6</v>
      </c>
      <c r="D91" s="93" t="s">
        <v>173</v>
      </c>
      <c r="E91" s="103">
        <v>555</v>
      </c>
      <c r="F91" s="104">
        <v>16.100000000000001</v>
      </c>
      <c r="G91" s="105">
        <v>16</v>
      </c>
      <c r="H91" s="93" t="s">
        <v>1</v>
      </c>
      <c r="I91" s="116" t="s">
        <v>51</v>
      </c>
      <c r="J91" s="93" t="s">
        <v>96</v>
      </c>
      <c r="K91" s="122">
        <v>45407</v>
      </c>
      <c r="L91" s="117">
        <v>10.9</v>
      </c>
      <c r="M91" s="94"/>
      <c r="N91" s="94"/>
      <c r="O91" s="95"/>
      <c r="P91" s="95"/>
      <c r="Q91" s="94"/>
      <c r="R91" s="94"/>
      <c r="S91" s="95"/>
      <c r="T91" s="95"/>
      <c r="U91" s="96">
        <v>45405</v>
      </c>
      <c r="V91" s="96">
        <v>45405</v>
      </c>
      <c r="W91" s="30"/>
      <c r="X91" s="30"/>
      <c r="Y91" s="30">
        <v>11</v>
      </c>
      <c r="Z91" s="30"/>
      <c r="AA91" s="30"/>
      <c r="AB91" s="30"/>
      <c r="AC91" s="30"/>
      <c r="AD91" s="30"/>
      <c r="AE91" s="96"/>
      <c r="AF91" s="30"/>
      <c r="AG91" s="30"/>
      <c r="AH91" s="30"/>
      <c r="AI91" s="30"/>
      <c r="AJ91" s="96"/>
      <c r="AK91" s="30"/>
      <c r="AL91" s="30"/>
      <c r="AM91" s="30"/>
      <c r="AN91" s="30"/>
      <c r="AO91" s="96"/>
      <c r="AP91" s="30"/>
      <c r="AQ91" s="30"/>
      <c r="AR91" s="30"/>
      <c r="AS91" s="30"/>
    </row>
    <row r="92" spans="1:45" ht="18" customHeight="1">
      <c r="A92" s="37" t="str">
        <f t="shared" si="13"/>
        <v>O-3-TO-556</v>
      </c>
      <c r="B92" s="37" t="s">
        <v>343</v>
      </c>
      <c r="C92" s="97" t="s">
        <v>6</v>
      </c>
      <c r="D92" s="93" t="s">
        <v>173</v>
      </c>
      <c r="E92" s="103">
        <v>556</v>
      </c>
      <c r="F92" s="104">
        <v>21.2</v>
      </c>
      <c r="G92" s="105">
        <v>21</v>
      </c>
      <c r="H92" s="93" t="s">
        <v>1</v>
      </c>
      <c r="I92" s="116" t="s">
        <v>51</v>
      </c>
      <c r="J92" s="93" t="s">
        <v>96</v>
      </c>
      <c r="K92" s="122">
        <v>45407</v>
      </c>
      <c r="L92" s="117">
        <v>15.7</v>
      </c>
      <c r="M92" s="94"/>
      <c r="N92" s="94"/>
      <c r="O92" s="95"/>
      <c r="P92" s="95"/>
      <c r="Q92" s="94"/>
      <c r="R92" s="94"/>
      <c r="S92" s="95"/>
      <c r="T92" s="95"/>
      <c r="U92" s="96">
        <v>45405</v>
      </c>
      <c r="V92" s="96">
        <v>45405</v>
      </c>
      <c r="W92" s="30"/>
      <c r="X92" s="30"/>
      <c r="Y92" s="30">
        <v>14.8</v>
      </c>
      <c r="Z92" s="30"/>
      <c r="AA92" s="30"/>
      <c r="AB92" s="30"/>
      <c r="AC92" s="30"/>
      <c r="AD92" s="30"/>
      <c r="AE92" s="96"/>
      <c r="AF92" s="30"/>
      <c r="AG92" s="30"/>
      <c r="AH92" s="30"/>
      <c r="AI92" s="30"/>
      <c r="AJ92" s="96"/>
      <c r="AK92" s="30"/>
      <c r="AL92" s="30"/>
      <c r="AM92" s="30"/>
      <c r="AN92" s="30"/>
      <c r="AO92" s="96"/>
      <c r="AP92" s="30"/>
      <c r="AQ92" s="30"/>
      <c r="AR92" s="30"/>
      <c r="AS92" s="30"/>
    </row>
    <row r="93" spans="1:45" ht="15" customHeight="1">
      <c r="A93" s="37" t="str">
        <f t="shared" si="13"/>
        <v>O-3-TO-559</v>
      </c>
      <c r="B93" s="37" t="s">
        <v>343</v>
      </c>
      <c r="C93" s="97" t="s">
        <v>6</v>
      </c>
      <c r="D93" s="93" t="s">
        <v>173</v>
      </c>
      <c r="E93" s="103">
        <v>559</v>
      </c>
      <c r="F93" s="104">
        <v>6</v>
      </c>
      <c r="G93" s="105">
        <v>5.8</v>
      </c>
      <c r="H93" s="93" t="s">
        <v>1</v>
      </c>
      <c r="I93" s="116" t="s">
        <v>51</v>
      </c>
      <c r="J93" s="93" t="s">
        <v>96</v>
      </c>
      <c r="K93" s="122">
        <v>45409</v>
      </c>
      <c r="L93" s="117">
        <v>6</v>
      </c>
      <c r="M93" s="94"/>
      <c r="N93" s="94"/>
      <c r="O93" s="95"/>
      <c r="P93" s="95"/>
      <c r="Q93" s="94"/>
      <c r="R93" s="94"/>
      <c r="S93" s="95"/>
      <c r="T93" s="95"/>
      <c r="U93" s="96">
        <v>45402</v>
      </c>
      <c r="V93" s="96">
        <v>45402</v>
      </c>
      <c r="W93" s="30"/>
      <c r="X93" s="30">
        <v>5.8</v>
      </c>
      <c r="Y93" s="30">
        <v>5.8</v>
      </c>
      <c r="Z93" s="30"/>
      <c r="AA93" s="30"/>
      <c r="AB93" s="30"/>
      <c r="AC93" s="30"/>
      <c r="AD93" s="30"/>
      <c r="AE93" s="96"/>
      <c r="AF93" s="96"/>
      <c r="AG93" s="30"/>
      <c r="AH93" s="30"/>
      <c r="AI93" s="30"/>
      <c r="AJ93" s="96"/>
      <c r="AK93" s="96"/>
      <c r="AL93" s="30"/>
      <c r="AM93" s="30"/>
      <c r="AN93" s="30"/>
      <c r="AO93" s="96"/>
      <c r="AP93" s="96"/>
      <c r="AQ93" s="30"/>
      <c r="AR93" s="30"/>
      <c r="AS93" s="30"/>
    </row>
    <row r="94" spans="1:45" ht="18" customHeight="1">
      <c r="A94" s="37" t="str">
        <f t="shared" si="13"/>
        <v>O-3-TO-560</v>
      </c>
      <c r="B94" s="37" t="s">
        <v>343</v>
      </c>
      <c r="C94" s="97" t="s">
        <v>6</v>
      </c>
      <c r="D94" s="93" t="s">
        <v>173</v>
      </c>
      <c r="E94" s="103">
        <v>560</v>
      </c>
      <c r="F94" s="104">
        <v>4.3</v>
      </c>
      <c r="G94" s="105">
        <v>4.2</v>
      </c>
      <c r="H94" s="93" t="s">
        <v>1</v>
      </c>
      <c r="I94" s="116" t="s">
        <v>51</v>
      </c>
      <c r="J94" s="93" t="s">
        <v>96</v>
      </c>
      <c r="K94" s="122">
        <v>45409</v>
      </c>
      <c r="L94" s="117">
        <v>4</v>
      </c>
      <c r="M94" s="94"/>
      <c r="N94" s="94"/>
      <c r="O94" s="95"/>
      <c r="P94" s="95"/>
      <c r="Q94" s="94"/>
      <c r="R94" s="94"/>
      <c r="S94" s="95"/>
      <c r="T94" s="95"/>
      <c r="U94" s="96">
        <v>45402</v>
      </c>
      <c r="V94" s="96">
        <v>45402</v>
      </c>
      <c r="W94" s="30"/>
      <c r="X94" s="30">
        <v>4.2</v>
      </c>
      <c r="Y94" s="30">
        <v>4.2</v>
      </c>
      <c r="Z94" s="30"/>
      <c r="AA94" s="30"/>
      <c r="AB94" s="30"/>
      <c r="AC94" s="30"/>
      <c r="AD94" s="30"/>
      <c r="AE94" s="96"/>
      <c r="AF94" s="96"/>
      <c r="AG94" s="30"/>
      <c r="AH94" s="30"/>
      <c r="AI94" s="30"/>
      <c r="AJ94" s="96"/>
      <c r="AK94" s="96"/>
      <c r="AL94" s="30"/>
      <c r="AM94" s="30"/>
      <c r="AN94" s="30"/>
      <c r="AO94" s="96"/>
      <c r="AP94" s="96"/>
      <c r="AQ94" s="30"/>
      <c r="AR94" s="30"/>
      <c r="AS94" s="30"/>
    </row>
    <row r="95" spans="1:45" ht="18" customHeight="1">
      <c r="A95" s="37" t="str">
        <f t="shared" si="13"/>
        <v>O-3-TO-561</v>
      </c>
      <c r="B95" s="37" t="s">
        <v>343</v>
      </c>
      <c r="C95" s="97" t="s">
        <v>6</v>
      </c>
      <c r="D95" s="93" t="s">
        <v>173</v>
      </c>
      <c r="E95" s="103">
        <v>561</v>
      </c>
      <c r="F95" s="104">
        <v>10.3</v>
      </c>
      <c r="G95" s="105">
        <v>10.1</v>
      </c>
      <c r="H95" s="93" t="s">
        <v>1</v>
      </c>
      <c r="I95" s="116" t="s">
        <v>51</v>
      </c>
      <c r="J95" s="93" t="s">
        <v>96</v>
      </c>
      <c r="K95" s="122">
        <v>45409</v>
      </c>
      <c r="L95" s="117">
        <v>11</v>
      </c>
      <c r="M95" s="94"/>
      <c r="N95" s="94"/>
      <c r="O95" s="95"/>
      <c r="P95" s="95"/>
      <c r="Q95" s="94"/>
      <c r="R95" s="94"/>
      <c r="S95" s="95"/>
      <c r="T95" s="95"/>
      <c r="U95" s="96">
        <v>45402</v>
      </c>
      <c r="V95" s="96">
        <v>45402</v>
      </c>
      <c r="W95" s="30"/>
      <c r="X95" s="30">
        <v>10.1</v>
      </c>
      <c r="Y95" s="30">
        <v>10.6</v>
      </c>
      <c r="Z95" s="30"/>
      <c r="AA95" s="30"/>
      <c r="AB95" s="30"/>
      <c r="AC95" s="30"/>
      <c r="AD95" s="30"/>
      <c r="AE95" s="96"/>
      <c r="AF95" s="96"/>
      <c r="AG95" s="30"/>
      <c r="AH95" s="30"/>
      <c r="AI95" s="30"/>
      <c r="AJ95" s="96"/>
      <c r="AK95" s="96"/>
      <c r="AL95" s="30"/>
      <c r="AM95" s="30"/>
      <c r="AN95" s="30"/>
      <c r="AO95" s="96"/>
      <c r="AP95" s="96"/>
      <c r="AQ95" s="30"/>
      <c r="AR95" s="30"/>
      <c r="AS95" s="30"/>
    </row>
    <row r="96" spans="1:45" ht="18" customHeight="1">
      <c r="A96" s="37" t="str">
        <f t="shared" si="13"/>
        <v>O-3-TO-562</v>
      </c>
      <c r="B96" s="37" t="s">
        <v>343</v>
      </c>
      <c r="C96" s="97" t="s">
        <v>6</v>
      </c>
      <c r="D96" s="93" t="s">
        <v>173</v>
      </c>
      <c r="E96" s="103">
        <v>562</v>
      </c>
      <c r="F96" s="104">
        <v>4.5999999999999996</v>
      </c>
      <c r="G96" s="105">
        <v>4.4000000000000004</v>
      </c>
      <c r="H96" s="93" t="s">
        <v>1</v>
      </c>
      <c r="I96" s="116" t="s">
        <v>51</v>
      </c>
      <c r="J96" s="93" t="s">
        <v>96</v>
      </c>
      <c r="K96" s="122">
        <v>45409</v>
      </c>
      <c r="L96" s="117">
        <v>4.7</v>
      </c>
      <c r="M96" s="94"/>
      <c r="N96" s="94"/>
      <c r="O96" s="95"/>
      <c r="P96" s="95"/>
      <c r="Q96" s="94"/>
      <c r="R96" s="94"/>
      <c r="S96" s="95"/>
      <c r="T96" s="95"/>
      <c r="U96" s="96">
        <v>45402</v>
      </c>
      <c r="V96" s="96">
        <v>45402</v>
      </c>
      <c r="W96" s="30"/>
      <c r="X96" s="30">
        <v>4.4000000000000004</v>
      </c>
      <c r="Y96" s="30">
        <v>4.4000000000000004</v>
      </c>
      <c r="Z96" s="30"/>
      <c r="AA96" s="30"/>
      <c r="AB96" s="30"/>
      <c r="AC96" s="30"/>
      <c r="AD96" s="30"/>
      <c r="AE96" s="96"/>
      <c r="AF96" s="96"/>
      <c r="AG96" s="30"/>
      <c r="AH96" s="30"/>
      <c r="AI96" s="30"/>
      <c r="AJ96" s="96"/>
      <c r="AK96" s="96"/>
      <c r="AL96" s="30"/>
      <c r="AM96" s="30"/>
      <c r="AN96" s="30"/>
      <c r="AO96" s="96"/>
      <c r="AP96" s="96"/>
      <c r="AQ96" s="30"/>
      <c r="AR96" s="30"/>
      <c r="AS96" s="30"/>
    </row>
    <row r="97" spans="1:45" ht="18" customHeight="1">
      <c r="A97" s="37" t="str">
        <f t="shared" si="13"/>
        <v>O-3-TO-574</v>
      </c>
      <c r="B97" s="37" t="s">
        <v>343</v>
      </c>
      <c r="C97" s="97" t="s">
        <v>6</v>
      </c>
      <c r="D97" s="93" t="s">
        <v>173</v>
      </c>
      <c r="E97" s="103">
        <v>574</v>
      </c>
      <c r="F97" s="104">
        <v>7.7</v>
      </c>
      <c r="G97" s="105">
        <v>7.5</v>
      </c>
      <c r="H97" s="93" t="s">
        <v>1</v>
      </c>
      <c r="I97" s="116" t="s">
        <v>51</v>
      </c>
      <c r="J97" s="93" t="s">
        <v>96</v>
      </c>
      <c r="K97" s="122">
        <v>45404</v>
      </c>
      <c r="L97" s="117">
        <v>8</v>
      </c>
      <c r="M97" s="94"/>
      <c r="N97" s="94"/>
      <c r="O97" s="95"/>
      <c r="P97" s="95"/>
      <c r="Q97" s="94"/>
      <c r="R97" s="94"/>
      <c r="S97" s="95"/>
      <c r="T97" s="95"/>
      <c r="U97" s="96">
        <v>45402</v>
      </c>
      <c r="V97" s="96">
        <v>45402</v>
      </c>
      <c r="W97" s="30"/>
      <c r="X97" s="30">
        <v>7.5</v>
      </c>
      <c r="Y97" s="105">
        <v>7.5</v>
      </c>
      <c r="Z97" s="30"/>
      <c r="AA97" s="30"/>
      <c r="AB97" s="30"/>
      <c r="AC97" s="30"/>
      <c r="AD97" s="30"/>
      <c r="AE97" s="96"/>
      <c r="AF97" s="96"/>
      <c r="AG97" s="30"/>
      <c r="AH97" s="30"/>
      <c r="AI97" s="105"/>
      <c r="AJ97" s="96"/>
      <c r="AK97" s="96"/>
      <c r="AL97" s="30"/>
      <c r="AM97" s="30"/>
      <c r="AN97" s="105"/>
      <c r="AO97" s="96"/>
      <c r="AP97" s="96"/>
      <c r="AQ97" s="30"/>
      <c r="AR97" s="30"/>
      <c r="AS97" s="105"/>
    </row>
    <row r="98" spans="1:45" ht="18" customHeight="1">
      <c r="A98" s="37" t="str">
        <f t="shared" si="13"/>
        <v>O-3-TO-575</v>
      </c>
      <c r="B98" s="37" t="s">
        <v>343</v>
      </c>
      <c r="C98" s="97" t="s">
        <v>6</v>
      </c>
      <c r="D98" s="93" t="s">
        <v>173</v>
      </c>
      <c r="E98" s="103">
        <v>575</v>
      </c>
      <c r="F98" s="104">
        <v>5.2</v>
      </c>
      <c r="G98" s="105">
        <v>4.9000000000000004</v>
      </c>
      <c r="H98" s="93" t="s">
        <v>1</v>
      </c>
      <c r="I98" s="116" t="s">
        <v>51</v>
      </c>
      <c r="J98" s="93" t="s">
        <v>96</v>
      </c>
      <c r="K98" s="122">
        <v>45404</v>
      </c>
      <c r="L98" s="117">
        <v>4.0999999999999996</v>
      </c>
      <c r="M98" s="94"/>
      <c r="N98" s="94"/>
      <c r="O98" s="95"/>
      <c r="P98" s="95"/>
      <c r="Q98" s="94"/>
      <c r="R98" s="94"/>
      <c r="S98" s="95"/>
      <c r="T98" s="95"/>
      <c r="U98" s="96">
        <v>45402</v>
      </c>
      <c r="V98" s="96">
        <v>45402</v>
      </c>
      <c r="W98" s="30"/>
      <c r="X98" s="30">
        <v>4.9000000000000004</v>
      </c>
      <c r="Y98" s="105">
        <v>4.9000000000000004</v>
      </c>
      <c r="Z98" s="30"/>
      <c r="AA98" s="30"/>
      <c r="AB98" s="30"/>
      <c r="AC98" s="30"/>
      <c r="AD98" s="30"/>
      <c r="AE98" s="96"/>
      <c r="AF98" s="96"/>
      <c r="AG98" s="30"/>
      <c r="AH98" s="30"/>
      <c r="AI98" s="105"/>
      <c r="AJ98" s="96"/>
      <c r="AK98" s="96"/>
      <c r="AL98" s="30"/>
      <c r="AM98" s="30"/>
      <c r="AN98" s="105"/>
      <c r="AO98" s="96"/>
      <c r="AP98" s="96"/>
      <c r="AQ98" s="30"/>
      <c r="AR98" s="30"/>
      <c r="AS98" s="105"/>
    </row>
    <row r="99" spans="1:45" ht="18" customHeight="1">
      <c r="A99" s="37" t="str">
        <f t="shared" si="13"/>
        <v>O-3-TO-576</v>
      </c>
      <c r="B99" s="37" t="s">
        <v>343</v>
      </c>
      <c r="C99" s="97" t="s">
        <v>6</v>
      </c>
      <c r="D99" s="93" t="s">
        <v>173</v>
      </c>
      <c r="E99" s="103">
        <v>576</v>
      </c>
      <c r="F99" s="104">
        <v>21.5</v>
      </c>
      <c r="G99" s="105">
        <v>20.5</v>
      </c>
      <c r="H99" s="93" t="s">
        <v>1</v>
      </c>
      <c r="I99" s="116" t="s">
        <v>51</v>
      </c>
      <c r="J99" s="93" t="s">
        <v>96</v>
      </c>
      <c r="K99" s="122">
        <v>45405</v>
      </c>
      <c r="L99" s="117">
        <v>20.7</v>
      </c>
      <c r="M99" s="94"/>
      <c r="N99" s="94"/>
      <c r="O99" s="95"/>
      <c r="P99" s="95"/>
      <c r="Q99" s="94"/>
      <c r="R99" s="94"/>
      <c r="S99" s="95"/>
      <c r="T99" s="95"/>
      <c r="U99" s="96">
        <v>45402</v>
      </c>
      <c r="V99" s="96">
        <v>45402</v>
      </c>
      <c r="W99" s="30"/>
      <c r="X99" s="30">
        <v>20.5</v>
      </c>
      <c r="Y99" s="105">
        <v>20.100000000000001</v>
      </c>
      <c r="Z99" s="30"/>
      <c r="AA99" s="30"/>
      <c r="AB99" s="30"/>
      <c r="AC99" s="30"/>
      <c r="AD99" s="30"/>
      <c r="AE99" s="96"/>
      <c r="AF99" s="96"/>
      <c r="AG99" s="30"/>
      <c r="AH99" s="30"/>
      <c r="AI99" s="105"/>
      <c r="AJ99" s="96"/>
      <c r="AK99" s="96"/>
      <c r="AL99" s="30"/>
      <c r="AM99" s="30"/>
      <c r="AN99" s="105"/>
      <c r="AO99" s="96"/>
      <c r="AP99" s="96"/>
      <c r="AQ99" s="30"/>
      <c r="AR99" s="30"/>
      <c r="AS99" s="105"/>
    </row>
    <row r="100" spans="1:45" ht="18" customHeight="1">
      <c r="A100" s="37" t="str">
        <f t="shared" si="13"/>
        <v>O-3-TO-577</v>
      </c>
      <c r="B100" s="37" t="s">
        <v>343</v>
      </c>
      <c r="C100" s="97" t="s">
        <v>6</v>
      </c>
      <c r="D100" s="93" t="s">
        <v>173</v>
      </c>
      <c r="E100" s="103">
        <v>577</v>
      </c>
      <c r="F100" s="104">
        <v>15.2</v>
      </c>
      <c r="G100" s="105">
        <v>14.5</v>
      </c>
      <c r="H100" s="93" t="s">
        <v>1</v>
      </c>
      <c r="I100" s="116" t="s">
        <v>51</v>
      </c>
      <c r="J100" s="93" t="s">
        <v>96</v>
      </c>
      <c r="K100" s="122">
        <v>45404</v>
      </c>
      <c r="L100" s="117">
        <v>13.1</v>
      </c>
      <c r="M100" s="94"/>
      <c r="N100" s="94"/>
      <c r="O100" s="95"/>
      <c r="P100" s="95"/>
      <c r="Q100" s="94"/>
      <c r="R100" s="94"/>
      <c r="S100" s="95"/>
      <c r="T100" s="95"/>
      <c r="U100" s="96">
        <v>45403</v>
      </c>
      <c r="V100" s="96">
        <v>45402</v>
      </c>
      <c r="W100" s="30"/>
      <c r="X100" s="30"/>
      <c r="Y100" s="105">
        <v>14.5</v>
      </c>
      <c r="Z100" s="30"/>
      <c r="AA100" s="30"/>
      <c r="AB100" s="30"/>
      <c r="AC100" s="30"/>
      <c r="AD100" s="30"/>
      <c r="AE100" s="96"/>
      <c r="AF100" s="96"/>
      <c r="AG100" s="30"/>
      <c r="AH100" s="30"/>
      <c r="AI100" s="105"/>
      <c r="AJ100" s="96"/>
      <c r="AK100" s="96"/>
      <c r="AL100" s="30"/>
      <c r="AM100" s="30"/>
      <c r="AN100" s="105"/>
      <c r="AO100" s="96"/>
      <c r="AP100" s="96"/>
      <c r="AQ100" s="30"/>
      <c r="AR100" s="30"/>
      <c r="AS100" s="105"/>
    </row>
    <row r="101" spans="1:45" ht="18" customHeight="1">
      <c r="A101" s="37" t="str">
        <f t="shared" si="13"/>
        <v>O-3-TO-580</v>
      </c>
      <c r="B101" s="37" t="s">
        <v>343</v>
      </c>
      <c r="C101" s="97" t="s">
        <v>6</v>
      </c>
      <c r="D101" s="93" t="s">
        <v>173</v>
      </c>
      <c r="E101" s="103">
        <v>580</v>
      </c>
      <c r="F101" s="104">
        <v>6.6</v>
      </c>
      <c r="G101" s="105">
        <v>6.4</v>
      </c>
      <c r="H101" s="93" t="s">
        <v>1</v>
      </c>
      <c r="I101" s="116" t="s">
        <v>51</v>
      </c>
      <c r="J101" s="93" t="s">
        <v>96</v>
      </c>
      <c r="K101" s="122">
        <v>45404</v>
      </c>
      <c r="L101" s="117">
        <v>4.7</v>
      </c>
      <c r="M101" s="94"/>
      <c r="N101" s="94"/>
      <c r="O101" s="95"/>
      <c r="P101" s="95"/>
      <c r="Q101" s="94"/>
      <c r="R101" s="94"/>
      <c r="S101" s="95"/>
      <c r="T101" s="95"/>
      <c r="U101" s="96">
        <v>45403</v>
      </c>
      <c r="V101" s="96">
        <v>45402</v>
      </c>
      <c r="W101" s="30"/>
      <c r="X101" s="30"/>
      <c r="Y101" s="105">
        <v>6.4</v>
      </c>
      <c r="Z101" s="30"/>
      <c r="AA101" s="30"/>
      <c r="AB101" s="30"/>
      <c r="AC101" s="30"/>
      <c r="AD101" s="30"/>
      <c r="AE101" s="96"/>
      <c r="AF101" s="96"/>
      <c r="AG101" s="30"/>
      <c r="AH101" s="30"/>
      <c r="AI101" s="105"/>
      <c r="AJ101" s="96"/>
      <c r="AK101" s="96"/>
      <c r="AL101" s="30"/>
      <c r="AM101" s="30"/>
      <c r="AN101" s="105"/>
      <c r="AO101" s="96"/>
      <c r="AP101" s="96"/>
      <c r="AQ101" s="30"/>
      <c r="AR101" s="30"/>
      <c r="AS101" s="105"/>
    </row>
    <row r="102" spans="1:45" ht="18" customHeight="1">
      <c r="A102" s="37" t="str">
        <f t="shared" si="13"/>
        <v>O-3-TO-581</v>
      </c>
      <c r="B102" s="37" t="s">
        <v>343</v>
      </c>
      <c r="C102" s="97" t="s">
        <v>6</v>
      </c>
      <c r="D102" s="93" t="s">
        <v>173</v>
      </c>
      <c r="E102" s="103">
        <v>581</v>
      </c>
      <c r="F102" s="104">
        <v>7.4</v>
      </c>
      <c r="G102" s="105">
        <v>7.2</v>
      </c>
      <c r="H102" s="93" t="s">
        <v>1</v>
      </c>
      <c r="I102" s="116" t="s">
        <v>51</v>
      </c>
      <c r="J102" s="93" t="s">
        <v>96</v>
      </c>
      <c r="K102" s="122">
        <v>45405</v>
      </c>
      <c r="L102" s="117">
        <v>6.8</v>
      </c>
      <c r="M102" s="94"/>
      <c r="N102" s="94"/>
      <c r="O102" s="95"/>
      <c r="P102" s="95"/>
      <c r="Q102" s="94"/>
      <c r="R102" s="94"/>
      <c r="S102" s="95"/>
      <c r="T102" s="95"/>
      <c r="U102" s="96">
        <v>45403</v>
      </c>
      <c r="V102" s="96">
        <v>45402</v>
      </c>
      <c r="W102" s="30"/>
      <c r="X102" s="30"/>
      <c r="Y102" s="30">
        <v>7.2</v>
      </c>
      <c r="Z102" s="30"/>
      <c r="AA102" s="30"/>
      <c r="AB102" s="30"/>
      <c r="AC102" s="30"/>
      <c r="AD102" s="30"/>
      <c r="AE102" s="96"/>
      <c r="AF102" s="96"/>
      <c r="AG102" s="30"/>
      <c r="AH102" s="30"/>
      <c r="AI102" s="30"/>
      <c r="AJ102" s="96"/>
      <c r="AK102" s="96"/>
      <c r="AL102" s="30"/>
      <c r="AM102" s="30"/>
      <c r="AN102" s="30"/>
      <c r="AO102" s="96"/>
      <c r="AP102" s="96"/>
      <c r="AQ102" s="30"/>
      <c r="AR102" s="30"/>
      <c r="AS102" s="30"/>
    </row>
    <row r="103" spans="1:45" ht="18" customHeight="1">
      <c r="A103" s="37" t="str">
        <f t="shared" si="13"/>
        <v>O-3-TO-582</v>
      </c>
      <c r="B103" s="37" t="s">
        <v>343</v>
      </c>
      <c r="C103" s="97" t="s">
        <v>6</v>
      </c>
      <c r="D103" s="93" t="s">
        <v>173</v>
      </c>
      <c r="E103" s="103">
        <v>582</v>
      </c>
      <c r="F103" s="104">
        <v>10.5</v>
      </c>
      <c r="G103" s="105">
        <v>10.199999999999999</v>
      </c>
      <c r="H103" s="93" t="s">
        <v>1</v>
      </c>
      <c r="I103" s="116" t="s">
        <v>51</v>
      </c>
      <c r="J103" s="93" t="s">
        <v>96</v>
      </c>
      <c r="K103" s="122">
        <v>45405</v>
      </c>
      <c r="L103" s="117">
        <v>9.5</v>
      </c>
      <c r="M103" s="94"/>
      <c r="N103" s="94"/>
      <c r="O103" s="95"/>
      <c r="P103" s="95"/>
      <c r="Q103" s="94"/>
      <c r="R103" s="94"/>
      <c r="S103" s="95"/>
      <c r="T103" s="95"/>
      <c r="U103" s="96">
        <v>45403</v>
      </c>
      <c r="V103" s="96">
        <v>45402</v>
      </c>
      <c r="W103" s="30"/>
      <c r="X103" s="30"/>
      <c r="Y103" s="30">
        <v>10.199999999999999</v>
      </c>
      <c r="Z103" s="30"/>
      <c r="AA103" s="30"/>
      <c r="AB103" s="30"/>
      <c r="AC103" s="30"/>
      <c r="AD103" s="30"/>
      <c r="AE103" s="96"/>
      <c r="AF103" s="96"/>
      <c r="AG103" s="30"/>
      <c r="AH103" s="30"/>
      <c r="AI103" s="30"/>
      <c r="AJ103" s="96"/>
      <c r="AK103" s="96"/>
      <c r="AL103" s="30"/>
      <c r="AM103" s="30"/>
      <c r="AN103" s="30"/>
      <c r="AO103" s="96"/>
      <c r="AP103" s="96"/>
      <c r="AQ103" s="30"/>
      <c r="AR103" s="30"/>
      <c r="AS103" s="30"/>
    </row>
    <row r="104" spans="1:45" ht="18" customHeight="1">
      <c r="A104" s="37" t="str">
        <f t="shared" si="13"/>
        <v>O-3-TO-583</v>
      </c>
      <c r="B104" s="37" t="s">
        <v>343</v>
      </c>
      <c r="C104" s="97" t="s">
        <v>6</v>
      </c>
      <c r="D104" s="93" t="s">
        <v>173</v>
      </c>
      <c r="E104" s="103">
        <v>583</v>
      </c>
      <c r="F104" s="104">
        <v>12.2</v>
      </c>
      <c r="G104" s="105">
        <v>11.8</v>
      </c>
      <c r="H104" s="93" t="s">
        <v>1</v>
      </c>
      <c r="I104" s="116" t="s">
        <v>51</v>
      </c>
      <c r="J104" s="93" t="s">
        <v>96</v>
      </c>
      <c r="K104" s="122">
        <v>45406</v>
      </c>
      <c r="L104" s="117">
        <v>11.3</v>
      </c>
      <c r="M104" s="94"/>
      <c r="N104" s="94"/>
      <c r="O104" s="95"/>
      <c r="P104" s="95"/>
      <c r="Q104" s="94"/>
      <c r="R104" s="94"/>
      <c r="S104" s="95"/>
      <c r="T104" s="95"/>
      <c r="U104" s="96">
        <v>45403</v>
      </c>
      <c r="V104" s="96">
        <v>45402</v>
      </c>
      <c r="W104" s="30"/>
      <c r="X104" s="30"/>
      <c r="Y104" s="30">
        <v>11.8</v>
      </c>
      <c r="Z104" s="30"/>
      <c r="AA104" s="30"/>
      <c r="AB104" s="30"/>
      <c r="AC104" s="30"/>
      <c r="AD104" s="30"/>
      <c r="AE104" s="96"/>
      <c r="AF104" s="96"/>
      <c r="AG104" s="30"/>
      <c r="AH104" s="30"/>
      <c r="AI104" s="30"/>
      <c r="AJ104" s="96"/>
      <c r="AK104" s="96"/>
      <c r="AL104" s="30"/>
      <c r="AM104" s="30"/>
      <c r="AN104" s="30"/>
      <c r="AO104" s="96"/>
      <c r="AP104" s="96"/>
      <c r="AQ104" s="30"/>
      <c r="AR104" s="30"/>
      <c r="AS104" s="30"/>
    </row>
    <row r="105" spans="1:45" ht="15" customHeight="1">
      <c r="A105" s="37" t="str">
        <f t="shared" si="13"/>
        <v>O-3-TO-601</v>
      </c>
      <c r="B105" s="37" t="s">
        <v>343</v>
      </c>
      <c r="C105" s="97" t="s">
        <v>6</v>
      </c>
      <c r="D105" s="93" t="s">
        <v>173</v>
      </c>
      <c r="E105" s="103">
        <v>601</v>
      </c>
      <c r="F105" s="104">
        <v>33.200000000000003</v>
      </c>
      <c r="G105" s="105">
        <v>32.299999999999997</v>
      </c>
      <c r="H105" s="93" t="s">
        <v>1</v>
      </c>
      <c r="I105" s="116" t="s">
        <v>51</v>
      </c>
      <c r="J105" s="93" t="s">
        <v>96</v>
      </c>
      <c r="K105" s="122">
        <v>45405</v>
      </c>
      <c r="L105" s="117">
        <v>32.119999999999997</v>
      </c>
      <c r="M105" s="94">
        <v>45135</v>
      </c>
      <c r="N105" s="94">
        <v>45139</v>
      </c>
      <c r="O105" s="30">
        <v>7</v>
      </c>
      <c r="P105" s="30">
        <v>7</v>
      </c>
      <c r="Q105" s="94"/>
      <c r="R105" s="94"/>
      <c r="S105" s="95"/>
      <c r="T105" s="95"/>
      <c r="U105" s="96">
        <v>45402</v>
      </c>
      <c r="V105" s="96">
        <v>45401</v>
      </c>
      <c r="W105" s="30"/>
      <c r="X105" s="30">
        <v>32.299999999999997</v>
      </c>
      <c r="Y105" s="30">
        <v>31.09</v>
      </c>
      <c r="Z105" s="30"/>
      <c r="AA105" s="30"/>
      <c r="AB105" s="30"/>
      <c r="AC105" s="30"/>
      <c r="AD105" s="30"/>
      <c r="AE105" s="96"/>
      <c r="AF105" s="96"/>
      <c r="AG105" s="30"/>
      <c r="AH105" s="30"/>
      <c r="AI105" s="30"/>
      <c r="AJ105" s="96"/>
      <c r="AK105" s="96"/>
      <c r="AL105" s="30"/>
      <c r="AM105" s="30"/>
      <c r="AN105" s="30"/>
      <c r="AO105" s="96"/>
      <c r="AP105" s="96"/>
      <c r="AQ105" s="30"/>
      <c r="AR105" s="30"/>
      <c r="AS105" s="30"/>
    </row>
    <row r="106" spans="1:45" ht="18" customHeight="1">
      <c r="A106" s="37" t="str">
        <f t="shared" si="13"/>
        <v>O-3-TO-602</v>
      </c>
      <c r="B106" s="37" t="s">
        <v>343</v>
      </c>
      <c r="C106" s="97" t="s">
        <v>6</v>
      </c>
      <c r="D106" s="93" t="s">
        <v>173</v>
      </c>
      <c r="E106" s="103">
        <v>602</v>
      </c>
      <c r="F106" s="104">
        <v>14.3</v>
      </c>
      <c r="G106" s="105">
        <v>13.5</v>
      </c>
      <c r="H106" s="93" t="s">
        <v>1</v>
      </c>
      <c r="I106" s="116" t="s">
        <v>51</v>
      </c>
      <c r="J106" s="93" t="s">
        <v>96</v>
      </c>
      <c r="K106" s="122">
        <v>45407</v>
      </c>
      <c r="L106" s="117">
        <v>13.6</v>
      </c>
      <c r="M106" s="94"/>
      <c r="N106" s="94"/>
      <c r="O106" s="95"/>
      <c r="P106" s="95"/>
      <c r="Q106" s="94"/>
      <c r="R106" s="94"/>
      <c r="S106" s="95"/>
      <c r="T106" s="95"/>
      <c r="U106" s="96">
        <v>45405</v>
      </c>
      <c r="V106" s="96">
        <v>45405</v>
      </c>
      <c r="W106" s="30"/>
      <c r="X106" s="30"/>
      <c r="Y106" s="30">
        <v>13.5</v>
      </c>
      <c r="Z106" s="30"/>
      <c r="AA106" s="30"/>
      <c r="AB106" s="30"/>
      <c r="AC106" s="30"/>
      <c r="AD106" s="30"/>
      <c r="AE106" s="96"/>
      <c r="AF106" s="30"/>
      <c r="AG106" s="30"/>
      <c r="AH106" s="30"/>
      <c r="AI106" s="30"/>
      <c r="AJ106" s="96"/>
      <c r="AK106" s="30"/>
      <c r="AL106" s="30"/>
      <c r="AM106" s="30"/>
      <c r="AN106" s="30"/>
      <c r="AO106" s="96"/>
      <c r="AP106" s="30"/>
      <c r="AQ106" s="30"/>
      <c r="AR106" s="30"/>
      <c r="AS106" s="30"/>
    </row>
    <row r="107" spans="1:45" ht="18" customHeight="1">
      <c r="A107" s="37" t="str">
        <f t="shared" si="13"/>
        <v>O-3-TO-603</v>
      </c>
      <c r="B107" s="37" t="s">
        <v>343</v>
      </c>
      <c r="C107" s="97" t="s">
        <v>6</v>
      </c>
      <c r="D107" s="93" t="s">
        <v>173</v>
      </c>
      <c r="E107" s="103">
        <v>603</v>
      </c>
      <c r="F107" s="104">
        <v>13.5</v>
      </c>
      <c r="G107" s="105">
        <v>13.2</v>
      </c>
      <c r="H107" s="93" t="s">
        <v>1</v>
      </c>
      <c r="I107" s="116" t="s">
        <v>51</v>
      </c>
      <c r="J107" s="93" t="s">
        <v>96</v>
      </c>
      <c r="K107" s="122">
        <v>45407</v>
      </c>
      <c r="L107" s="117">
        <v>13.3</v>
      </c>
      <c r="M107" s="94"/>
      <c r="N107" s="94"/>
      <c r="O107" s="95"/>
      <c r="P107" s="95"/>
      <c r="Q107" s="94"/>
      <c r="R107" s="94"/>
      <c r="S107" s="95"/>
      <c r="T107" s="95"/>
      <c r="U107" s="96">
        <v>45405</v>
      </c>
      <c r="V107" s="96">
        <v>45405</v>
      </c>
      <c r="W107" s="30"/>
      <c r="X107" s="30"/>
      <c r="Y107" s="30">
        <v>13.2</v>
      </c>
      <c r="Z107" s="30"/>
      <c r="AA107" s="30"/>
      <c r="AB107" s="30"/>
      <c r="AC107" s="30"/>
      <c r="AD107" s="30"/>
      <c r="AE107" s="96"/>
      <c r="AF107" s="30"/>
      <c r="AG107" s="30"/>
      <c r="AH107" s="30"/>
      <c r="AI107" s="30"/>
      <c r="AJ107" s="96"/>
      <c r="AK107" s="30"/>
      <c r="AL107" s="30"/>
      <c r="AM107" s="30"/>
      <c r="AN107" s="30"/>
      <c r="AO107" s="96"/>
      <c r="AP107" s="30"/>
      <c r="AQ107" s="30"/>
      <c r="AR107" s="30"/>
      <c r="AS107" s="30"/>
    </row>
    <row r="108" spans="1:45" ht="18" customHeight="1">
      <c r="A108" s="37" t="str">
        <f t="shared" si="13"/>
        <v>O-3-TO-605</v>
      </c>
      <c r="B108" s="37" t="s">
        <v>343</v>
      </c>
      <c r="C108" s="97" t="s">
        <v>6</v>
      </c>
      <c r="D108" s="93" t="s">
        <v>173</v>
      </c>
      <c r="E108" s="103">
        <v>605</v>
      </c>
      <c r="F108" s="104">
        <v>34.1</v>
      </c>
      <c r="G108" s="105">
        <v>32.5</v>
      </c>
      <c r="H108" s="93" t="s">
        <v>1</v>
      </c>
      <c r="I108" s="116" t="s">
        <v>51</v>
      </c>
      <c r="J108" s="93" t="s">
        <v>96</v>
      </c>
      <c r="K108" s="122">
        <v>45406</v>
      </c>
      <c r="L108" s="117">
        <v>27.4</v>
      </c>
      <c r="M108" s="94">
        <v>45135</v>
      </c>
      <c r="N108" s="94">
        <v>45141</v>
      </c>
      <c r="O108" s="30">
        <v>10</v>
      </c>
      <c r="P108" s="30">
        <v>11.1</v>
      </c>
      <c r="Q108" s="94"/>
      <c r="R108" s="94"/>
      <c r="S108" s="95"/>
      <c r="T108" s="95"/>
      <c r="U108" s="96">
        <v>45402</v>
      </c>
      <c r="V108" s="30"/>
      <c r="W108" s="30"/>
      <c r="X108" s="30"/>
      <c r="Y108" s="30"/>
      <c r="Z108" s="30"/>
      <c r="AA108" s="30"/>
      <c r="AB108" s="30"/>
      <c r="AC108" s="30"/>
      <c r="AD108" s="30"/>
      <c r="AE108" s="96"/>
      <c r="AF108" s="30"/>
      <c r="AG108" s="30"/>
      <c r="AH108" s="30"/>
      <c r="AI108" s="30"/>
      <c r="AJ108" s="96"/>
      <c r="AK108" s="30"/>
      <c r="AL108" s="30"/>
      <c r="AM108" s="30"/>
      <c r="AN108" s="30"/>
      <c r="AO108" s="96"/>
      <c r="AP108" s="30"/>
      <c r="AQ108" s="30"/>
      <c r="AR108" s="30"/>
      <c r="AS108" s="30"/>
    </row>
    <row r="109" spans="1:45" ht="18" customHeight="1">
      <c r="A109" s="37" t="str">
        <f t="shared" si="13"/>
        <v>O-3-TO-617</v>
      </c>
      <c r="B109" s="37" t="s">
        <v>343</v>
      </c>
      <c r="C109" s="97" t="s">
        <v>6</v>
      </c>
      <c r="D109" s="93" t="s">
        <v>173</v>
      </c>
      <c r="E109" s="103">
        <v>617</v>
      </c>
      <c r="F109" s="104">
        <v>14.1</v>
      </c>
      <c r="G109" s="105">
        <v>14.1</v>
      </c>
      <c r="H109" s="93" t="s">
        <v>1</v>
      </c>
      <c r="I109" s="116" t="s">
        <v>51</v>
      </c>
      <c r="J109" s="93" t="s">
        <v>96</v>
      </c>
      <c r="K109" s="122">
        <v>45405</v>
      </c>
      <c r="L109" s="117">
        <v>15.5</v>
      </c>
      <c r="M109" s="94">
        <v>45135</v>
      </c>
      <c r="N109" s="94">
        <v>45141</v>
      </c>
      <c r="O109" s="30">
        <v>6</v>
      </c>
      <c r="P109" s="30">
        <v>6.2</v>
      </c>
      <c r="Q109" s="94"/>
      <c r="R109" s="94"/>
      <c r="S109" s="95"/>
      <c r="T109" s="95"/>
      <c r="U109" s="96">
        <v>45390</v>
      </c>
      <c r="V109" s="96">
        <v>45390</v>
      </c>
      <c r="W109" s="30"/>
      <c r="X109" s="30">
        <v>14.1</v>
      </c>
      <c r="Y109" s="30">
        <v>15.7</v>
      </c>
      <c r="Z109" s="30"/>
      <c r="AA109" s="30"/>
      <c r="AB109" s="30"/>
      <c r="AC109" s="30"/>
      <c r="AD109" s="30"/>
      <c r="AE109" s="96"/>
      <c r="AF109" s="96"/>
      <c r="AG109" s="30"/>
      <c r="AH109" s="30"/>
      <c r="AI109" s="30"/>
      <c r="AJ109" s="96"/>
      <c r="AK109" s="96"/>
      <c r="AL109" s="30"/>
      <c r="AM109" s="30"/>
      <c r="AN109" s="30"/>
      <c r="AO109" s="96"/>
      <c r="AP109" s="96"/>
      <c r="AQ109" s="30"/>
      <c r="AR109" s="30"/>
      <c r="AS109" s="30"/>
    </row>
    <row r="110" spans="1:45" ht="15" customHeight="1">
      <c r="A110" s="37" t="str">
        <f t="shared" si="13"/>
        <v>O-3-TO-624</v>
      </c>
      <c r="B110" s="37" t="s">
        <v>343</v>
      </c>
      <c r="C110" s="97" t="s">
        <v>6</v>
      </c>
      <c r="D110" s="93" t="s">
        <v>173</v>
      </c>
      <c r="E110" s="103">
        <v>624</v>
      </c>
      <c r="F110" s="104">
        <v>11.2</v>
      </c>
      <c r="G110" s="105">
        <v>11.2</v>
      </c>
      <c r="H110" s="93" t="s">
        <v>1</v>
      </c>
      <c r="I110" s="116" t="s">
        <v>51</v>
      </c>
      <c r="J110" s="93" t="s">
        <v>96</v>
      </c>
      <c r="K110" s="122">
        <v>45406</v>
      </c>
      <c r="L110" s="117">
        <f>3.44+6.7</f>
        <v>10.14</v>
      </c>
      <c r="M110" s="94"/>
      <c r="N110" s="94"/>
      <c r="O110" s="95"/>
      <c r="P110" s="95"/>
      <c r="Q110" s="94"/>
      <c r="R110" s="94"/>
      <c r="S110" s="95"/>
      <c r="T110" s="95"/>
      <c r="U110" s="96">
        <v>45390</v>
      </c>
      <c r="V110" s="96">
        <v>45390</v>
      </c>
      <c r="W110" s="30"/>
      <c r="X110" s="30">
        <v>11.2</v>
      </c>
      <c r="Y110" s="30">
        <v>10.77</v>
      </c>
      <c r="Z110" s="30"/>
      <c r="AA110" s="30"/>
      <c r="AB110" s="30"/>
      <c r="AC110" s="30"/>
      <c r="AD110" s="30"/>
      <c r="AE110" s="96"/>
      <c r="AF110" s="96"/>
      <c r="AG110" s="30"/>
      <c r="AH110" s="30"/>
      <c r="AI110" s="30"/>
      <c r="AJ110" s="96"/>
      <c r="AK110" s="96"/>
      <c r="AL110" s="30"/>
      <c r="AM110" s="30"/>
      <c r="AN110" s="30"/>
      <c r="AO110" s="96"/>
      <c r="AP110" s="96"/>
      <c r="AQ110" s="30"/>
      <c r="AR110" s="30"/>
      <c r="AS110" s="30"/>
    </row>
    <row r="111" spans="1:45" ht="18" customHeight="1">
      <c r="A111" s="37" t="str">
        <f t="shared" si="13"/>
        <v>O-3-TO-632</v>
      </c>
      <c r="B111" s="37" t="s">
        <v>343</v>
      </c>
      <c r="C111" s="97" t="s">
        <v>6</v>
      </c>
      <c r="D111" s="93" t="s">
        <v>173</v>
      </c>
      <c r="E111" s="103">
        <v>632</v>
      </c>
      <c r="F111" s="104">
        <v>31</v>
      </c>
      <c r="G111" s="105">
        <v>30.9</v>
      </c>
      <c r="H111" s="93" t="s">
        <v>1</v>
      </c>
      <c r="I111" s="116" t="s">
        <v>51</v>
      </c>
      <c r="J111" s="93" t="s">
        <v>96</v>
      </c>
      <c r="K111" s="122">
        <v>45406</v>
      </c>
      <c r="L111" s="117">
        <v>26</v>
      </c>
      <c r="M111" s="94"/>
      <c r="N111" s="94"/>
      <c r="O111" s="95"/>
      <c r="P111" s="95"/>
      <c r="Q111" s="94"/>
      <c r="R111" s="94"/>
      <c r="S111" s="95"/>
      <c r="T111" s="95"/>
      <c r="U111" s="96">
        <v>45402</v>
      </c>
      <c r="V111" s="96">
        <v>45405</v>
      </c>
      <c r="W111" s="30"/>
      <c r="X111" s="30">
        <v>30.9</v>
      </c>
      <c r="Y111" s="30">
        <v>30.1</v>
      </c>
      <c r="Z111" s="30"/>
      <c r="AA111" s="30"/>
      <c r="AB111" s="30"/>
      <c r="AC111" s="30"/>
      <c r="AD111" s="30"/>
      <c r="AE111" s="96"/>
      <c r="AF111" s="30"/>
      <c r="AG111" s="30"/>
      <c r="AH111" s="30"/>
      <c r="AI111" s="30"/>
      <c r="AJ111" s="96"/>
      <c r="AK111" s="30"/>
      <c r="AL111" s="30"/>
      <c r="AM111" s="30"/>
      <c r="AN111" s="30"/>
      <c r="AO111" s="96"/>
      <c r="AP111" s="30"/>
      <c r="AQ111" s="30"/>
      <c r="AR111" s="30"/>
      <c r="AS111" s="30"/>
    </row>
    <row r="112" spans="1:45" ht="15" hidden="1" customHeight="1">
      <c r="A112" s="37" t="str">
        <f t="shared" ref="A112:A115" si="14">CONCATENATE("O-",RIGHT(C112,1),"-SD-",E112)</f>
        <v>O-4-SD-313</v>
      </c>
      <c r="B112" s="37" t="s">
        <v>387</v>
      </c>
      <c r="C112" s="97" t="s">
        <v>7</v>
      </c>
      <c r="D112" s="93" t="s">
        <v>95</v>
      </c>
      <c r="E112" s="103">
        <v>313</v>
      </c>
      <c r="F112" s="104">
        <v>45.3</v>
      </c>
      <c r="G112" s="105">
        <v>44</v>
      </c>
      <c r="H112" s="93" t="s">
        <v>1</v>
      </c>
      <c r="I112" s="177" t="s">
        <v>55</v>
      </c>
      <c r="J112" s="93" t="s">
        <v>96</v>
      </c>
      <c r="K112" s="122">
        <v>45405</v>
      </c>
      <c r="L112" s="117">
        <v>43.8</v>
      </c>
      <c r="M112" s="94"/>
      <c r="N112" s="94"/>
      <c r="O112" s="95"/>
      <c r="P112" s="95"/>
      <c r="Q112" s="94"/>
      <c r="R112" s="94"/>
      <c r="S112" s="95"/>
      <c r="T112" s="95"/>
      <c r="U112" s="96">
        <v>45405</v>
      </c>
      <c r="V112" s="141">
        <v>45407</v>
      </c>
      <c r="W112" s="31"/>
      <c r="X112" s="31">
        <v>44</v>
      </c>
      <c r="Y112" s="31">
        <v>44</v>
      </c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</row>
    <row r="113" spans="1:45" ht="15" hidden="1" customHeight="1">
      <c r="A113" s="37" t="str">
        <f t="shared" si="14"/>
        <v>O-4-SD-317</v>
      </c>
      <c r="B113" s="37" t="s">
        <v>387</v>
      </c>
      <c r="C113" s="97" t="s">
        <v>7</v>
      </c>
      <c r="D113" s="93" t="s">
        <v>95</v>
      </c>
      <c r="E113" s="103">
        <v>317</v>
      </c>
      <c r="F113" s="104">
        <v>29</v>
      </c>
      <c r="G113" s="105">
        <v>26.2</v>
      </c>
      <c r="H113" s="93" t="s">
        <v>1</v>
      </c>
      <c r="I113" s="120" t="s">
        <v>54</v>
      </c>
      <c r="J113" s="93" t="s">
        <v>96</v>
      </c>
      <c r="K113" s="122">
        <v>45406</v>
      </c>
      <c r="L113" s="117">
        <v>20.6</v>
      </c>
      <c r="M113" s="94"/>
      <c r="N113" s="94"/>
      <c r="O113" s="95"/>
      <c r="P113" s="95"/>
      <c r="Q113" s="94"/>
      <c r="R113" s="94"/>
      <c r="S113" s="95"/>
      <c r="T113" s="95"/>
      <c r="U113" s="151">
        <v>45397</v>
      </c>
      <c r="V113" s="141">
        <v>45407</v>
      </c>
      <c r="W113" s="30"/>
      <c r="X113" s="30">
        <v>26.2</v>
      </c>
      <c r="Y113" s="30">
        <v>28.31</v>
      </c>
      <c r="Z113" s="152"/>
      <c r="AA113" s="30"/>
      <c r="AB113" s="30"/>
      <c r="AC113" s="30"/>
      <c r="AD113" s="30"/>
      <c r="AE113" s="96"/>
      <c r="AF113" s="96"/>
      <c r="AG113" s="30"/>
      <c r="AH113" s="30"/>
      <c r="AI113" s="30"/>
      <c r="AJ113" s="96"/>
      <c r="AK113" s="96"/>
      <c r="AL113" s="30"/>
      <c r="AM113" s="30"/>
      <c r="AN113" s="30"/>
      <c r="AO113" s="96">
        <v>45423</v>
      </c>
      <c r="AP113" s="96">
        <v>45425</v>
      </c>
      <c r="AQ113" s="30"/>
      <c r="AR113" s="30">
        <f>L113</f>
        <v>20.6</v>
      </c>
      <c r="AS113" s="30">
        <v>21.54</v>
      </c>
    </row>
    <row r="114" spans="1:45" ht="15" hidden="1" customHeight="1">
      <c r="A114" s="37" t="str">
        <f t="shared" si="14"/>
        <v>O-4-SD-318A</v>
      </c>
      <c r="B114" s="37" t="s">
        <v>387</v>
      </c>
      <c r="C114" s="97" t="s">
        <v>7</v>
      </c>
      <c r="D114" s="93" t="s">
        <v>95</v>
      </c>
      <c r="E114" s="103" t="s">
        <v>247</v>
      </c>
      <c r="F114" s="104">
        <v>29.7</v>
      </c>
      <c r="G114" s="105">
        <v>28.9</v>
      </c>
      <c r="H114" s="93" t="s">
        <v>1</v>
      </c>
      <c r="I114" s="120" t="s">
        <v>54</v>
      </c>
      <c r="J114" s="93" t="s">
        <v>96</v>
      </c>
      <c r="K114" s="122">
        <v>45406</v>
      </c>
      <c r="L114" s="117">
        <v>21</v>
      </c>
      <c r="M114" s="94"/>
      <c r="N114" s="94"/>
      <c r="O114" s="95"/>
      <c r="P114" s="95"/>
      <c r="Q114" s="94"/>
      <c r="R114" s="94"/>
      <c r="S114" s="95"/>
      <c r="T114" s="95"/>
      <c r="U114" s="96">
        <v>45405</v>
      </c>
      <c r="V114" s="142">
        <v>45396</v>
      </c>
      <c r="W114" s="32"/>
      <c r="X114" s="32">
        <v>26</v>
      </c>
      <c r="Y114" s="32">
        <v>28.4</v>
      </c>
      <c r="Z114" s="30"/>
      <c r="AA114" s="30"/>
      <c r="AB114" s="30"/>
      <c r="AC114" s="30"/>
      <c r="AD114" s="30"/>
      <c r="AE114" s="30"/>
      <c r="AF114" s="96">
        <v>45396</v>
      </c>
      <c r="AG114" s="30"/>
      <c r="AH114" s="30"/>
      <c r="AI114" s="30">
        <v>20.7</v>
      </c>
      <c r="AJ114" s="30"/>
      <c r="AK114" s="96"/>
      <c r="AL114" s="30"/>
      <c r="AM114" s="30"/>
      <c r="AN114" s="30"/>
      <c r="AO114" s="96">
        <v>45423</v>
      </c>
      <c r="AP114" s="96">
        <v>45425</v>
      </c>
      <c r="AQ114" s="30"/>
      <c r="AR114" s="30">
        <f>L114</f>
        <v>21</v>
      </c>
      <c r="AS114" s="30">
        <v>24.68</v>
      </c>
    </row>
    <row r="115" spans="1:45" ht="15" hidden="1" customHeight="1">
      <c r="A115" s="37" t="str">
        <f t="shared" si="14"/>
        <v>O-4-SD-327A</v>
      </c>
      <c r="B115" s="192" t="s">
        <v>387</v>
      </c>
      <c r="C115" s="97" t="s">
        <v>7</v>
      </c>
      <c r="D115" s="93" t="s">
        <v>95</v>
      </c>
      <c r="E115" s="103" t="s">
        <v>249</v>
      </c>
      <c r="F115" s="104">
        <v>24</v>
      </c>
      <c r="G115" s="105">
        <v>23</v>
      </c>
      <c r="H115" s="93" t="s">
        <v>1</v>
      </c>
      <c r="I115" s="116" t="s">
        <v>55</v>
      </c>
      <c r="J115" s="93" t="s">
        <v>96</v>
      </c>
      <c r="K115" s="122">
        <v>45405</v>
      </c>
      <c r="L115" s="117">
        <v>23.7</v>
      </c>
      <c r="M115" s="94"/>
      <c r="N115" s="94"/>
      <c r="O115" s="95"/>
      <c r="P115" s="95"/>
      <c r="Q115" s="94"/>
      <c r="R115" s="94"/>
      <c r="S115" s="95"/>
      <c r="T115" s="95"/>
      <c r="U115" s="96">
        <v>45397</v>
      </c>
      <c r="V115" s="96">
        <v>45406</v>
      </c>
      <c r="W115" s="30"/>
      <c r="X115" s="30">
        <v>23</v>
      </c>
      <c r="Y115" s="30">
        <v>28.4</v>
      </c>
      <c r="Z115" s="30"/>
      <c r="AA115" s="30"/>
      <c r="AB115" s="30"/>
      <c r="AC115" s="30"/>
      <c r="AD115" s="30"/>
      <c r="AE115" s="96"/>
      <c r="AF115" s="96">
        <v>45396</v>
      </c>
      <c r="AG115" s="30"/>
      <c r="AH115" s="30"/>
      <c r="AI115" s="30">
        <v>25.7</v>
      </c>
      <c r="AJ115" s="96"/>
      <c r="AK115" s="96"/>
      <c r="AL115" s="30"/>
      <c r="AM115" s="30"/>
      <c r="AN115" s="30"/>
      <c r="AO115" s="96"/>
      <c r="AP115" s="96"/>
      <c r="AQ115" s="30"/>
      <c r="AR115" s="30"/>
      <c r="AS115" s="30"/>
    </row>
    <row r="116" spans="1:45" ht="18" hidden="1" customHeight="1">
      <c r="A116" s="188" t="str">
        <f t="shared" ref="A116:A133" si="15">CONCATENATE("O-",RIGHT(C116,1),"-UK-",E116)</f>
        <v>O-4-UK-F1</v>
      </c>
      <c r="B116" s="192" t="s">
        <v>387</v>
      </c>
      <c r="C116" s="97" t="s">
        <v>7</v>
      </c>
      <c r="D116" s="93" t="s">
        <v>129</v>
      </c>
      <c r="E116" s="103" t="s">
        <v>183</v>
      </c>
      <c r="F116" s="104">
        <v>34.57</v>
      </c>
      <c r="G116" s="107">
        <v>32.396170014900001</v>
      </c>
      <c r="H116" s="93" t="s">
        <v>1</v>
      </c>
      <c r="I116" s="178" t="s">
        <v>54</v>
      </c>
      <c r="J116" s="93" t="s">
        <v>135</v>
      </c>
      <c r="K116" s="122">
        <v>45391</v>
      </c>
      <c r="L116" s="117">
        <v>30.2</v>
      </c>
      <c r="M116" s="94"/>
      <c r="N116" s="94"/>
      <c r="O116" s="95"/>
      <c r="P116" s="95"/>
      <c r="Q116" s="94">
        <v>45177</v>
      </c>
      <c r="R116" s="94"/>
      <c r="S116" s="95">
        <v>2</v>
      </c>
      <c r="T116" s="95"/>
      <c r="U116" s="96">
        <v>45384</v>
      </c>
      <c r="V116" s="96">
        <v>45384</v>
      </c>
      <c r="W116" s="30" t="s">
        <v>418</v>
      </c>
      <c r="X116" s="30">
        <f>20+1</f>
        <v>21</v>
      </c>
      <c r="Y116" s="30">
        <v>21.5</v>
      </c>
      <c r="Z116" s="96">
        <v>45398</v>
      </c>
      <c r="AA116" s="96">
        <v>45398</v>
      </c>
      <c r="AB116" s="30"/>
      <c r="AC116" s="30">
        <v>32</v>
      </c>
      <c r="AD116" s="30">
        <v>31.77</v>
      </c>
      <c r="AE116" s="96">
        <v>45406</v>
      </c>
      <c r="AF116" s="96"/>
      <c r="AG116" s="30"/>
      <c r="AH116" s="30"/>
      <c r="AI116" s="30"/>
      <c r="AJ116" s="96"/>
      <c r="AK116" s="96"/>
      <c r="AL116" s="30"/>
      <c r="AM116" s="30"/>
      <c r="AN116" s="30"/>
      <c r="AO116" s="96">
        <v>45420</v>
      </c>
      <c r="AP116" s="96">
        <v>45424</v>
      </c>
      <c r="AQ116" s="30"/>
      <c r="AR116" s="30">
        <f>L116</f>
        <v>30.2</v>
      </c>
      <c r="AS116" s="30">
        <v>33.25</v>
      </c>
    </row>
    <row r="117" spans="1:45" ht="18" hidden="1" customHeight="1">
      <c r="A117" s="188" t="str">
        <f t="shared" si="15"/>
        <v>O-4-UK-F2</v>
      </c>
      <c r="B117" s="192" t="s">
        <v>387</v>
      </c>
      <c r="C117" s="97" t="s">
        <v>7</v>
      </c>
      <c r="D117" s="93" t="s">
        <v>129</v>
      </c>
      <c r="E117" s="103" t="s">
        <v>185</v>
      </c>
      <c r="F117" s="104">
        <v>47.05</v>
      </c>
      <c r="G117" s="107">
        <v>42.85</v>
      </c>
      <c r="H117" s="93" t="s">
        <v>1</v>
      </c>
      <c r="I117" s="178" t="s">
        <v>54</v>
      </c>
      <c r="J117" s="93" t="s">
        <v>135</v>
      </c>
      <c r="K117" s="122">
        <v>45402</v>
      </c>
      <c r="L117" s="117">
        <v>40.4</v>
      </c>
      <c r="M117" s="94"/>
      <c r="N117" s="94"/>
      <c r="O117" s="95"/>
      <c r="P117" s="95"/>
      <c r="Q117" s="94">
        <v>45177</v>
      </c>
      <c r="R117" s="94"/>
      <c r="S117" s="95">
        <v>4</v>
      </c>
      <c r="T117" s="95"/>
      <c r="U117" s="96">
        <v>45379</v>
      </c>
      <c r="V117" s="96">
        <v>45384</v>
      </c>
      <c r="W117" s="30" t="s">
        <v>418</v>
      </c>
      <c r="X117" s="30">
        <v>47</v>
      </c>
      <c r="Y117" s="30">
        <f>28+23</f>
        <v>51</v>
      </c>
      <c r="Z117" s="30"/>
      <c r="AA117" s="96">
        <v>45385</v>
      </c>
      <c r="AB117" s="30"/>
      <c r="AC117" s="30"/>
      <c r="AD117" s="30">
        <v>2</v>
      </c>
      <c r="AE117" s="96">
        <v>45407</v>
      </c>
      <c r="AF117" s="96"/>
      <c r="AG117" s="30"/>
      <c r="AH117" s="30"/>
      <c r="AI117" s="30"/>
      <c r="AJ117" s="96"/>
      <c r="AK117" s="96"/>
      <c r="AL117" s="30"/>
      <c r="AM117" s="30"/>
      <c r="AN117" s="30"/>
      <c r="AO117" s="96">
        <v>45420</v>
      </c>
      <c r="AP117" s="96">
        <v>45422</v>
      </c>
      <c r="AQ117" s="30"/>
      <c r="AR117" s="30">
        <f>L117</f>
        <v>40.4</v>
      </c>
      <c r="AS117" s="30">
        <v>43.34</v>
      </c>
    </row>
    <row r="118" spans="1:45" ht="18" hidden="1" customHeight="1">
      <c r="A118" s="188" t="str">
        <f t="shared" si="15"/>
        <v>O-4-UK-F3</v>
      </c>
      <c r="B118" s="192" t="s">
        <v>387</v>
      </c>
      <c r="C118" s="97" t="s">
        <v>7</v>
      </c>
      <c r="D118" s="93" t="s">
        <v>129</v>
      </c>
      <c r="E118" s="103" t="s">
        <v>187</v>
      </c>
      <c r="F118" s="104">
        <v>45.21</v>
      </c>
      <c r="G118" s="107">
        <v>42.3</v>
      </c>
      <c r="H118" s="93" t="s">
        <v>1</v>
      </c>
      <c r="I118" s="120" t="s">
        <v>52</v>
      </c>
      <c r="J118" s="93" t="s">
        <v>135</v>
      </c>
      <c r="K118" s="122">
        <v>45402</v>
      </c>
      <c r="L118" s="117">
        <v>40.700000000000003</v>
      </c>
      <c r="M118" s="94"/>
      <c r="N118" s="94"/>
      <c r="O118" s="95"/>
      <c r="P118" s="95"/>
      <c r="Q118" s="94">
        <v>45177</v>
      </c>
      <c r="R118" s="94"/>
      <c r="S118" s="95">
        <v>4</v>
      </c>
      <c r="T118" s="95"/>
      <c r="U118" s="96">
        <v>45384</v>
      </c>
      <c r="V118" s="96">
        <v>45385</v>
      </c>
      <c r="W118" s="30" t="s">
        <v>418</v>
      </c>
      <c r="X118" s="30">
        <f>23+1</f>
        <v>24</v>
      </c>
      <c r="Y118" s="30">
        <v>43.7</v>
      </c>
      <c r="Z118" s="30"/>
      <c r="AA118" s="96">
        <v>45385</v>
      </c>
      <c r="AB118" s="30"/>
      <c r="AC118" s="30"/>
      <c r="AD118" s="30">
        <v>24.2</v>
      </c>
      <c r="AE118" s="96">
        <v>45407</v>
      </c>
      <c r="AF118" s="96"/>
      <c r="AG118" s="30"/>
      <c r="AH118" s="30"/>
      <c r="AI118" s="30"/>
      <c r="AJ118" s="96"/>
      <c r="AK118" s="96"/>
      <c r="AL118" s="30"/>
      <c r="AM118" s="30"/>
      <c r="AN118" s="30"/>
      <c r="AO118" s="96"/>
      <c r="AP118" s="96"/>
      <c r="AQ118" s="30"/>
      <c r="AR118" s="30"/>
      <c r="AS118" s="30"/>
    </row>
    <row r="119" spans="1:45" ht="15" hidden="1" customHeight="1">
      <c r="A119" s="188" t="str">
        <f t="shared" si="15"/>
        <v>O-4-UK-F4</v>
      </c>
      <c r="B119" s="192" t="s">
        <v>387</v>
      </c>
      <c r="C119" s="97" t="s">
        <v>7</v>
      </c>
      <c r="D119" s="93" t="s">
        <v>129</v>
      </c>
      <c r="E119" s="103" t="s">
        <v>189</v>
      </c>
      <c r="F119" s="104">
        <v>45.23</v>
      </c>
      <c r="G119" s="107">
        <v>42.58</v>
      </c>
      <c r="H119" s="93" t="s">
        <v>1</v>
      </c>
      <c r="I119" s="120" t="s">
        <v>52</v>
      </c>
      <c r="J119" s="93" t="s">
        <v>135</v>
      </c>
      <c r="K119" s="122">
        <v>45402</v>
      </c>
      <c r="L119" s="117">
        <v>42.04</v>
      </c>
      <c r="M119" s="94"/>
      <c r="N119" s="94"/>
      <c r="O119" s="95"/>
      <c r="P119" s="95"/>
      <c r="Q119" s="94">
        <v>45177</v>
      </c>
      <c r="R119" s="94"/>
      <c r="S119" s="95">
        <v>4</v>
      </c>
      <c r="T119" s="95"/>
      <c r="U119" s="96">
        <v>45405</v>
      </c>
      <c r="V119" s="96">
        <v>45404</v>
      </c>
      <c r="W119" s="30"/>
      <c r="X119" s="30"/>
      <c r="Y119" s="30">
        <v>46.5</v>
      </c>
      <c r="Z119" s="30"/>
      <c r="AA119" s="96">
        <v>45385</v>
      </c>
      <c r="AB119" s="30"/>
      <c r="AC119" s="30"/>
      <c r="AD119" s="30">
        <v>2</v>
      </c>
      <c r="AE119" s="96">
        <v>45406</v>
      </c>
      <c r="AF119" s="96"/>
      <c r="AG119" s="30"/>
      <c r="AH119" s="30"/>
      <c r="AI119" s="30"/>
      <c r="AJ119" s="96"/>
      <c r="AK119" s="96"/>
      <c r="AL119" s="30"/>
      <c r="AM119" s="30"/>
      <c r="AN119" s="30"/>
      <c r="AO119" s="96"/>
      <c r="AP119" s="96"/>
      <c r="AQ119" s="30"/>
      <c r="AR119" s="30"/>
      <c r="AS119" s="30"/>
    </row>
    <row r="120" spans="1:45" ht="15" hidden="1" customHeight="1">
      <c r="A120" s="188" t="str">
        <f t="shared" si="15"/>
        <v>O-4-UK-F5A</v>
      </c>
      <c r="B120" s="192" t="s">
        <v>387</v>
      </c>
      <c r="C120" s="97" t="s">
        <v>7</v>
      </c>
      <c r="D120" s="93" t="s">
        <v>129</v>
      </c>
      <c r="E120" s="103" t="s">
        <v>255</v>
      </c>
      <c r="F120" s="104">
        <v>18.82</v>
      </c>
      <c r="G120" s="107">
        <v>16.862024898400001</v>
      </c>
      <c r="H120" s="93" t="s">
        <v>1</v>
      </c>
      <c r="I120" s="120" t="s">
        <v>52</v>
      </c>
      <c r="J120" s="93" t="s">
        <v>135</v>
      </c>
      <c r="K120" s="122">
        <v>45402</v>
      </c>
      <c r="L120" s="117">
        <v>16.399999999999999</v>
      </c>
      <c r="M120" s="94"/>
      <c r="N120" s="94"/>
      <c r="O120" s="95"/>
      <c r="P120" s="95"/>
      <c r="Q120" s="94">
        <v>45177</v>
      </c>
      <c r="R120" s="94"/>
      <c r="S120" s="95">
        <v>2</v>
      </c>
      <c r="T120" s="95"/>
      <c r="U120" s="96">
        <v>45405</v>
      </c>
      <c r="V120" s="96">
        <v>45404</v>
      </c>
      <c r="W120" s="30"/>
      <c r="X120" s="30"/>
      <c r="Y120" s="30">
        <v>18.7</v>
      </c>
      <c r="Z120" s="30"/>
      <c r="AA120" s="96">
        <v>45385</v>
      </c>
      <c r="AB120" s="30"/>
      <c r="AC120" s="30"/>
      <c r="AD120" s="30">
        <v>2</v>
      </c>
      <c r="AE120" s="96"/>
      <c r="AF120" s="96"/>
      <c r="AG120" s="30"/>
      <c r="AH120" s="30"/>
      <c r="AI120" s="30"/>
      <c r="AJ120" s="96"/>
      <c r="AK120" s="96"/>
      <c r="AL120" s="30"/>
      <c r="AM120" s="30"/>
      <c r="AN120" s="30"/>
      <c r="AO120" s="96"/>
      <c r="AP120" s="96"/>
      <c r="AQ120" s="30"/>
      <c r="AR120" s="30"/>
      <c r="AS120" s="30"/>
    </row>
    <row r="121" spans="1:45" ht="15" hidden="1" customHeight="1">
      <c r="A121" s="188" t="str">
        <f t="shared" si="15"/>
        <v>O-4-UK-F5B</v>
      </c>
      <c r="B121" s="192" t="s">
        <v>387</v>
      </c>
      <c r="C121" s="97" t="s">
        <v>7</v>
      </c>
      <c r="D121" s="93" t="s">
        <v>129</v>
      </c>
      <c r="E121" s="103" t="s">
        <v>257</v>
      </c>
      <c r="F121" s="104">
        <v>35.31</v>
      </c>
      <c r="G121" s="107">
        <v>32.7898081011</v>
      </c>
      <c r="H121" s="93" t="s">
        <v>1</v>
      </c>
      <c r="I121" s="120" t="s">
        <v>52</v>
      </c>
      <c r="J121" s="93" t="s">
        <v>135</v>
      </c>
      <c r="K121" s="122">
        <v>45402</v>
      </c>
      <c r="L121" s="117">
        <v>31.8</v>
      </c>
      <c r="M121" s="94"/>
      <c r="N121" s="94"/>
      <c r="O121" s="95"/>
      <c r="P121" s="95"/>
      <c r="Q121" s="94">
        <v>45177</v>
      </c>
      <c r="R121" s="94"/>
      <c r="S121" s="95">
        <v>3</v>
      </c>
      <c r="T121" s="95"/>
      <c r="U121" s="96">
        <v>45384</v>
      </c>
      <c r="V121" s="96">
        <v>45404</v>
      </c>
      <c r="W121" s="30" t="s">
        <v>418</v>
      </c>
      <c r="X121" s="30">
        <f>21+1</f>
        <v>22</v>
      </c>
      <c r="Y121" s="30">
        <v>35</v>
      </c>
      <c r="Z121" s="30"/>
      <c r="AA121" s="96">
        <v>45385</v>
      </c>
      <c r="AB121" s="30"/>
      <c r="AC121" s="30"/>
      <c r="AD121" s="30">
        <v>22.7</v>
      </c>
      <c r="AE121" s="96"/>
      <c r="AF121" s="96"/>
      <c r="AG121" s="30"/>
      <c r="AH121" s="30"/>
      <c r="AI121" s="30"/>
      <c r="AJ121" s="96"/>
      <c r="AK121" s="96"/>
      <c r="AL121" s="30"/>
      <c r="AM121" s="30"/>
      <c r="AN121" s="30"/>
      <c r="AO121" s="96"/>
      <c r="AP121" s="96"/>
      <c r="AQ121" s="30"/>
      <c r="AR121" s="30"/>
      <c r="AS121" s="30"/>
    </row>
    <row r="122" spans="1:45" ht="15" hidden="1" customHeight="1">
      <c r="A122" s="188" t="str">
        <f t="shared" si="15"/>
        <v>O-4-UK-F6</v>
      </c>
      <c r="B122" s="192" t="s">
        <v>387</v>
      </c>
      <c r="C122" s="97" t="s">
        <v>7</v>
      </c>
      <c r="D122" s="93" t="s">
        <v>129</v>
      </c>
      <c r="E122" s="103" t="s">
        <v>193</v>
      </c>
      <c r="F122" s="104">
        <v>33.11</v>
      </c>
      <c r="G122" s="107">
        <v>29.16</v>
      </c>
      <c r="H122" s="93" t="s">
        <v>1</v>
      </c>
      <c r="I122" s="120" t="s">
        <v>52</v>
      </c>
      <c r="J122" s="93" t="s">
        <v>135</v>
      </c>
      <c r="K122" s="122">
        <v>45401</v>
      </c>
      <c r="L122" s="117">
        <v>29.2</v>
      </c>
      <c r="M122" s="94"/>
      <c r="N122" s="94"/>
      <c r="O122" s="95"/>
      <c r="P122" s="95"/>
      <c r="Q122" s="94">
        <v>45177</v>
      </c>
      <c r="R122" s="94"/>
      <c r="S122" s="95">
        <v>3</v>
      </c>
      <c r="T122" s="95"/>
      <c r="U122" s="141">
        <v>45385</v>
      </c>
      <c r="V122" s="96">
        <v>45385</v>
      </c>
      <c r="W122" s="30" t="s">
        <v>418</v>
      </c>
      <c r="X122" s="30">
        <f>14+14</f>
        <v>28</v>
      </c>
      <c r="Y122" s="30">
        <v>28.66</v>
      </c>
      <c r="Z122" s="30"/>
      <c r="AA122" s="96">
        <v>45385</v>
      </c>
      <c r="AB122" s="30"/>
      <c r="AC122" s="30"/>
      <c r="AD122" s="30">
        <v>2</v>
      </c>
      <c r="AE122" s="141"/>
      <c r="AF122" s="96"/>
      <c r="AG122" s="30"/>
      <c r="AH122" s="30"/>
      <c r="AI122" s="30"/>
      <c r="AJ122" s="96">
        <v>45420</v>
      </c>
      <c r="AK122" s="96">
        <v>45429</v>
      </c>
      <c r="AL122" s="30"/>
      <c r="AM122" s="30">
        <f t="shared" ref="AM122:AM128" si="16">L122</f>
        <v>29.2</v>
      </c>
      <c r="AN122" s="30">
        <v>29.09</v>
      </c>
      <c r="AO122" s="141"/>
      <c r="AP122" s="96"/>
      <c r="AQ122" s="30"/>
      <c r="AR122" s="30"/>
      <c r="AS122" s="30"/>
    </row>
    <row r="123" spans="1:45" ht="15" hidden="1" customHeight="1">
      <c r="A123" s="188" t="str">
        <f t="shared" si="15"/>
        <v>O-4-UK-F7</v>
      </c>
      <c r="B123" s="192" t="s">
        <v>387</v>
      </c>
      <c r="C123" s="97" t="s">
        <v>7</v>
      </c>
      <c r="D123" s="93" t="s">
        <v>129</v>
      </c>
      <c r="E123" s="103" t="s">
        <v>195</v>
      </c>
      <c r="F123" s="104">
        <v>54.57</v>
      </c>
      <c r="G123" s="107">
        <v>51.78</v>
      </c>
      <c r="H123" s="93" t="s">
        <v>1</v>
      </c>
      <c r="I123" s="120" t="s">
        <v>52</v>
      </c>
      <c r="J123" s="93" t="s">
        <v>135</v>
      </c>
      <c r="K123" s="122">
        <v>45401</v>
      </c>
      <c r="L123" s="117">
        <v>50.6</v>
      </c>
      <c r="M123" s="94"/>
      <c r="N123" s="94"/>
      <c r="O123" s="95"/>
      <c r="P123" s="95"/>
      <c r="Q123" s="94">
        <v>45177</v>
      </c>
      <c r="R123" s="94"/>
      <c r="S123" s="95">
        <v>5</v>
      </c>
      <c r="T123" s="140"/>
      <c r="U123" s="96">
        <v>45398</v>
      </c>
      <c r="V123" s="143">
        <v>45399</v>
      </c>
      <c r="W123" s="30"/>
      <c r="X123" s="30">
        <v>30</v>
      </c>
      <c r="Y123" s="30">
        <v>54.9</v>
      </c>
      <c r="Z123" s="96">
        <v>45385</v>
      </c>
      <c r="AA123" s="96">
        <v>45385</v>
      </c>
      <c r="AB123" s="30" t="s">
        <v>418</v>
      </c>
      <c r="AC123" s="30">
        <v>25</v>
      </c>
      <c r="AD123" s="30">
        <v>31</v>
      </c>
      <c r="AE123" s="96">
        <v>45407</v>
      </c>
      <c r="AF123" s="143"/>
      <c r="AG123" s="30"/>
      <c r="AH123" s="30"/>
      <c r="AI123" s="30"/>
      <c r="AJ123" s="96">
        <v>45420</v>
      </c>
      <c r="AK123" s="143">
        <v>45427</v>
      </c>
      <c r="AL123" s="30"/>
      <c r="AM123" s="30">
        <f t="shared" si="16"/>
        <v>50.6</v>
      </c>
      <c r="AN123" s="30">
        <v>51.59</v>
      </c>
      <c r="AO123" s="96"/>
      <c r="AP123" s="143"/>
      <c r="AQ123" s="30"/>
      <c r="AR123" s="30"/>
      <c r="AS123" s="30"/>
    </row>
    <row r="124" spans="1:45" ht="15" hidden="1" customHeight="1">
      <c r="A124" s="188" t="str">
        <f t="shared" si="15"/>
        <v>O-4-UK-F8</v>
      </c>
      <c r="B124" s="192" t="s">
        <v>387</v>
      </c>
      <c r="C124" s="97" t="s">
        <v>7</v>
      </c>
      <c r="D124" s="93" t="s">
        <v>129</v>
      </c>
      <c r="E124" s="103" t="s">
        <v>261</v>
      </c>
      <c r="F124" s="104">
        <v>45.53</v>
      </c>
      <c r="G124" s="107">
        <v>42.609600397800001</v>
      </c>
      <c r="H124" s="93" t="s">
        <v>1</v>
      </c>
      <c r="I124" s="120" t="s">
        <v>52</v>
      </c>
      <c r="J124" s="93" t="s">
        <v>135</v>
      </c>
      <c r="K124" s="123">
        <v>45401</v>
      </c>
      <c r="L124" s="117">
        <v>44.5</v>
      </c>
      <c r="M124" s="94"/>
      <c r="N124" s="94"/>
      <c r="O124" s="95"/>
      <c r="P124" s="95"/>
      <c r="Q124" s="94">
        <v>45177</v>
      </c>
      <c r="R124" s="94"/>
      <c r="S124" s="95">
        <v>4</v>
      </c>
      <c r="T124" s="95"/>
      <c r="U124" s="142">
        <v>45405</v>
      </c>
      <c r="V124" s="96">
        <v>45404</v>
      </c>
      <c r="W124" s="30"/>
      <c r="X124" s="30"/>
      <c r="Y124" s="30">
        <v>45.8</v>
      </c>
      <c r="Z124" s="30"/>
      <c r="AA124" s="96">
        <v>45385</v>
      </c>
      <c r="AB124" s="30"/>
      <c r="AC124" s="30"/>
      <c r="AD124" s="30">
        <v>2.5</v>
      </c>
      <c r="AE124" s="142"/>
      <c r="AF124" s="96"/>
      <c r="AG124" s="30"/>
      <c r="AH124" s="30"/>
      <c r="AI124" s="30"/>
      <c r="AJ124" s="96">
        <v>45420</v>
      </c>
      <c r="AK124" s="96">
        <v>45427</v>
      </c>
      <c r="AL124" s="30"/>
      <c r="AM124" s="30">
        <f t="shared" si="16"/>
        <v>44.5</v>
      </c>
      <c r="AN124" s="30">
        <v>43.63</v>
      </c>
      <c r="AO124" s="142"/>
      <c r="AP124" s="96"/>
      <c r="AQ124" s="30"/>
      <c r="AR124" s="30"/>
      <c r="AS124" s="30"/>
    </row>
    <row r="125" spans="1:45" ht="15" hidden="1" customHeight="1">
      <c r="A125" s="188" t="str">
        <f t="shared" si="15"/>
        <v>O-4-UK-F9</v>
      </c>
      <c r="B125" s="192" t="s">
        <v>387</v>
      </c>
      <c r="C125" s="97" t="s">
        <v>7</v>
      </c>
      <c r="D125" s="93" t="s">
        <v>129</v>
      </c>
      <c r="E125" s="103" t="s">
        <v>263</v>
      </c>
      <c r="F125" s="104">
        <v>42.92</v>
      </c>
      <c r="G125" s="107">
        <v>39.2805314298</v>
      </c>
      <c r="H125" s="93" t="s">
        <v>1</v>
      </c>
      <c r="I125" s="120" t="s">
        <v>52</v>
      </c>
      <c r="J125" s="93" t="s">
        <v>135</v>
      </c>
      <c r="K125" s="123">
        <v>45401</v>
      </c>
      <c r="L125" s="117">
        <v>38.4</v>
      </c>
      <c r="M125" s="94"/>
      <c r="N125" s="94"/>
      <c r="O125" s="95"/>
      <c r="P125" s="95"/>
      <c r="Q125" s="94">
        <v>45177</v>
      </c>
      <c r="R125" s="94"/>
      <c r="S125" s="95">
        <v>4</v>
      </c>
      <c r="T125" s="95"/>
      <c r="U125" s="96">
        <v>45384</v>
      </c>
      <c r="V125" s="96">
        <v>45385</v>
      </c>
      <c r="W125" s="30" t="s">
        <v>418</v>
      </c>
      <c r="X125" s="30">
        <v>39.299999999999997</v>
      </c>
      <c r="Y125" s="30">
        <f>20.5+19.84</f>
        <v>40.340000000000003</v>
      </c>
      <c r="Z125" s="30"/>
      <c r="AA125" s="96">
        <v>45385</v>
      </c>
      <c r="AB125" s="30"/>
      <c r="AC125" s="30"/>
      <c r="AD125" s="30">
        <v>2.5</v>
      </c>
      <c r="AE125" s="96"/>
      <c r="AF125" s="96"/>
      <c r="AG125" s="30"/>
      <c r="AH125" s="30"/>
      <c r="AI125" s="30"/>
      <c r="AJ125" s="96">
        <v>45420</v>
      </c>
      <c r="AK125" s="96">
        <v>45427</v>
      </c>
      <c r="AL125" s="30"/>
      <c r="AM125" s="30">
        <f t="shared" si="16"/>
        <v>38.4</v>
      </c>
      <c r="AN125" s="30">
        <v>40.65</v>
      </c>
      <c r="AO125" s="96"/>
      <c r="AP125" s="96"/>
      <c r="AQ125" s="30"/>
      <c r="AR125" s="30"/>
      <c r="AS125" s="30"/>
    </row>
    <row r="126" spans="1:45" ht="15" hidden="1" customHeight="1">
      <c r="A126" s="188" t="str">
        <f t="shared" si="15"/>
        <v>O-4-UK-F10</v>
      </c>
      <c r="B126" s="192" t="s">
        <v>387</v>
      </c>
      <c r="C126" s="97" t="s">
        <v>7</v>
      </c>
      <c r="D126" s="93" t="s">
        <v>129</v>
      </c>
      <c r="E126" s="103" t="s">
        <v>265</v>
      </c>
      <c r="F126" s="104">
        <v>42.32</v>
      </c>
      <c r="G126" s="107">
        <v>39.700000000000003</v>
      </c>
      <c r="H126" s="93" t="s">
        <v>1</v>
      </c>
      <c r="I126" s="120" t="s">
        <v>52</v>
      </c>
      <c r="J126" s="93" t="s">
        <v>135</v>
      </c>
      <c r="K126" s="123">
        <v>45401</v>
      </c>
      <c r="L126" s="117">
        <v>39.6</v>
      </c>
      <c r="M126" s="94"/>
      <c r="N126" s="94"/>
      <c r="O126" s="95"/>
      <c r="P126" s="95"/>
      <c r="Q126" s="94">
        <v>45177</v>
      </c>
      <c r="R126" s="94"/>
      <c r="S126" s="95">
        <v>4</v>
      </c>
      <c r="T126" s="95"/>
      <c r="U126" s="139">
        <v>45398</v>
      </c>
      <c r="V126" s="143">
        <v>45399</v>
      </c>
      <c r="W126" s="30"/>
      <c r="X126" s="30">
        <v>25</v>
      </c>
      <c r="Y126" s="30">
        <v>43.1</v>
      </c>
      <c r="Z126" s="30"/>
      <c r="AA126" s="96">
        <v>45385</v>
      </c>
      <c r="AB126" s="30"/>
      <c r="AC126" s="30"/>
      <c r="AD126" s="30">
        <v>26</v>
      </c>
      <c r="AE126" s="139"/>
      <c r="AF126" s="143"/>
      <c r="AG126" s="30"/>
      <c r="AH126" s="30"/>
      <c r="AI126" s="30"/>
      <c r="AJ126" s="96">
        <v>45420</v>
      </c>
      <c r="AK126" s="143">
        <v>45429</v>
      </c>
      <c r="AL126" s="30"/>
      <c r="AM126" s="30">
        <f t="shared" si="16"/>
        <v>39.6</v>
      </c>
      <c r="AN126" s="30">
        <v>40.5</v>
      </c>
      <c r="AO126" s="139"/>
      <c r="AP126" s="143"/>
      <c r="AQ126" s="30"/>
      <c r="AR126" s="30"/>
      <c r="AS126" s="30"/>
    </row>
    <row r="127" spans="1:45" ht="15" hidden="1" customHeight="1">
      <c r="A127" s="188" t="str">
        <f t="shared" si="15"/>
        <v>O-4-UK-F11</v>
      </c>
      <c r="B127" s="192" t="s">
        <v>387</v>
      </c>
      <c r="C127" s="97" t="s">
        <v>7</v>
      </c>
      <c r="D127" s="93" t="s">
        <v>129</v>
      </c>
      <c r="E127" s="103" t="s">
        <v>267</v>
      </c>
      <c r="F127" s="104">
        <v>40.6</v>
      </c>
      <c r="G127" s="107">
        <v>38.028991836399996</v>
      </c>
      <c r="H127" s="93" t="s">
        <v>1</v>
      </c>
      <c r="I127" s="120" t="s">
        <v>52</v>
      </c>
      <c r="J127" s="93" t="s">
        <v>135</v>
      </c>
      <c r="K127" s="123">
        <v>45401</v>
      </c>
      <c r="L127" s="117">
        <v>36.9</v>
      </c>
      <c r="M127" s="94"/>
      <c r="N127" s="94"/>
      <c r="O127" s="95"/>
      <c r="P127" s="95"/>
      <c r="Q127" s="94">
        <v>45177</v>
      </c>
      <c r="R127" s="94"/>
      <c r="S127" s="95">
        <v>4</v>
      </c>
      <c r="T127" s="95"/>
      <c r="U127" s="141">
        <v>45384</v>
      </c>
      <c r="V127" s="96">
        <v>45385</v>
      </c>
      <c r="W127" s="30" t="s">
        <v>418</v>
      </c>
      <c r="X127" s="30">
        <f>38+1</f>
        <v>39</v>
      </c>
      <c r="Y127" s="30">
        <v>42.36</v>
      </c>
      <c r="Z127" s="30"/>
      <c r="AA127" s="96">
        <v>45385</v>
      </c>
      <c r="AB127" s="30"/>
      <c r="AC127" s="30"/>
      <c r="AD127" s="30">
        <v>2.5</v>
      </c>
      <c r="AE127" s="141"/>
      <c r="AF127" s="96"/>
      <c r="AG127" s="30"/>
      <c r="AH127" s="30"/>
      <c r="AI127" s="30"/>
      <c r="AJ127" s="96">
        <v>45420</v>
      </c>
      <c r="AK127" s="96">
        <v>45427</v>
      </c>
      <c r="AL127" s="30"/>
      <c r="AM127" s="30">
        <f t="shared" si="16"/>
        <v>36.9</v>
      </c>
      <c r="AN127" s="30">
        <v>38.200000000000003</v>
      </c>
      <c r="AO127" s="141"/>
      <c r="AP127" s="96"/>
      <c r="AQ127" s="30"/>
      <c r="AR127" s="30"/>
      <c r="AS127" s="30"/>
    </row>
    <row r="128" spans="1:45" ht="15" hidden="1" customHeight="1">
      <c r="A128" s="188" t="str">
        <f t="shared" si="15"/>
        <v>O-4-UK-F12</v>
      </c>
      <c r="B128" s="192" t="s">
        <v>387</v>
      </c>
      <c r="C128" s="97" t="s">
        <v>7</v>
      </c>
      <c r="D128" s="93" t="s">
        <v>129</v>
      </c>
      <c r="E128" s="103" t="s">
        <v>269</v>
      </c>
      <c r="F128" s="104">
        <v>41.25</v>
      </c>
      <c r="G128" s="107">
        <v>37.504396935999999</v>
      </c>
      <c r="H128" s="93" t="s">
        <v>1</v>
      </c>
      <c r="I128" s="120" t="s">
        <v>52</v>
      </c>
      <c r="J128" s="93" t="s">
        <v>135</v>
      </c>
      <c r="K128" s="122">
        <v>45401</v>
      </c>
      <c r="L128" s="117">
        <v>37.200000000000003</v>
      </c>
      <c r="M128" s="94"/>
      <c r="N128" s="94"/>
      <c r="O128" s="95"/>
      <c r="P128" s="95"/>
      <c r="Q128" s="94">
        <v>45177</v>
      </c>
      <c r="R128" s="94"/>
      <c r="S128" s="95">
        <v>4</v>
      </c>
      <c r="T128" s="140"/>
      <c r="U128" s="96">
        <v>45398</v>
      </c>
      <c r="V128" s="143">
        <v>45399</v>
      </c>
      <c r="W128" s="30"/>
      <c r="X128" s="30">
        <v>37</v>
      </c>
      <c r="Y128" s="30">
        <v>37.01</v>
      </c>
      <c r="Z128" s="30"/>
      <c r="AA128" s="96">
        <v>45385</v>
      </c>
      <c r="AB128" s="30"/>
      <c r="AC128" s="30"/>
      <c r="AD128" s="30">
        <v>2.5</v>
      </c>
      <c r="AE128" s="96"/>
      <c r="AF128" s="143"/>
      <c r="AG128" s="30"/>
      <c r="AH128" s="30"/>
      <c r="AI128" s="30"/>
      <c r="AJ128" s="96">
        <v>45420</v>
      </c>
      <c r="AK128" s="143">
        <v>45427</v>
      </c>
      <c r="AL128" s="30"/>
      <c r="AM128" s="30">
        <f t="shared" si="16"/>
        <v>37.200000000000003</v>
      </c>
      <c r="AN128" s="30">
        <v>37.9</v>
      </c>
      <c r="AO128" s="96"/>
      <c r="AP128" s="143"/>
      <c r="AQ128" s="30"/>
      <c r="AR128" s="30"/>
      <c r="AS128" s="30"/>
    </row>
    <row r="129" spans="1:45" ht="15" hidden="1" customHeight="1">
      <c r="A129" s="188" t="str">
        <f t="shared" si="15"/>
        <v>O-4-UK-F13</v>
      </c>
      <c r="B129" s="192" t="s">
        <v>387</v>
      </c>
      <c r="C129" s="97" t="s">
        <v>7</v>
      </c>
      <c r="D129" s="93" t="s">
        <v>129</v>
      </c>
      <c r="E129" s="103" t="s">
        <v>197</v>
      </c>
      <c r="F129" s="104">
        <v>62.41</v>
      </c>
      <c r="G129" s="107">
        <v>60.413020931399998</v>
      </c>
      <c r="H129" s="93" t="s">
        <v>1</v>
      </c>
      <c r="I129" s="120" t="s">
        <v>54</v>
      </c>
      <c r="J129" s="93" t="s">
        <v>135</v>
      </c>
      <c r="K129" s="122">
        <v>45400</v>
      </c>
      <c r="L129" s="117">
        <v>59.29</v>
      </c>
      <c r="M129" s="94"/>
      <c r="N129" s="94"/>
      <c r="O129" s="95"/>
      <c r="P129" s="95"/>
      <c r="Q129" s="94"/>
      <c r="R129" s="94"/>
      <c r="S129" s="95"/>
      <c r="T129" s="140"/>
      <c r="U129" s="96">
        <v>45398</v>
      </c>
      <c r="V129" s="143">
        <v>45398</v>
      </c>
      <c r="W129" s="30"/>
      <c r="X129" s="30">
        <v>40</v>
      </c>
      <c r="Y129" s="30">
        <v>43.5</v>
      </c>
      <c r="Z129" s="30"/>
      <c r="AA129" s="30"/>
      <c r="AB129" s="30"/>
      <c r="AC129" s="30"/>
      <c r="AD129" s="30"/>
      <c r="AE129" s="96"/>
      <c r="AF129" s="143"/>
      <c r="AG129" s="30"/>
      <c r="AH129" s="30"/>
      <c r="AI129" s="30"/>
      <c r="AJ129" s="96"/>
      <c r="AK129" s="143"/>
      <c r="AL129" s="30"/>
      <c r="AM129" s="30"/>
      <c r="AN129" s="30"/>
      <c r="AO129" s="96">
        <v>45420</v>
      </c>
      <c r="AP129" s="143">
        <v>45424</v>
      </c>
      <c r="AQ129" s="30"/>
      <c r="AR129" s="30">
        <f t="shared" ref="AR129:AR145" si="17">L129</f>
        <v>59.29</v>
      </c>
      <c r="AS129" s="30">
        <v>60.22</v>
      </c>
    </row>
    <row r="130" spans="1:45" ht="18" hidden="1" customHeight="1">
      <c r="A130" s="188" t="str">
        <f t="shared" si="15"/>
        <v>O-4-UK-153</v>
      </c>
      <c r="B130" s="192" t="s">
        <v>387</v>
      </c>
      <c r="C130" s="97" t="s">
        <v>7</v>
      </c>
      <c r="D130" s="93" t="s">
        <v>129</v>
      </c>
      <c r="E130" s="103">
        <v>153</v>
      </c>
      <c r="F130" s="104">
        <v>32</v>
      </c>
      <c r="G130" s="108">
        <v>31.8</v>
      </c>
      <c r="H130" s="93" t="s">
        <v>1</v>
      </c>
      <c r="I130" s="120" t="s">
        <v>54</v>
      </c>
      <c r="J130" s="93" t="s">
        <v>96</v>
      </c>
      <c r="K130" s="122">
        <v>45406</v>
      </c>
      <c r="L130" s="117">
        <v>29.02</v>
      </c>
      <c r="M130" s="94"/>
      <c r="N130" s="94"/>
      <c r="O130" s="95"/>
      <c r="P130" s="95"/>
      <c r="Q130" s="94"/>
      <c r="R130" s="94"/>
      <c r="S130" s="95"/>
      <c r="T130" s="140"/>
      <c r="U130" s="96">
        <v>45398</v>
      </c>
      <c r="V130" s="143">
        <v>45399</v>
      </c>
      <c r="W130" s="30"/>
      <c r="X130" s="30">
        <v>30</v>
      </c>
      <c r="Y130" s="130">
        <v>40.630000000000003</v>
      </c>
      <c r="Z130" s="30"/>
      <c r="AA130" s="30"/>
      <c r="AB130" s="30"/>
      <c r="AC130" s="30"/>
      <c r="AD130" s="30"/>
      <c r="AE130" s="96">
        <v>45407</v>
      </c>
      <c r="AF130" s="143"/>
      <c r="AG130" s="30"/>
      <c r="AH130" s="30"/>
      <c r="AI130" s="130"/>
      <c r="AJ130" s="96"/>
      <c r="AK130" s="143"/>
      <c r="AL130" s="30"/>
      <c r="AM130" s="30"/>
      <c r="AN130" s="146"/>
      <c r="AO130" s="236">
        <v>45423</v>
      </c>
      <c r="AP130" s="237">
        <v>45429</v>
      </c>
      <c r="AQ130" s="146"/>
      <c r="AR130" s="146">
        <f t="shared" si="17"/>
        <v>29.02</v>
      </c>
      <c r="AS130" s="146">
        <v>31.01</v>
      </c>
    </row>
    <row r="131" spans="1:45" ht="15" hidden="1" customHeight="1">
      <c r="A131" s="188" t="str">
        <f t="shared" si="15"/>
        <v>O-4-UK-190</v>
      </c>
      <c r="B131" s="192" t="s">
        <v>387</v>
      </c>
      <c r="C131" s="97" t="s">
        <v>7</v>
      </c>
      <c r="D131" s="93" t="s">
        <v>129</v>
      </c>
      <c r="E131" s="103">
        <v>190</v>
      </c>
      <c r="F131" s="104">
        <v>34</v>
      </c>
      <c r="G131" s="108">
        <v>34</v>
      </c>
      <c r="H131" s="93" t="s">
        <v>1</v>
      </c>
      <c r="I131" s="120" t="s">
        <v>54</v>
      </c>
      <c r="J131" s="93" t="s">
        <v>96</v>
      </c>
      <c r="K131" s="122">
        <v>45406</v>
      </c>
      <c r="L131" s="117">
        <v>33.4</v>
      </c>
      <c r="M131" s="94"/>
      <c r="N131" s="94"/>
      <c r="O131" s="95"/>
      <c r="P131" s="95"/>
      <c r="Q131" s="94"/>
      <c r="R131" s="94"/>
      <c r="S131" s="95"/>
      <c r="T131" s="140"/>
      <c r="U131" s="96">
        <v>45398</v>
      </c>
      <c r="V131" s="143">
        <v>45399</v>
      </c>
      <c r="W131" s="30"/>
      <c r="X131" s="30">
        <v>34</v>
      </c>
      <c r="Y131" s="30">
        <v>30</v>
      </c>
      <c r="Z131" s="30"/>
      <c r="AA131" s="30"/>
      <c r="AB131" s="30"/>
      <c r="AC131" s="30"/>
      <c r="AD131" s="30"/>
      <c r="AE131" s="96"/>
      <c r="AF131" s="143"/>
      <c r="AG131" s="30"/>
      <c r="AH131" s="30"/>
      <c r="AI131" s="30"/>
      <c r="AJ131" s="96"/>
      <c r="AK131" s="143"/>
      <c r="AL131" s="30"/>
      <c r="AM131" s="30"/>
      <c r="AN131" s="146"/>
      <c r="AO131" s="236">
        <v>45423</v>
      </c>
      <c r="AP131" s="237">
        <v>45429</v>
      </c>
      <c r="AQ131" s="146"/>
      <c r="AR131" s="146">
        <f t="shared" si="17"/>
        <v>33.4</v>
      </c>
      <c r="AS131" s="146">
        <v>33.5</v>
      </c>
    </row>
    <row r="132" spans="1:45" ht="18" hidden="1" customHeight="1">
      <c r="A132" s="188" t="str">
        <f t="shared" si="15"/>
        <v>O-4-UK-192</v>
      </c>
      <c r="B132" s="192" t="s">
        <v>387</v>
      </c>
      <c r="C132" s="97" t="s">
        <v>7</v>
      </c>
      <c r="D132" s="93" t="s">
        <v>129</v>
      </c>
      <c r="E132" s="103">
        <v>192</v>
      </c>
      <c r="F132" s="104">
        <v>10.3</v>
      </c>
      <c r="G132" s="108">
        <v>10</v>
      </c>
      <c r="H132" s="93" t="s">
        <v>1</v>
      </c>
      <c r="I132" s="120" t="s">
        <v>54</v>
      </c>
      <c r="J132" s="93" t="s">
        <v>96</v>
      </c>
      <c r="K132" s="122">
        <v>45406</v>
      </c>
      <c r="L132" s="117">
        <v>8</v>
      </c>
      <c r="M132" s="94"/>
      <c r="N132" s="94"/>
      <c r="O132" s="95"/>
      <c r="P132" s="95"/>
      <c r="Q132" s="94"/>
      <c r="R132" s="94"/>
      <c r="S132" s="95"/>
      <c r="T132" s="140"/>
      <c r="U132" s="96">
        <v>45398</v>
      </c>
      <c r="V132" s="143">
        <v>45399</v>
      </c>
      <c r="W132" s="30"/>
      <c r="X132" s="30">
        <v>10</v>
      </c>
      <c r="Y132" s="30">
        <v>10.1</v>
      </c>
      <c r="Z132" s="30"/>
      <c r="AA132" s="30"/>
      <c r="AB132" s="30"/>
      <c r="AC132" s="30"/>
      <c r="AD132" s="30"/>
      <c r="AE132" s="96"/>
      <c r="AF132" s="143"/>
      <c r="AG132" s="30"/>
      <c r="AH132" s="30"/>
      <c r="AI132" s="30"/>
      <c r="AJ132" s="96"/>
      <c r="AK132" s="143"/>
      <c r="AL132" s="30"/>
      <c r="AM132" s="30"/>
      <c r="AN132" s="146"/>
      <c r="AO132" s="236">
        <v>45423</v>
      </c>
      <c r="AP132" s="237">
        <v>45429</v>
      </c>
      <c r="AQ132" s="146"/>
      <c r="AR132" s="146">
        <f t="shared" si="17"/>
        <v>8</v>
      </c>
      <c r="AS132" s="146">
        <v>9.98</v>
      </c>
    </row>
    <row r="133" spans="1:45" ht="18" hidden="1" customHeight="1">
      <c r="A133" s="188" t="str">
        <f t="shared" si="15"/>
        <v>O-4-UK-193</v>
      </c>
      <c r="B133" s="192" t="s">
        <v>387</v>
      </c>
      <c r="C133" s="97" t="s">
        <v>7</v>
      </c>
      <c r="D133" s="93" t="s">
        <v>129</v>
      </c>
      <c r="E133" s="103">
        <v>193</v>
      </c>
      <c r="F133" s="104">
        <v>29.5</v>
      </c>
      <c r="G133" s="108">
        <v>28.9</v>
      </c>
      <c r="H133" s="93" t="s">
        <v>1</v>
      </c>
      <c r="I133" s="120" t="s">
        <v>54</v>
      </c>
      <c r="J133" s="93" t="s">
        <v>96</v>
      </c>
      <c r="K133" s="122">
        <v>45406</v>
      </c>
      <c r="L133" s="117">
        <v>28.58</v>
      </c>
      <c r="M133" s="94"/>
      <c r="N133" s="94"/>
      <c r="O133" s="95"/>
      <c r="P133" s="95"/>
      <c r="Q133" s="94"/>
      <c r="R133" s="94"/>
      <c r="S133" s="95"/>
      <c r="T133" s="140"/>
      <c r="U133" s="96">
        <v>45398</v>
      </c>
      <c r="V133" s="143">
        <v>45399</v>
      </c>
      <c r="W133" s="30"/>
      <c r="X133" s="30">
        <v>23</v>
      </c>
      <c r="Y133" s="130">
        <v>43</v>
      </c>
      <c r="Z133" s="30"/>
      <c r="AA133" s="30"/>
      <c r="AB133" s="30"/>
      <c r="AC133" s="30"/>
      <c r="AD133" s="30"/>
      <c r="AE133" s="96">
        <v>45407</v>
      </c>
      <c r="AF133" s="143"/>
      <c r="AG133" s="30"/>
      <c r="AH133" s="30"/>
      <c r="AI133" s="130"/>
      <c r="AJ133" s="96"/>
      <c r="AK133" s="143"/>
      <c r="AL133" s="30"/>
      <c r="AM133" s="30"/>
      <c r="AN133" s="146"/>
      <c r="AO133" s="236">
        <v>45423</v>
      </c>
      <c r="AP133" s="237">
        <v>45427</v>
      </c>
      <c r="AQ133" s="146"/>
      <c r="AR133" s="146">
        <f t="shared" si="17"/>
        <v>28.58</v>
      </c>
      <c r="AS133" s="146">
        <v>27.68</v>
      </c>
    </row>
    <row r="134" spans="1:45" ht="15.6" hidden="1">
      <c r="A134" s="188" t="str">
        <f t="shared" ref="A134:A153" si="18">CONCATENATE("O-",RIGHT(C134,1),"-BB-",E134)</f>
        <v>O-5-BB-F19</v>
      </c>
      <c r="B134" s="192" t="s">
        <v>387</v>
      </c>
      <c r="C134" s="97" t="s">
        <v>8</v>
      </c>
      <c r="D134" s="97" t="s">
        <v>182</v>
      </c>
      <c r="E134" s="103" t="s">
        <v>276</v>
      </c>
      <c r="F134" s="106">
        <v>29.4461780723</v>
      </c>
      <c r="G134" s="106">
        <v>27.305669625500002</v>
      </c>
      <c r="H134" s="93" t="s">
        <v>1</v>
      </c>
      <c r="I134" s="178" t="s">
        <v>54</v>
      </c>
      <c r="J134" s="93" t="s">
        <v>135</v>
      </c>
      <c r="K134" s="122">
        <v>45404</v>
      </c>
      <c r="L134" s="117">
        <v>24.9</v>
      </c>
      <c r="M134" s="94"/>
      <c r="N134" s="94"/>
      <c r="O134" s="95"/>
      <c r="P134" s="95"/>
      <c r="Q134" s="94"/>
      <c r="R134" s="94"/>
      <c r="S134" s="95"/>
      <c r="T134" s="95"/>
      <c r="U134" s="142">
        <v>45400</v>
      </c>
      <c r="V134" s="96">
        <v>45402</v>
      </c>
      <c r="W134" s="30"/>
      <c r="X134" s="30">
        <v>27</v>
      </c>
      <c r="Y134" s="30">
        <v>26.6</v>
      </c>
      <c r="Z134" s="96">
        <v>45397</v>
      </c>
      <c r="AA134" s="96">
        <v>45396</v>
      </c>
      <c r="AB134" s="30"/>
      <c r="AC134" s="30"/>
      <c r="AD134" s="30">
        <v>1</v>
      </c>
      <c r="AE134" s="142"/>
      <c r="AF134" s="96"/>
      <c r="AG134" s="30"/>
      <c r="AH134" s="30"/>
      <c r="AI134" s="30"/>
      <c r="AJ134" s="142"/>
      <c r="AK134" s="96"/>
      <c r="AL134" s="30"/>
      <c r="AM134" s="30"/>
      <c r="AN134" s="30"/>
      <c r="AO134" s="96">
        <v>45423</v>
      </c>
      <c r="AP134" s="96">
        <v>45425</v>
      </c>
      <c r="AQ134" s="30"/>
      <c r="AR134" s="30">
        <f t="shared" si="17"/>
        <v>24.9</v>
      </c>
      <c r="AS134" s="30">
        <v>27.07</v>
      </c>
    </row>
    <row r="135" spans="1:45" ht="15.6" hidden="1">
      <c r="A135" s="188" t="str">
        <f t="shared" si="18"/>
        <v>O-5-BB-F25</v>
      </c>
      <c r="B135" s="192" t="s">
        <v>387</v>
      </c>
      <c r="C135" s="97" t="s">
        <v>8</v>
      </c>
      <c r="D135" s="97" t="s">
        <v>182</v>
      </c>
      <c r="E135" s="103" t="s">
        <v>278</v>
      </c>
      <c r="F135" s="106">
        <v>18.745304411700001</v>
      </c>
      <c r="G135" s="106">
        <v>16.953386140900001</v>
      </c>
      <c r="H135" s="93" t="s">
        <v>1</v>
      </c>
      <c r="I135" s="120" t="s">
        <v>54</v>
      </c>
      <c r="J135" s="93" t="s">
        <v>135</v>
      </c>
      <c r="K135" s="122">
        <v>45404</v>
      </c>
      <c r="L135" s="117">
        <v>17</v>
      </c>
      <c r="M135" s="94">
        <v>45158</v>
      </c>
      <c r="N135" s="94">
        <v>45158</v>
      </c>
      <c r="O135" s="30">
        <f>15+3.5</f>
        <v>18.5</v>
      </c>
      <c r="P135" s="30">
        <v>18.399999999999999</v>
      </c>
      <c r="Q135" s="94"/>
      <c r="R135" s="94"/>
      <c r="S135" s="95"/>
      <c r="T135" s="95"/>
      <c r="U135" s="142">
        <v>45400</v>
      </c>
      <c r="V135" s="96">
        <v>45402</v>
      </c>
      <c r="W135" s="30"/>
      <c r="X135" s="30">
        <v>17</v>
      </c>
      <c r="Y135" s="30">
        <v>17</v>
      </c>
      <c r="Z135" s="96">
        <v>45397</v>
      </c>
      <c r="AA135" s="96">
        <v>45396</v>
      </c>
      <c r="AB135" s="30"/>
      <c r="AC135" s="30"/>
      <c r="AD135" s="30">
        <v>1</v>
      </c>
      <c r="AE135" s="142"/>
      <c r="AF135" s="96"/>
      <c r="AG135" s="30"/>
      <c r="AH135" s="30"/>
      <c r="AI135" s="30"/>
      <c r="AJ135" s="142"/>
      <c r="AK135" s="96"/>
      <c r="AL135" s="30"/>
      <c r="AM135" s="30"/>
      <c r="AN135" s="30"/>
      <c r="AO135" s="96">
        <v>45423</v>
      </c>
      <c r="AP135" s="96">
        <v>45427</v>
      </c>
      <c r="AQ135" s="30"/>
      <c r="AR135" s="30">
        <f t="shared" si="17"/>
        <v>17</v>
      </c>
      <c r="AS135" s="30">
        <v>18.43</v>
      </c>
    </row>
    <row r="136" spans="1:45" ht="15.6" hidden="1">
      <c r="A136" s="188" t="str">
        <f t="shared" si="18"/>
        <v>O-5-BB-F27</v>
      </c>
      <c r="B136" s="192" t="s">
        <v>387</v>
      </c>
      <c r="C136" s="97" t="s">
        <v>8</v>
      </c>
      <c r="D136" s="97" t="s">
        <v>182</v>
      </c>
      <c r="E136" s="103" t="s">
        <v>280</v>
      </c>
      <c r="F136" s="106">
        <v>17.5304178608</v>
      </c>
      <c r="G136" s="106">
        <v>16.615057565099999</v>
      </c>
      <c r="H136" s="93" t="s">
        <v>1</v>
      </c>
      <c r="I136" s="120" t="s">
        <v>54</v>
      </c>
      <c r="J136" s="93" t="s">
        <v>135</v>
      </c>
      <c r="K136" s="122">
        <v>45404</v>
      </c>
      <c r="L136" s="117">
        <v>15.8</v>
      </c>
      <c r="M136" s="94">
        <v>45158</v>
      </c>
      <c r="N136" s="94">
        <v>45158</v>
      </c>
      <c r="O136" s="30">
        <v>15</v>
      </c>
      <c r="P136" s="30">
        <v>15</v>
      </c>
      <c r="Q136" s="94"/>
      <c r="R136" s="94"/>
      <c r="S136" s="95"/>
      <c r="T136" s="95"/>
      <c r="U136" s="142">
        <v>45400</v>
      </c>
      <c r="V136" s="96">
        <v>45402</v>
      </c>
      <c r="W136" s="30"/>
      <c r="X136" s="30"/>
      <c r="Y136" s="30">
        <v>17.100000000000001</v>
      </c>
      <c r="Z136" s="30"/>
      <c r="AA136" s="96">
        <v>45396</v>
      </c>
      <c r="AB136" s="30"/>
      <c r="AC136" s="30"/>
      <c r="AD136" s="30">
        <v>1</v>
      </c>
      <c r="AE136" s="142"/>
      <c r="AF136" s="96"/>
      <c r="AG136" s="30"/>
      <c r="AH136" s="30"/>
      <c r="AI136" s="30"/>
      <c r="AJ136" s="142"/>
      <c r="AK136" s="96"/>
      <c r="AL136" s="30"/>
      <c r="AM136" s="30"/>
      <c r="AN136" s="30"/>
      <c r="AO136" s="96">
        <v>45423</v>
      </c>
      <c r="AP136" s="96">
        <v>45427</v>
      </c>
      <c r="AQ136" s="30"/>
      <c r="AR136" s="30">
        <f t="shared" si="17"/>
        <v>15.8</v>
      </c>
      <c r="AS136" s="30">
        <v>16.260000000000002</v>
      </c>
    </row>
    <row r="137" spans="1:45" ht="15.6" hidden="1">
      <c r="A137" s="188" t="str">
        <f t="shared" si="18"/>
        <v>O-5-BB-F29</v>
      </c>
      <c r="B137" s="192" t="s">
        <v>387</v>
      </c>
      <c r="C137" s="97" t="s">
        <v>8</v>
      </c>
      <c r="D137" s="97" t="s">
        <v>182</v>
      </c>
      <c r="E137" s="103" t="s">
        <v>282</v>
      </c>
      <c r="F137" s="106">
        <v>19.7780890935</v>
      </c>
      <c r="G137" s="106">
        <v>17.116183566700002</v>
      </c>
      <c r="H137" s="93" t="s">
        <v>1</v>
      </c>
      <c r="I137" s="120" t="s">
        <v>54</v>
      </c>
      <c r="J137" s="93" t="s">
        <v>135</v>
      </c>
      <c r="K137" s="122">
        <v>45403</v>
      </c>
      <c r="L137" s="117">
        <v>17.899999999999999</v>
      </c>
      <c r="M137" s="94"/>
      <c r="N137" s="94"/>
      <c r="O137" s="95"/>
      <c r="P137" s="95"/>
      <c r="Q137" s="94"/>
      <c r="R137" s="94"/>
      <c r="S137" s="95"/>
      <c r="T137" s="95"/>
      <c r="U137" s="142">
        <v>45400</v>
      </c>
      <c r="V137" s="96">
        <v>45402</v>
      </c>
      <c r="W137" s="30"/>
      <c r="X137" s="30"/>
      <c r="Y137" s="30">
        <v>19</v>
      </c>
      <c r="Z137" s="30"/>
      <c r="AA137" s="96">
        <v>45396</v>
      </c>
      <c r="AB137" s="30"/>
      <c r="AC137" s="30"/>
      <c r="AD137" s="30">
        <v>1</v>
      </c>
      <c r="AE137" s="142"/>
      <c r="AF137" s="96"/>
      <c r="AG137" s="30"/>
      <c r="AH137" s="30"/>
      <c r="AI137" s="30"/>
      <c r="AJ137" s="142"/>
      <c r="AK137" s="96"/>
      <c r="AL137" s="30"/>
      <c r="AM137" s="30"/>
      <c r="AN137" s="30"/>
      <c r="AO137" s="96">
        <v>45420</v>
      </c>
      <c r="AP137" s="96">
        <v>45424</v>
      </c>
      <c r="AQ137" s="30"/>
      <c r="AR137" s="30">
        <f t="shared" si="17"/>
        <v>17.899999999999999</v>
      </c>
      <c r="AS137" s="30">
        <v>18.02</v>
      </c>
    </row>
    <row r="138" spans="1:45" ht="15.6" hidden="1">
      <c r="A138" s="188" t="str">
        <f t="shared" si="18"/>
        <v>O-5-BB-F32</v>
      </c>
      <c r="B138" s="192" t="s">
        <v>387</v>
      </c>
      <c r="C138" s="97" t="s">
        <v>8</v>
      </c>
      <c r="D138" s="97" t="s">
        <v>182</v>
      </c>
      <c r="E138" s="103" t="s">
        <v>284</v>
      </c>
      <c r="F138" s="106">
        <v>31.764690187399996</v>
      </c>
      <c r="G138" s="106">
        <v>28.561810031499999</v>
      </c>
      <c r="H138" s="93" t="s">
        <v>1</v>
      </c>
      <c r="I138" s="120" t="s">
        <v>54</v>
      </c>
      <c r="J138" s="93" t="s">
        <v>135</v>
      </c>
      <c r="K138" s="122">
        <v>45403</v>
      </c>
      <c r="L138" s="117">
        <v>28.4</v>
      </c>
      <c r="M138" s="94"/>
      <c r="N138" s="94"/>
      <c r="O138" s="95"/>
      <c r="P138" s="95"/>
      <c r="Q138" s="94"/>
      <c r="R138" s="94"/>
      <c r="S138" s="95"/>
      <c r="T138" s="95"/>
      <c r="U138" s="142">
        <v>45400</v>
      </c>
      <c r="V138" s="96">
        <v>45402</v>
      </c>
      <c r="W138" s="30"/>
      <c r="X138" s="30"/>
      <c r="Y138" s="30">
        <v>29.7</v>
      </c>
      <c r="Z138" s="30"/>
      <c r="AA138" s="96">
        <v>45396</v>
      </c>
      <c r="AB138" s="30"/>
      <c r="AC138" s="30"/>
      <c r="AD138" s="30">
        <v>1</v>
      </c>
      <c r="AE138" s="142"/>
      <c r="AF138" s="96"/>
      <c r="AG138" s="30"/>
      <c r="AH138" s="30"/>
      <c r="AI138" s="30"/>
      <c r="AJ138" s="142"/>
      <c r="AK138" s="96"/>
      <c r="AL138" s="30"/>
      <c r="AM138" s="30"/>
      <c r="AN138" s="30"/>
      <c r="AO138" s="96">
        <v>45420</v>
      </c>
      <c r="AP138" s="96">
        <v>45422</v>
      </c>
      <c r="AQ138" s="30"/>
      <c r="AR138" s="30">
        <f t="shared" si="17"/>
        <v>28.4</v>
      </c>
      <c r="AS138" s="30">
        <v>29.25</v>
      </c>
    </row>
    <row r="139" spans="1:45" ht="15.6" hidden="1">
      <c r="A139" s="188" t="str">
        <f t="shared" si="18"/>
        <v>O-5-BB-F34A</v>
      </c>
      <c r="B139" s="192" t="s">
        <v>387</v>
      </c>
      <c r="C139" s="97" t="s">
        <v>8</v>
      </c>
      <c r="D139" s="97" t="s">
        <v>182</v>
      </c>
      <c r="E139" s="103" t="s">
        <v>286</v>
      </c>
      <c r="F139" s="106">
        <v>33.293185555600004</v>
      </c>
      <c r="G139" s="106">
        <v>31.048822512100003</v>
      </c>
      <c r="H139" s="93" t="s">
        <v>1</v>
      </c>
      <c r="I139" s="120" t="s">
        <v>54</v>
      </c>
      <c r="J139" s="93" t="s">
        <v>135</v>
      </c>
      <c r="K139" s="123">
        <v>45403</v>
      </c>
      <c r="L139" s="117">
        <v>30.1</v>
      </c>
      <c r="M139" s="94">
        <v>45158</v>
      </c>
      <c r="N139" s="94">
        <v>45158</v>
      </c>
      <c r="O139" s="30">
        <v>25</v>
      </c>
      <c r="P139" s="30">
        <v>25</v>
      </c>
      <c r="Q139" s="94"/>
      <c r="R139" s="94"/>
      <c r="S139" s="95"/>
      <c r="T139" s="95"/>
      <c r="U139" s="142">
        <v>45401</v>
      </c>
      <c r="V139" s="96">
        <v>45401</v>
      </c>
      <c r="W139" s="30"/>
      <c r="X139" s="30">
        <v>31.05</v>
      </c>
      <c r="Y139" s="30">
        <v>33.03</v>
      </c>
      <c r="Z139" s="30"/>
      <c r="AA139" s="96">
        <v>45396</v>
      </c>
      <c r="AB139" s="30"/>
      <c r="AC139" s="30"/>
      <c r="AD139" s="30">
        <v>1</v>
      </c>
      <c r="AE139" s="142"/>
      <c r="AF139" s="96"/>
      <c r="AG139" s="30"/>
      <c r="AH139" s="30"/>
      <c r="AI139" s="30"/>
      <c r="AJ139" s="142"/>
      <c r="AK139" s="96"/>
      <c r="AL139" s="30"/>
      <c r="AM139" s="30"/>
      <c r="AN139" s="30"/>
      <c r="AO139" s="96">
        <v>45420</v>
      </c>
      <c r="AP139" s="96">
        <v>45425</v>
      </c>
      <c r="AQ139" s="30"/>
      <c r="AR139" s="30">
        <f t="shared" si="17"/>
        <v>30.1</v>
      </c>
      <c r="AS139" s="30">
        <v>28.7</v>
      </c>
    </row>
    <row r="140" spans="1:45" ht="15.6" hidden="1">
      <c r="A140" s="188" t="str">
        <f t="shared" si="18"/>
        <v>O-5-BB-F34B</v>
      </c>
      <c r="B140" s="192" t="s">
        <v>387</v>
      </c>
      <c r="C140" s="97" t="s">
        <v>8</v>
      </c>
      <c r="D140" s="97" t="s">
        <v>182</v>
      </c>
      <c r="E140" s="103" t="s">
        <v>288</v>
      </c>
      <c r="F140" s="106">
        <v>30.996436580499999</v>
      </c>
      <c r="G140" s="106">
        <v>29.007405964400004</v>
      </c>
      <c r="H140" s="93" t="s">
        <v>1</v>
      </c>
      <c r="I140" s="120" t="s">
        <v>54</v>
      </c>
      <c r="J140" s="93" t="s">
        <v>135</v>
      </c>
      <c r="K140" s="122">
        <v>45403</v>
      </c>
      <c r="L140" s="117">
        <v>26.7</v>
      </c>
      <c r="M140" s="94">
        <v>45158</v>
      </c>
      <c r="N140" s="94">
        <v>45158</v>
      </c>
      <c r="O140" s="30">
        <v>27</v>
      </c>
      <c r="P140" s="30">
        <v>28.7</v>
      </c>
      <c r="Q140" s="94"/>
      <c r="R140" s="94"/>
      <c r="S140" s="95"/>
      <c r="T140" s="95"/>
      <c r="U140" s="142">
        <v>45401</v>
      </c>
      <c r="V140" s="96">
        <v>45401</v>
      </c>
      <c r="W140" s="30"/>
      <c r="X140" s="30">
        <v>29.01</v>
      </c>
      <c r="Y140" s="30">
        <v>30.7</v>
      </c>
      <c r="Z140" s="30"/>
      <c r="AA140" s="96">
        <v>45396</v>
      </c>
      <c r="AB140" s="30"/>
      <c r="AC140" s="30"/>
      <c r="AD140" s="30">
        <v>1</v>
      </c>
      <c r="AE140" s="142"/>
      <c r="AF140" s="96"/>
      <c r="AG140" s="30"/>
      <c r="AH140" s="30"/>
      <c r="AI140" s="30"/>
      <c r="AJ140" s="142"/>
      <c r="AK140" s="96"/>
      <c r="AL140" s="30"/>
      <c r="AM140" s="30"/>
      <c r="AN140" s="30"/>
      <c r="AO140" s="96">
        <v>45420</v>
      </c>
      <c r="AP140" s="96">
        <v>45425</v>
      </c>
      <c r="AQ140" s="30"/>
      <c r="AR140" s="30">
        <f t="shared" si="17"/>
        <v>26.7</v>
      </c>
      <c r="AS140" s="30">
        <v>25.22</v>
      </c>
    </row>
    <row r="141" spans="1:45" ht="15.6" hidden="1">
      <c r="A141" s="188" t="str">
        <f t="shared" si="18"/>
        <v>O-5-BB-F37B</v>
      </c>
      <c r="B141" s="192" t="s">
        <v>387</v>
      </c>
      <c r="C141" s="97" t="s">
        <v>8</v>
      </c>
      <c r="D141" s="97" t="s">
        <v>182</v>
      </c>
      <c r="E141" s="103" t="s">
        <v>290</v>
      </c>
      <c r="F141" s="106">
        <v>36.460913270100001</v>
      </c>
      <c r="G141" s="106">
        <v>34.911329490500002</v>
      </c>
      <c r="H141" s="93" t="s">
        <v>1</v>
      </c>
      <c r="I141" s="120" t="s">
        <v>54</v>
      </c>
      <c r="J141" s="93" t="s">
        <v>135</v>
      </c>
      <c r="K141" s="123">
        <v>45403</v>
      </c>
      <c r="L141" s="117">
        <v>33.700000000000003</v>
      </c>
      <c r="M141" s="94"/>
      <c r="N141" s="94"/>
      <c r="O141" s="95"/>
      <c r="P141" s="95"/>
      <c r="Q141" s="94"/>
      <c r="R141" s="94"/>
      <c r="S141" s="95"/>
      <c r="T141" s="95"/>
      <c r="U141" s="142">
        <v>45401</v>
      </c>
      <c r="V141" s="96">
        <v>45401</v>
      </c>
      <c r="W141" s="30"/>
      <c r="X141" s="30">
        <v>34.909999999999997</v>
      </c>
      <c r="Y141" s="30">
        <v>36.049999999999997</v>
      </c>
      <c r="Z141" s="30"/>
      <c r="AA141" s="96">
        <v>45396</v>
      </c>
      <c r="AB141" s="30"/>
      <c r="AC141" s="30"/>
      <c r="AD141" s="30">
        <v>1</v>
      </c>
      <c r="AE141" s="142"/>
      <c r="AF141" s="96"/>
      <c r="AG141" s="30"/>
      <c r="AH141" s="30"/>
      <c r="AI141" s="30"/>
      <c r="AJ141" s="142"/>
      <c r="AK141" s="96"/>
      <c r="AL141" s="30"/>
      <c r="AM141" s="30"/>
      <c r="AN141" s="30"/>
      <c r="AO141" s="96">
        <v>45420</v>
      </c>
      <c r="AP141" s="96">
        <v>45424</v>
      </c>
      <c r="AQ141" s="30"/>
      <c r="AR141" s="30">
        <f t="shared" si="17"/>
        <v>33.700000000000003</v>
      </c>
      <c r="AS141" s="30">
        <v>35.08</v>
      </c>
    </row>
    <row r="142" spans="1:45" ht="15.6" hidden="1">
      <c r="A142" s="188" t="str">
        <f t="shared" si="18"/>
        <v>O-5-BB-F39</v>
      </c>
      <c r="B142" s="192" t="s">
        <v>387</v>
      </c>
      <c r="C142" s="97" t="s">
        <v>8</v>
      </c>
      <c r="D142" s="97" t="s">
        <v>182</v>
      </c>
      <c r="E142" s="103" t="s">
        <v>292</v>
      </c>
      <c r="F142" s="106">
        <v>49.776510249000005</v>
      </c>
      <c r="G142" s="106">
        <v>46.2765674049</v>
      </c>
      <c r="H142" s="93" t="s">
        <v>1</v>
      </c>
      <c r="I142" s="120" t="s">
        <v>54</v>
      </c>
      <c r="J142" s="93" t="s">
        <v>135</v>
      </c>
      <c r="K142" s="122">
        <v>45402</v>
      </c>
      <c r="L142" s="117">
        <v>46.2</v>
      </c>
      <c r="M142" s="94">
        <v>45158</v>
      </c>
      <c r="N142" s="94">
        <v>45158</v>
      </c>
      <c r="O142" s="30">
        <f>42+6</f>
        <v>48</v>
      </c>
      <c r="P142" s="30">
        <v>48.2</v>
      </c>
      <c r="Q142" s="94"/>
      <c r="R142" s="94"/>
      <c r="S142" s="95"/>
      <c r="T142" s="95"/>
      <c r="U142" s="142">
        <v>45401</v>
      </c>
      <c r="V142" s="96">
        <v>45402</v>
      </c>
      <c r="W142" s="30"/>
      <c r="X142" s="30">
        <v>46.28</v>
      </c>
      <c r="Y142">
        <v>49</v>
      </c>
      <c r="Z142" s="30"/>
      <c r="AA142" s="96">
        <v>45396</v>
      </c>
      <c r="AB142" s="30"/>
      <c r="AC142" s="30"/>
      <c r="AD142" s="30">
        <v>1</v>
      </c>
      <c r="AE142" s="142"/>
      <c r="AF142" s="96"/>
      <c r="AG142" s="30"/>
      <c r="AH142" s="30"/>
      <c r="AJ142" s="142"/>
      <c r="AK142" s="96"/>
      <c r="AL142" s="30"/>
      <c r="AM142" s="30"/>
      <c r="AO142" s="96">
        <v>45420</v>
      </c>
      <c r="AP142" s="96">
        <v>45424</v>
      </c>
      <c r="AQ142" s="30"/>
      <c r="AR142" s="30">
        <f t="shared" si="17"/>
        <v>46.2</v>
      </c>
      <c r="AS142">
        <v>47.51</v>
      </c>
    </row>
    <row r="143" spans="1:45" ht="15.6" hidden="1">
      <c r="A143" s="188" t="str">
        <f t="shared" si="18"/>
        <v>O-5-BB-F42A</v>
      </c>
      <c r="B143" s="192" t="s">
        <v>387</v>
      </c>
      <c r="C143" s="97" t="s">
        <v>8</v>
      </c>
      <c r="D143" s="97" t="s">
        <v>182</v>
      </c>
      <c r="E143" s="103" t="s">
        <v>294</v>
      </c>
      <c r="F143" s="106">
        <v>31.415176243099999</v>
      </c>
      <c r="G143" s="106">
        <v>28.761900459500001</v>
      </c>
      <c r="H143" s="93" t="s">
        <v>1</v>
      </c>
      <c r="I143" s="120" t="s">
        <v>54</v>
      </c>
      <c r="J143" s="93" t="s">
        <v>135</v>
      </c>
      <c r="K143" s="122">
        <v>45402</v>
      </c>
      <c r="L143" s="117">
        <v>27.8</v>
      </c>
      <c r="M143" s="96">
        <v>45158</v>
      </c>
      <c r="N143" s="94">
        <v>45159</v>
      </c>
      <c r="O143" s="98">
        <v>27</v>
      </c>
      <c r="P143" s="98">
        <v>26.2</v>
      </c>
      <c r="Q143" s="94"/>
      <c r="R143" s="94"/>
      <c r="S143" s="95"/>
      <c r="T143" s="95"/>
      <c r="U143" s="142">
        <v>45401</v>
      </c>
      <c r="V143" s="96">
        <v>45401</v>
      </c>
      <c r="W143" s="30"/>
      <c r="X143" s="30">
        <v>28.76</v>
      </c>
      <c r="Y143" s="30">
        <v>30.7</v>
      </c>
      <c r="Z143" s="96">
        <v>45385</v>
      </c>
      <c r="AA143" s="96">
        <v>45396</v>
      </c>
      <c r="AB143" s="30" t="s">
        <v>418</v>
      </c>
      <c r="AC143" s="30">
        <v>28.76</v>
      </c>
      <c r="AD143" s="30">
        <v>1</v>
      </c>
      <c r="AE143" s="142"/>
      <c r="AF143" s="96"/>
      <c r="AG143" s="30"/>
      <c r="AH143" s="30"/>
      <c r="AI143" s="30"/>
      <c r="AJ143" s="142"/>
      <c r="AK143" s="96"/>
      <c r="AL143" s="30"/>
      <c r="AM143" s="30"/>
      <c r="AN143" s="30"/>
      <c r="AO143" s="96">
        <v>45420</v>
      </c>
      <c r="AP143" s="96">
        <v>45424</v>
      </c>
      <c r="AQ143" s="30"/>
      <c r="AR143" s="30">
        <f t="shared" si="17"/>
        <v>27.8</v>
      </c>
      <c r="AS143" s="30">
        <v>29.23</v>
      </c>
    </row>
    <row r="144" spans="1:45" ht="15.6" hidden="1">
      <c r="A144" s="188" t="str">
        <f t="shared" si="18"/>
        <v>O-5-BB-F42B</v>
      </c>
      <c r="B144" s="192" t="s">
        <v>387</v>
      </c>
      <c r="C144" s="97" t="s">
        <v>8</v>
      </c>
      <c r="D144" s="97" t="s">
        <v>182</v>
      </c>
      <c r="E144" s="103" t="s">
        <v>296</v>
      </c>
      <c r="F144" s="106">
        <v>32.015697671199995</v>
      </c>
      <c r="G144" s="106">
        <v>29.105575675599997</v>
      </c>
      <c r="H144" s="93" t="s">
        <v>1</v>
      </c>
      <c r="I144" s="120" t="s">
        <v>54</v>
      </c>
      <c r="J144" s="93" t="s">
        <v>135</v>
      </c>
      <c r="K144" s="122">
        <v>45402</v>
      </c>
      <c r="L144" s="117">
        <v>28.7</v>
      </c>
      <c r="M144" s="96">
        <v>45158</v>
      </c>
      <c r="N144" s="94">
        <v>45159</v>
      </c>
      <c r="O144" s="98">
        <v>28</v>
      </c>
      <c r="P144" s="98">
        <v>26.2</v>
      </c>
      <c r="Q144" s="94"/>
      <c r="R144" s="94"/>
      <c r="S144" s="95"/>
      <c r="T144" s="95"/>
      <c r="U144" s="142">
        <v>45401</v>
      </c>
      <c r="V144" s="96">
        <v>45401</v>
      </c>
      <c r="W144" s="30"/>
      <c r="X144" s="30">
        <v>29.11</v>
      </c>
      <c r="Y144" s="30">
        <v>32</v>
      </c>
      <c r="Z144" s="96">
        <v>45385</v>
      </c>
      <c r="AA144" s="96">
        <v>45396</v>
      </c>
      <c r="AB144" s="30" t="s">
        <v>418</v>
      </c>
      <c r="AC144" s="30">
        <v>29.11</v>
      </c>
      <c r="AD144" s="30">
        <v>1</v>
      </c>
      <c r="AE144" s="142"/>
      <c r="AF144" s="96"/>
      <c r="AG144" s="30"/>
      <c r="AH144" s="30"/>
      <c r="AI144" s="30"/>
      <c r="AJ144" s="142"/>
      <c r="AK144" s="96"/>
      <c r="AL144" s="30"/>
      <c r="AM144" s="30"/>
      <c r="AN144" s="30"/>
      <c r="AO144" s="96">
        <v>45420</v>
      </c>
      <c r="AP144" s="96">
        <v>45424</v>
      </c>
      <c r="AQ144" s="30"/>
      <c r="AR144" s="30">
        <f t="shared" si="17"/>
        <v>28.7</v>
      </c>
      <c r="AS144" s="30">
        <v>28.2</v>
      </c>
    </row>
    <row r="145" spans="1:45" ht="15.6" hidden="1">
      <c r="A145" s="188" t="str">
        <f t="shared" si="18"/>
        <v>O-5-BB-F46</v>
      </c>
      <c r="B145" s="192" t="s">
        <v>387</v>
      </c>
      <c r="C145" s="97" t="s">
        <v>8</v>
      </c>
      <c r="D145" s="97" t="s">
        <v>182</v>
      </c>
      <c r="E145" s="103" t="s">
        <v>298</v>
      </c>
      <c r="F145" s="106">
        <v>57.541721088100005</v>
      </c>
      <c r="G145" s="106">
        <v>52.217440532000005</v>
      </c>
      <c r="H145" s="93" t="s">
        <v>1</v>
      </c>
      <c r="I145" s="120" t="s">
        <v>54</v>
      </c>
      <c r="J145" s="93" t="s">
        <v>135</v>
      </c>
      <c r="K145" s="122">
        <v>45402</v>
      </c>
      <c r="L145" s="117">
        <v>50.32</v>
      </c>
      <c r="M145" s="94"/>
      <c r="N145" s="94"/>
      <c r="O145" s="95"/>
      <c r="P145" s="95"/>
      <c r="Q145" s="94"/>
      <c r="R145" s="94"/>
      <c r="S145" s="95"/>
      <c r="T145" s="95"/>
      <c r="U145" s="142">
        <v>45401</v>
      </c>
      <c r="V145" s="96">
        <v>45402</v>
      </c>
      <c r="W145" s="30"/>
      <c r="X145" s="30">
        <v>52.22</v>
      </c>
      <c r="Y145">
        <v>54.5</v>
      </c>
      <c r="Z145" s="30"/>
      <c r="AA145" s="96">
        <v>45396</v>
      </c>
      <c r="AB145" s="30"/>
      <c r="AC145" s="30"/>
      <c r="AD145" s="30">
        <v>1</v>
      </c>
      <c r="AE145" s="142"/>
      <c r="AF145" s="96">
        <v>45410</v>
      </c>
      <c r="AG145" s="30"/>
      <c r="AH145" s="30"/>
      <c r="AI145">
        <v>39</v>
      </c>
      <c r="AJ145" s="142"/>
      <c r="AK145" s="96"/>
      <c r="AL145" s="30"/>
      <c r="AM145" s="30"/>
      <c r="AO145" s="96">
        <v>45420</v>
      </c>
      <c r="AP145" s="96"/>
      <c r="AQ145" s="30"/>
      <c r="AR145" s="30">
        <f t="shared" si="17"/>
        <v>50.32</v>
      </c>
    </row>
    <row r="146" spans="1:45" ht="15.6" hidden="1">
      <c r="A146" s="188" t="str">
        <f t="shared" si="18"/>
        <v>O-5-BB-F49</v>
      </c>
      <c r="B146" s="192" t="s">
        <v>387</v>
      </c>
      <c r="C146" s="97" t="s">
        <v>8</v>
      </c>
      <c r="D146" s="97" t="s">
        <v>182</v>
      </c>
      <c r="E146" s="103" t="s">
        <v>300</v>
      </c>
      <c r="F146" s="106">
        <v>7.5388212650999993</v>
      </c>
      <c r="G146" s="106">
        <v>6.2118571072000002</v>
      </c>
      <c r="H146" s="93" t="s">
        <v>1</v>
      </c>
      <c r="I146" s="120" t="s">
        <v>53</v>
      </c>
      <c r="J146" s="93" t="s">
        <v>135</v>
      </c>
      <c r="K146" s="122">
        <v>45401</v>
      </c>
      <c r="L146" s="117">
        <v>6.2</v>
      </c>
      <c r="M146" s="94"/>
      <c r="N146" s="94"/>
      <c r="O146" s="95"/>
      <c r="P146" s="95"/>
      <c r="Q146" s="94"/>
      <c r="R146" s="94"/>
      <c r="S146" s="95"/>
      <c r="T146" s="95"/>
      <c r="U146" s="142">
        <v>45401</v>
      </c>
      <c r="V146" s="96">
        <v>45401</v>
      </c>
      <c r="W146" s="30"/>
      <c r="X146" s="30">
        <v>6.21</v>
      </c>
      <c r="Y146" s="30">
        <v>7.1</v>
      </c>
      <c r="Z146" s="30"/>
      <c r="AA146" s="96">
        <v>45396</v>
      </c>
      <c r="AB146" s="30"/>
      <c r="AC146" s="30"/>
      <c r="AD146" s="30">
        <v>1</v>
      </c>
      <c r="AE146" s="142"/>
      <c r="AF146" s="96"/>
      <c r="AG146" s="30"/>
      <c r="AH146" s="30"/>
      <c r="AI146" s="30"/>
      <c r="AJ146" s="96">
        <v>45420</v>
      </c>
      <c r="AK146" s="96">
        <v>45427</v>
      </c>
      <c r="AL146" s="30"/>
      <c r="AM146" s="30">
        <f t="shared" ref="AM146:AM149" si="19">L146</f>
        <v>6.2</v>
      </c>
      <c r="AN146" s="30">
        <v>6.41</v>
      </c>
      <c r="AO146" s="142"/>
      <c r="AP146" s="96"/>
      <c r="AQ146" s="30"/>
      <c r="AR146" s="30"/>
      <c r="AS146" s="30"/>
    </row>
    <row r="147" spans="1:45" ht="15.6" hidden="1">
      <c r="A147" s="188" t="str">
        <f t="shared" si="18"/>
        <v>O-5-BB-F50</v>
      </c>
      <c r="B147" s="192" t="s">
        <v>387</v>
      </c>
      <c r="C147" s="97" t="s">
        <v>8</v>
      </c>
      <c r="D147" s="97" t="s">
        <v>182</v>
      </c>
      <c r="E147" s="103" t="s">
        <v>302</v>
      </c>
      <c r="F147" s="106">
        <v>21.053336592699999</v>
      </c>
      <c r="G147" s="106">
        <v>19.551811067600003</v>
      </c>
      <c r="H147" s="93" t="s">
        <v>1</v>
      </c>
      <c r="I147" s="120" t="s">
        <v>53</v>
      </c>
      <c r="J147" s="93" t="s">
        <v>135</v>
      </c>
      <c r="K147" s="122">
        <v>45401</v>
      </c>
      <c r="L147" s="117">
        <v>18.5</v>
      </c>
      <c r="M147" s="94"/>
      <c r="N147" s="94"/>
      <c r="O147" s="95"/>
      <c r="P147" s="95"/>
      <c r="Q147" s="94"/>
      <c r="R147" s="94"/>
      <c r="S147" s="95"/>
      <c r="T147" s="95"/>
      <c r="U147" s="142">
        <v>45401</v>
      </c>
      <c r="V147" s="96">
        <v>45401</v>
      </c>
      <c r="W147" s="30"/>
      <c r="X147" s="30">
        <v>19.55</v>
      </c>
      <c r="Y147" s="30">
        <v>20.63</v>
      </c>
      <c r="Z147" s="30"/>
      <c r="AA147" s="96">
        <v>45396</v>
      </c>
      <c r="AB147" s="30"/>
      <c r="AC147" s="30"/>
      <c r="AD147" s="30">
        <v>1</v>
      </c>
      <c r="AE147" s="142"/>
      <c r="AF147" s="96"/>
      <c r="AG147" s="30"/>
      <c r="AH147" s="30"/>
      <c r="AI147" s="30"/>
      <c r="AJ147" s="96">
        <v>45420</v>
      </c>
      <c r="AK147" s="96">
        <v>45427</v>
      </c>
      <c r="AL147" s="30"/>
      <c r="AM147" s="30">
        <f t="shared" si="19"/>
        <v>18.5</v>
      </c>
      <c r="AN147" s="30">
        <v>18.760000000000002</v>
      </c>
      <c r="AO147" s="142"/>
      <c r="AP147" s="96"/>
      <c r="AQ147" s="30"/>
      <c r="AR147" s="30"/>
      <c r="AS147" s="30"/>
    </row>
    <row r="148" spans="1:45" ht="15.6" hidden="1">
      <c r="A148" s="188" t="str">
        <f t="shared" si="18"/>
        <v>O-5-BB-F51</v>
      </c>
      <c r="B148" s="192" t="s">
        <v>387</v>
      </c>
      <c r="C148" s="97" t="s">
        <v>8</v>
      </c>
      <c r="D148" s="97" t="s">
        <v>182</v>
      </c>
      <c r="E148" s="103" t="s">
        <v>134</v>
      </c>
      <c r="F148" s="106">
        <v>11.2377937057</v>
      </c>
      <c r="G148" s="106">
        <v>10.305430895399999</v>
      </c>
      <c r="H148" s="93" t="s">
        <v>1</v>
      </c>
      <c r="I148" s="120" t="s">
        <v>53</v>
      </c>
      <c r="J148" s="93" t="s">
        <v>135</v>
      </c>
      <c r="K148" s="122">
        <v>45401</v>
      </c>
      <c r="L148" s="117">
        <v>9.9</v>
      </c>
      <c r="M148" s="94"/>
      <c r="N148" s="94"/>
      <c r="O148" s="95"/>
      <c r="P148" s="95"/>
      <c r="Q148" s="94"/>
      <c r="R148" s="94"/>
      <c r="S148" s="95"/>
      <c r="T148" s="95"/>
      <c r="U148" s="142">
        <v>45401</v>
      </c>
      <c r="V148" s="96">
        <v>45401</v>
      </c>
      <c r="W148" s="30"/>
      <c r="X148" s="30">
        <v>10.31</v>
      </c>
      <c r="Y148" s="30">
        <v>11.81</v>
      </c>
      <c r="Z148" s="30"/>
      <c r="AA148" s="96">
        <v>45396</v>
      </c>
      <c r="AB148" s="30"/>
      <c r="AC148" s="30"/>
      <c r="AD148" s="30">
        <v>1</v>
      </c>
      <c r="AE148" s="142"/>
      <c r="AF148" s="96"/>
      <c r="AG148" s="30"/>
      <c r="AH148" s="30"/>
      <c r="AI148" s="30"/>
      <c r="AJ148" s="96">
        <v>45420</v>
      </c>
      <c r="AK148" s="96">
        <v>45427</v>
      </c>
      <c r="AL148" s="30"/>
      <c r="AM148" s="30">
        <f t="shared" si="19"/>
        <v>9.9</v>
      </c>
      <c r="AN148" s="30">
        <v>10.130000000000001</v>
      </c>
      <c r="AO148" s="142"/>
      <c r="AP148" s="96"/>
      <c r="AQ148" s="30"/>
      <c r="AR148" s="30"/>
      <c r="AS148" s="30"/>
    </row>
    <row r="149" spans="1:45" ht="15.6" hidden="1">
      <c r="A149" s="188" t="str">
        <f t="shared" si="18"/>
        <v>O-5-BB-F52</v>
      </c>
      <c r="B149" s="192" t="s">
        <v>387</v>
      </c>
      <c r="C149" s="97" t="s">
        <v>8</v>
      </c>
      <c r="D149" s="97" t="s">
        <v>182</v>
      </c>
      <c r="E149" s="103" t="s">
        <v>137</v>
      </c>
      <c r="F149" s="106">
        <v>32.607095311100004</v>
      </c>
      <c r="G149" s="106">
        <v>30.202617523400001</v>
      </c>
      <c r="H149" s="93" t="s">
        <v>1</v>
      </c>
      <c r="I149" s="120" t="s">
        <v>53</v>
      </c>
      <c r="J149" s="93" t="s">
        <v>135</v>
      </c>
      <c r="K149" s="122">
        <v>45401</v>
      </c>
      <c r="L149" s="117">
        <v>29.6</v>
      </c>
      <c r="M149" s="94"/>
      <c r="N149" s="94"/>
      <c r="O149" s="95"/>
      <c r="P149" s="95"/>
      <c r="Q149" s="94"/>
      <c r="R149" s="94"/>
      <c r="S149" s="95"/>
      <c r="T149" s="95"/>
      <c r="U149" s="142">
        <v>45401</v>
      </c>
      <c r="V149" s="96">
        <v>45401</v>
      </c>
      <c r="W149" s="30"/>
      <c r="X149" s="30">
        <v>30.2</v>
      </c>
      <c r="Y149" s="30">
        <v>31.7</v>
      </c>
      <c r="Z149" s="30"/>
      <c r="AA149" s="96">
        <v>45396</v>
      </c>
      <c r="AB149" s="30"/>
      <c r="AC149" s="30"/>
      <c r="AD149" s="30">
        <v>1</v>
      </c>
      <c r="AE149" s="142"/>
      <c r="AF149" s="96"/>
      <c r="AG149" s="30"/>
      <c r="AH149" s="30"/>
      <c r="AI149" s="30"/>
      <c r="AJ149" s="96">
        <v>45420</v>
      </c>
      <c r="AK149" s="96">
        <v>45429</v>
      </c>
      <c r="AL149" s="30"/>
      <c r="AM149" s="30">
        <f t="shared" si="19"/>
        <v>29.6</v>
      </c>
      <c r="AN149" s="30">
        <v>31.2</v>
      </c>
      <c r="AO149" s="142"/>
      <c r="AP149" s="96"/>
      <c r="AQ149" s="30"/>
      <c r="AR149" s="30"/>
      <c r="AS149" s="30"/>
    </row>
    <row r="150" spans="1:45" ht="15.6" hidden="1">
      <c r="A150" s="188" t="str">
        <f t="shared" si="18"/>
        <v>O-5-BB-F53</v>
      </c>
      <c r="B150" s="192" t="s">
        <v>387</v>
      </c>
      <c r="C150" s="97" t="s">
        <v>8</v>
      </c>
      <c r="D150" s="97" t="s">
        <v>182</v>
      </c>
      <c r="E150" s="103" t="s">
        <v>139</v>
      </c>
      <c r="F150" s="106">
        <v>20.003513169800001</v>
      </c>
      <c r="G150" s="106">
        <v>18.3696458147</v>
      </c>
      <c r="H150" s="93" t="s">
        <v>1</v>
      </c>
      <c r="I150" s="120" t="s">
        <v>54</v>
      </c>
      <c r="J150" s="93" t="s">
        <v>135</v>
      </c>
      <c r="K150" s="122">
        <v>45402</v>
      </c>
      <c r="L150" s="117">
        <v>18.600000000000001</v>
      </c>
      <c r="M150" s="94"/>
      <c r="N150" s="94"/>
      <c r="O150" s="95"/>
      <c r="P150" s="95"/>
      <c r="Q150" s="94"/>
      <c r="R150" s="94"/>
      <c r="S150" s="95"/>
      <c r="T150" s="95"/>
      <c r="U150" s="142">
        <v>45401</v>
      </c>
      <c r="V150" s="96">
        <v>45402</v>
      </c>
      <c r="W150" s="30"/>
      <c r="X150" s="30">
        <v>18.37</v>
      </c>
      <c r="Y150" s="30">
        <v>19.5</v>
      </c>
      <c r="Z150" s="30"/>
      <c r="AA150" s="96">
        <v>45396</v>
      </c>
      <c r="AB150" s="30"/>
      <c r="AC150" s="30"/>
      <c r="AD150" s="30">
        <v>1</v>
      </c>
      <c r="AE150" s="142"/>
      <c r="AF150" s="96"/>
      <c r="AG150" s="30"/>
      <c r="AH150" s="30"/>
      <c r="AI150" s="30"/>
      <c r="AJ150" s="142"/>
      <c r="AK150" s="96"/>
      <c r="AL150" s="30"/>
      <c r="AM150" s="30"/>
      <c r="AN150" s="30"/>
      <c r="AO150" s="96">
        <v>45420</v>
      </c>
      <c r="AP150" s="96"/>
      <c r="AQ150" s="30"/>
      <c r="AR150" s="30">
        <f>L150</f>
        <v>18.600000000000001</v>
      </c>
      <c r="AS150" s="30"/>
    </row>
    <row r="151" spans="1:45" ht="15.6" hidden="1">
      <c r="A151" s="188" t="str">
        <f t="shared" si="18"/>
        <v>O-5-BB-F54</v>
      </c>
      <c r="B151" s="192" t="s">
        <v>387</v>
      </c>
      <c r="C151" s="97" t="s">
        <v>8</v>
      </c>
      <c r="D151" s="97" t="s">
        <v>182</v>
      </c>
      <c r="E151" s="103" t="s">
        <v>141</v>
      </c>
      <c r="F151" s="106">
        <v>19.483223982399998</v>
      </c>
      <c r="G151" s="106">
        <v>17.722611566200001</v>
      </c>
      <c r="H151" s="93" t="s">
        <v>1</v>
      </c>
      <c r="I151" s="120" t="s">
        <v>54</v>
      </c>
      <c r="J151" s="93" t="s">
        <v>135</v>
      </c>
      <c r="K151" s="122">
        <v>45402</v>
      </c>
      <c r="L151" s="117">
        <v>17.5</v>
      </c>
      <c r="M151" s="94"/>
      <c r="N151" s="94"/>
      <c r="O151" s="95"/>
      <c r="P151" s="95"/>
      <c r="Q151" s="94"/>
      <c r="R151" s="94"/>
      <c r="S151" s="95"/>
      <c r="T151" s="95"/>
      <c r="U151" s="142">
        <v>45401</v>
      </c>
      <c r="V151" s="96">
        <v>45402</v>
      </c>
      <c r="W151" s="30"/>
      <c r="X151" s="30">
        <v>17.72</v>
      </c>
      <c r="Y151" s="30">
        <v>18.600000000000001</v>
      </c>
      <c r="Z151" s="30"/>
      <c r="AA151" s="96">
        <v>45396</v>
      </c>
      <c r="AB151" s="30"/>
      <c r="AC151" s="30"/>
      <c r="AD151" s="30">
        <v>1</v>
      </c>
      <c r="AE151" s="142"/>
      <c r="AF151" s="96"/>
      <c r="AG151" s="30"/>
      <c r="AH151" s="30"/>
      <c r="AI151" s="30"/>
      <c r="AJ151" s="142"/>
      <c r="AK151" s="96"/>
      <c r="AL151" s="30"/>
      <c r="AM151" s="30"/>
      <c r="AN151" s="30"/>
      <c r="AO151" s="96">
        <v>45420</v>
      </c>
      <c r="AP151" s="96"/>
      <c r="AQ151" s="30"/>
      <c r="AR151" s="30">
        <f>L151</f>
        <v>17.5</v>
      </c>
      <c r="AS151" s="30"/>
    </row>
    <row r="152" spans="1:45" ht="15.6" hidden="1">
      <c r="A152" s="188" t="str">
        <f t="shared" si="18"/>
        <v>O-5-BB-F55</v>
      </c>
      <c r="B152" s="192" t="s">
        <v>387</v>
      </c>
      <c r="C152" s="97" t="s">
        <v>8</v>
      </c>
      <c r="D152" s="97" t="s">
        <v>182</v>
      </c>
      <c r="E152" s="103" t="s">
        <v>143</v>
      </c>
      <c r="F152" s="106">
        <v>18.476880871100001</v>
      </c>
      <c r="G152" s="106">
        <v>16.309811121799999</v>
      </c>
      <c r="H152" s="93" t="s">
        <v>1</v>
      </c>
      <c r="I152" s="120" t="s">
        <v>53</v>
      </c>
      <c r="J152" s="93" t="s">
        <v>135</v>
      </c>
      <c r="K152" s="122">
        <v>45402</v>
      </c>
      <c r="L152" s="117">
        <v>16.100000000000001</v>
      </c>
      <c r="M152" s="94"/>
      <c r="N152" s="94"/>
      <c r="O152" s="95"/>
      <c r="P152" s="95"/>
      <c r="Q152" s="94"/>
      <c r="R152" s="94"/>
      <c r="S152" s="95"/>
      <c r="T152" s="95"/>
      <c r="U152" s="142">
        <v>45401</v>
      </c>
      <c r="V152" s="96">
        <v>45401</v>
      </c>
      <c r="W152" s="30"/>
      <c r="X152" s="30">
        <v>16.309999999999999</v>
      </c>
      <c r="Y152" s="30">
        <v>17.36</v>
      </c>
      <c r="Z152" s="30"/>
      <c r="AA152" s="96">
        <v>45396</v>
      </c>
      <c r="AB152" s="30"/>
      <c r="AC152" s="30"/>
      <c r="AD152" s="30">
        <v>1</v>
      </c>
      <c r="AE152" s="142"/>
      <c r="AF152" s="96"/>
      <c r="AG152" s="30"/>
      <c r="AH152" s="30"/>
      <c r="AI152" s="30"/>
      <c r="AJ152" s="142"/>
      <c r="AK152" s="96"/>
      <c r="AL152" s="30"/>
      <c r="AM152" s="30"/>
      <c r="AN152" s="30"/>
      <c r="AO152" s="142"/>
      <c r="AP152" s="96"/>
      <c r="AQ152" s="30"/>
      <c r="AR152" s="30"/>
      <c r="AS152" s="30"/>
    </row>
    <row r="153" spans="1:45" ht="15.6" hidden="1">
      <c r="A153" s="188" t="str">
        <f t="shared" si="18"/>
        <v>O-5-BB-F56</v>
      </c>
      <c r="B153" s="192" t="s">
        <v>387</v>
      </c>
      <c r="C153" s="97" t="s">
        <v>8</v>
      </c>
      <c r="D153" s="97" t="s">
        <v>182</v>
      </c>
      <c r="E153" s="103" t="s">
        <v>145</v>
      </c>
      <c r="F153" s="106">
        <v>19.626995799299998</v>
      </c>
      <c r="G153" s="106">
        <v>17.9108494211</v>
      </c>
      <c r="H153" s="93" t="s">
        <v>1</v>
      </c>
      <c r="I153" s="120" t="s">
        <v>53</v>
      </c>
      <c r="J153" s="93" t="s">
        <v>135</v>
      </c>
      <c r="K153" s="122">
        <v>45402</v>
      </c>
      <c r="L153" s="117">
        <v>17.5</v>
      </c>
      <c r="M153" s="94"/>
      <c r="N153" s="94"/>
      <c r="O153" s="95"/>
      <c r="P153" s="95"/>
      <c r="Q153" s="94"/>
      <c r="R153" s="94"/>
      <c r="S153" s="95"/>
      <c r="T153" s="95"/>
      <c r="U153" s="142">
        <v>45401</v>
      </c>
      <c r="V153" s="96">
        <v>45401</v>
      </c>
      <c r="W153" s="30"/>
      <c r="X153" s="30">
        <v>17.91</v>
      </c>
      <c r="Y153" s="30">
        <v>18</v>
      </c>
      <c r="Z153" s="30"/>
      <c r="AA153" s="96">
        <v>45396</v>
      </c>
      <c r="AB153" s="30"/>
      <c r="AC153" s="30"/>
      <c r="AD153" s="30">
        <v>1</v>
      </c>
      <c r="AE153" s="142"/>
      <c r="AF153" s="96"/>
      <c r="AG153" s="30"/>
      <c r="AH153" s="30"/>
      <c r="AI153" s="30"/>
      <c r="AJ153" s="142"/>
      <c r="AK153" s="96"/>
      <c r="AL153" s="30"/>
      <c r="AM153" s="30"/>
      <c r="AN153" s="30"/>
      <c r="AO153" s="142"/>
      <c r="AP153" s="96"/>
      <c r="AQ153" s="30"/>
      <c r="AR153" s="30"/>
      <c r="AS153" s="30"/>
    </row>
  </sheetData>
  <autoFilter ref="A3:BC153" xr:uid="{00000000-0001-0000-0300-000000000000}">
    <filterColumn colId="2">
      <filters>
        <filter val="Z 3"/>
      </filters>
    </filterColumn>
  </autoFilter>
  <mergeCells count="9">
    <mergeCell ref="AY2:BC2"/>
    <mergeCell ref="AT2:AX2"/>
    <mergeCell ref="AO2:AS2"/>
    <mergeCell ref="AJ2:AN2"/>
    <mergeCell ref="M2:P2"/>
    <mergeCell ref="Q2:T2"/>
    <mergeCell ref="U2:Y2"/>
    <mergeCell ref="Z2:AD2"/>
    <mergeCell ref="AE2:AI2"/>
  </mergeCells>
  <conditionalFormatting sqref="A9:A115 A4:A7 A130:A140">
    <cfRule type="cellIs" dxfId="34" priority="9" operator="equal">
      <formula>0</formula>
    </cfRule>
  </conditionalFormatting>
  <conditionalFormatting sqref="A115">
    <cfRule type="duplicateValues" dxfId="33" priority="8"/>
  </conditionalFormatting>
  <conditionalFormatting sqref="A116:A118">
    <cfRule type="cellIs" dxfId="32" priority="31" operator="equal">
      <formula>0</formula>
    </cfRule>
  </conditionalFormatting>
  <conditionalFormatting sqref="A118">
    <cfRule type="duplicateValues" dxfId="31" priority="30"/>
  </conditionalFormatting>
  <conditionalFormatting sqref="A119">
    <cfRule type="duplicateValues" dxfId="30" priority="32"/>
    <cfRule type="cellIs" dxfId="29" priority="33" operator="equal">
      <formula>0</formula>
    </cfRule>
  </conditionalFormatting>
  <conditionalFormatting sqref="A120">
    <cfRule type="duplicateValues" dxfId="28" priority="34"/>
    <cfRule type="cellIs" dxfId="27" priority="35" operator="equal">
      <formula>0</formula>
    </cfRule>
  </conditionalFormatting>
  <conditionalFormatting sqref="A121">
    <cfRule type="duplicateValues" dxfId="26" priority="36"/>
    <cfRule type="cellIs" dxfId="25" priority="37" operator="equal">
      <formula>0</formula>
    </cfRule>
  </conditionalFormatting>
  <conditionalFormatting sqref="A122">
    <cfRule type="duplicateValues" dxfId="24" priority="38"/>
    <cfRule type="cellIs" dxfId="23" priority="39" operator="equal">
      <formula>0</formula>
    </cfRule>
  </conditionalFormatting>
  <conditionalFormatting sqref="A123">
    <cfRule type="duplicateValues" dxfId="22" priority="14"/>
    <cfRule type="cellIs" dxfId="21" priority="15" operator="equal">
      <formula>0</formula>
    </cfRule>
  </conditionalFormatting>
  <conditionalFormatting sqref="A124">
    <cfRule type="duplicateValues" dxfId="20" priority="16"/>
    <cfRule type="cellIs" dxfId="19" priority="17" operator="equal">
      <formula>0</formula>
    </cfRule>
  </conditionalFormatting>
  <conditionalFormatting sqref="A125">
    <cfRule type="duplicateValues" dxfId="18" priority="18"/>
    <cfRule type="cellIs" dxfId="17" priority="19" operator="equal">
      <formula>0</formula>
    </cfRule>
  </conditionalFormatting>
  <conditionalFormatting sqref="A126">
    <cfRule type="duplicateValues" dxfId="16" priority="20"/>
    <cfRule type="cellIs" dxfId="15" priority="21" operator="equal">
      <formula>0</formula>
    </cfRule>
  </conditionalFormatting>
  <conditionalFormatting sqref="A127">
    <cfRule type="duplicateValues" dxfId="14" priority="22"/>
    <cfRule type="cellIs" dxfId="13" priority="23" operator="equal">
      <formula>0</formula>
    </cfRule>
  </conditionalFormatting>
  <conditionalFormatting sqref="A128">
    <cfRule type="duplicateValues" dxfId="12" priority="24"/>
    <cfRule type="cellIs" dxfId="11" priority="25" operator="equal">
      <formula>0</formula>
    </cfRule>
  </conditionalFormatting>
  <conditionalFormatting sqref="A129">
    <cfRule type="duplicateValues" dxfId="10" priority="26"/>
    <cfRule type="cellIs" dxfId="9" priority="27" operator="equal">
      <formula>0</formula>
    </cfRule>
  </conditionalFormatting>
  <conditionalFormatting sqref="A141">
    <cfRule type="duplicateValues" dxfId="8" priority="12"/>
  </conditionalFormatting>
  <conditionalFormatting sqref="A141:A142">
    <cfRule type="cellIs" dxfId="7" priority="13" operator="equal">
      <formula>0</formula>
    </cfRule>
  </conditionalFormatting>
  <conditionalFormatting sqref="A143">
    <cfRule type="duplicateValues" dxfId="6" priority="5"/>
    <cfRule type="duplicateValues" dxfId="5" priority="6"/>
  </conditionalFormatting>
  <conditionalFormatting sqref="A143:A153">
    <cfRule type="cellIs" dxfId="4" priority="7" operator="equal">
      <formula>0</formula>
    </cfRule>
  </conditionalFormatting>
  <conditionalFormatting sqref="A144:A153 A116:A117 A142 A130:A140 A4:A7 A9:A114">
    <cfRule type="duplicateValues" dxfId="3" priority="43"/>
  </conditionalFormatting>
  <conditionalFormatting sqref="A144:A153 A116:A142 A4:A7 A9:A114">
    <cfRule type="duplicateValues" dxfId="2" priority="42"/>
  </conditionalFormatting>
  <conditionalFormatting sqref="A154:A1048576 A1:A3">
    <cfRule type="duplicateValues" dxfId="1" priority="41"/>
  </conditionalFormatting>
  <conditionalFormatting sqref="H4:L153">
    <cfRule type="cellIs" dxfId="0" priority="1" operator="equal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02802-ACFB-473F-96AE-042DF293F93D}">
  <dimension ref="B2:AV215"/>
  <sheetViews>
    <sheetView topLeftCell="G1" workbookViewId="0">
      <selection activeCell="AC6" sqref="AC6"/>
    </sheetView>
  </sheetViews>
  <sheetFormatPr defaultRowHeight="14.45"/>
  <cols>
    <col min="2" max="2" width="12.5703125" bestFit="1" customWidth="1"/>
    <col min="15" max="16" width="11.42578125" bestFit="1" customWidth="1"/>
    <col min="23" max="23" width="10.42578125" bestFit="1" customWidth="1"/>
    <col min="25" max="25" width="12.42578125" customWidth="1"/>
    <col min="26" max="26" width="47.28515625" bestFit="1" customWidth="1"/>
    <col min="31" max="31" width="17.7109375" bestFit="1" customWidth="1"/>
    <col min="32" max="32" width="12.42578125" customWidth="1"/>
  </cols>
  <sheetData>
    <row r="2" spans="2:48" ht="15">
      <c r="B2" s="193"/>
      <c r="C2" s="194"/>
      <c r="D2" s="43"/>
      <c r="E2" s="194"/>
      <c r="F2" s="195">
        <f>'[1]Oqoltin-Cotton'!E2</f>
        <v>3947.98</v>
      </c>
      <c r="G2" s="195">
        <f>'[1]Oqoltin-Cotton'!F2</f>
        <v>3705.6000000000004</v>
      </c>
      <c r="H2" s="194"/>
      <c r="I2" s="193"/>
      <c r="J2" s="196"/>
      <c r="K2" s="195"/>
      <c r="L2" s="196">
        <f>'[1]Oqoltin-Cotton'!K2</f>
        <v>151</v>
      </c>
      <c r="M2" s="197">
        <f>'[1]Oqoltin-Cotton'!L2</f>
        <v>3705.61</v>
      </c>
      <c r="N2" s="193"/>
      <c r="O2" s="193"/>
      <c r="P2" s="193"/>
      <c r="Q2" s="193"/>
      <c r="R2" s="196"/>
      <c r="S2" s="197"/>
      <c r="T2" s="196">
        <f>'[1]Oqoltin-Cotton'!S2</f>
        <v>18</v>
      </c>
      <c r="U2" s="197">
        <f>'[1]Oqoltin-Cotton'!T2</f>
        <v>636</v>
      </c>
      <c r="V2" s="193"/>
      <c r="W2" s="193"/>
      <c r="X2" s="193"/>
      <c r="Y2">
        <f>SUBTOTAL(9,Y6:Y215)</f>
        <v>273.2</v>
      </c>
      <c r="AB2">
        <f>SUBTOTAL(9,AB6:AB215)</f>
        <v>6</v>
      </c>
      <c r="AC2">
        <f>SUBTOTAL(9,AC6:AC215)</f>
        <v>258.79999999999995</v>
      </c>
    </row>
    <row r="3" spans="2:48" ht="24.75" customHeight="1">
      <c r="B3" s="193"/>
      <c r="C3" s="198"/>
      <c r="D3" s="198"/>
      <c r="E3" s="198"/>
      <c r="F3" s="198"/>
      <c r="G3" s="198"/>
      <c r="H3" s="198"/>
      <c r="I3" s="198"/>
      <c r="J3" s="262" t="str">
        <f>'[1]Oqoltin-Cotton'!I3</f>
        <v>1-Sug'orish (Cotton-2024)</v>
      </c>
      <c r="K3" s="262">
        <f>'[1]Oqoltin-Cotton'!J3</f>
        <v>0</v>
      </c>
      <c r="L3" s="262">
        <f>'[1]Oqoltin-Cotton'!K3</f>
        <v>0</v>
      </c>
      <c r="M3" s="262">
        <f>'[1]Oqoltin-Cotton'!L3</f>
        <v>0</v>
      </c>
      <c r="N3" s="262">
        <f>'[1]Oqoltin-Cotton'!M3</f>
        <v>0</v>
      </c>
      <c r="O3" s="262">
        <f>'[1]Oqoltin-Cotton'!N3</f>
        <v>0</v>
      </c>
      <c r="P3" s="263">
        <f>'[1]Oqoltin-Cotton'!O3</f>
        <v>0</v>
      </c>
      <c r="Q3" s="198"/>
      <c r="R3" s="262" t="str">
        <f>'[1]Oqoltin-Cotton'!Q3</f>
        <v>2-Sug'orish (Cotton-2024)</v>
      </c>
      <c r="S3" s="262">
        <f>'[1]Oqoltin-Cotton'!R3</f>
        <v>0</v>
      </c>
      <c r="T3" s="262">
        <f>'[1]Oqoltin-Cotton'!S3</f>
        <v>0</v>
      </c>
      <c r="U3" s="262">
        <f>'[1]Oqoltin-Cotton'!T3</f>
        <v>0</v>
      </c>
      <c r="V3" s="262">
        <f>'[1]Oqoltin-Cotton'!U3</f>
        <v>0</v>
      </c>
      <c r="W3" s="262">
        <f>'[1]Oqoltin-Cotton'!V3</f>
        <v>0</v>
      </c>
      <c r="X3" s="263">
        <f>'[1]Oqoltin-Cotton'!W3</f>
        <v>0</v>
      </c>
      <c r="Y3" s="244">
        <f>'[1]Oqoltin-Cotton'!X3</f>
        <v>0</v>
      </c>
      <c r="Z3" s="259" t="str">
        <f>'[1]Oqoltin-Cotton'!Y3</f>
        <v>Chigit suvi (Paxta-2024)/Seed water (Cotton-2024)</v>
      </c>
      <c r="AA3" s="259">
        <f>'[1]Oqoltin-Cotton'!Z3</f>
        <v>0</v>
      </c>
      <c r="AB3" s="259">
        <f>'[1]Oqoltin-Cotton'!AA3</f>
        <v>0</v>
      </c>
      <c r="AC3" s="259">
        <f>'[1]Oqoltin-Cotton'!AB3</f>
        <v>0</v>
      </c>
      <c r="AD3" s="259">
        <f>'[1]Oqoltin-Cotton'!AC3</f>
        <v>0</v>
      </c>
      <c r="AE3" s="259">
        <f>'[1]Oqoltin-Cotton'!AD3</f>
        <v>0</v>
      </c>
      <c r="AF3" s="259">
        <f>'[1]Oqoltin-Cotton'!AE3</f>
        <v>0</v>
      </c>
      <c r="AG3" s="214">
        <f>'[1]Oqoltin-Cotton'!AF3</f>
        <v>0</v>
      </c>
      <c r="AH3" s="214">
        <f>'[1]Oqoltin-Cotton'!AG3</f>
        <v>0</v>
      </c>
      <c r="AI3" s="214">
        <f>'[1]Oqoltin-Cotton'!AH3</f>
        <v>0</v>
      </c>
      <c r="AJ3" s="214">
        <f>'[1]Oqoltin-Cotton'!AI3</f>
        <v>0</v>
      </c>
      <c r="AK3" s="214">
        <f>'[1]Oqoltin-Cotton'!AJ3</f>
        <v>0</v>
      </c>
      <c r="AL3" s="214">
        <f>'[1]Oqoltin-Cotton'!AK3</f>
        <v>0</v>
      </c>
      <c r="AM3" s="214">
        <f>'[1]Oqoltin-Cotton'!AL3</f>
        <v>0</v>
      </c>
      <c r="AN3" s="214">
        <f>'[1]Oqoltin-Cotton'!AM3</f>
        <v>0</v>
      </c>
      <c r="AO3" s="214">
        <f>'[1]Oqoltin-Cotton'!AN3</f>
        <v>0</v>
      </c>
      <c r="AP3" s="214">
        <f>'[1]Oqoltin-Cotton'!AO3</f>
        <v>0</v>
      </c>
      <c r="AQ3" s="214">
        <f>'[1]Oqoltin-Cotton'!AP3</f>
        <v>0</v>
      </c>
      <c r="AR3" s="214">
        <f>'[1]Oqoltin-Cotton'!AQ3</f>
        <v>0</v>
      </c>
      <c r="AS3" s="214">
        <f>'[1]Oqoltin-Cotton'!AR3</f>
        <v>0</v>
      </c>
      <c r="AT3" s="214">
        <f>'[1]Oqoltin-Cotton'!AS3</f>
        <v>0</v>
      </c>
      <c r="AU3" s="214">
        <f>'[1]Oqoltin-Cotton'!AT3</f>
        <v>0</v>
      </c>
      <c r="AV3" s="214">
        <f>'[1]Oqoltin-Cotton'!AU3</f>
        <v>0</v>
      </c>
    </row>
    <row r="4" spans="2:48" ht="27" customHeight="1">
      <c r="B4" s="193"/>
      <c r="C4" s="199"/>
      <c r="D4" s="199"/>
      <c r="E4" s="199"/>
      <c r="F4" s="199"/>
      <c r="G4" s="199"/>
      <c r="H4" s="199"/>
      <c r="I4" s="199"/>
      <c r="J4" s="264" t="str">
        <f>'[1]Oqoltin-Cotton'!I4</f>
        <v>In one day/   
Бир кунда</v>
      </c>
      <c r="K4" s="265">
        <f>'[1]Oqoltin-Cotton'!J4</f>
        <v>0</v>
      </c>
      <c r="L4" s="266" t="str">
        <f>'[1]Oqoltin-Cotton'!K4</f>
        <v>From beginning/                                  Мавсум бошидан</v>
      </c>
      <c r="M4" s="266">
        <f>'[1]Oqoltin-Cotton'!L4</f>
        <v>0</v>
      </c>
      <c r="N4" s="267">
        <f>'[1]Oqoltin-Cotton'!M4</f>
        <v>0</v>
      </c>
      <c r="O4" s="200"/>
      <c r="P4" s="200"/>
      <c r="Q4" s="201"/>
      <c r="R4" s="266" t="str">
        <f>'[1]Oqoltin-Cotton'!Q4</f>
        <v>In one day/   
Бир кунда</v>
      </c>
      <c r="S4" s="267">
        <f>'[1]Oqoltin-Cotton'!R4</f>
        <v>0</v>
      </c>
      <c r="T4" s="266" t="str">
        <f>'[1]Oqoltin-Cotton'!S4</f>
        <v>From beginning/                                  Мавсум бошидан</v>
      </c>
      <c r="U4" s="266">
        <f>'[1]Oqoltin-Cotton'!T4</f>
        <v>0</v>
      </c>
      <c r="V4" s="267">
        <f>'[1]Oqoltin-Cotton'!U4</f>
        <v>0</v>
      </c>
      <c r="W4" s="200">
        <f>'[1]Oqoltin-Cotton'!V4</f>
        <v>0</v>
      </c>
      <c r="X4" s="200">
        <f>'[1]Oqoltin-Cotton'!W4</f>
        <v>0</v>
      </c>
      <c r="Y4" s="245">
        <f>'[1]Oqoltin-Cotton'!X4</f>
        <v>0</v>
      </c>
      <c r="Z4" s="260" t="str">
        <f>'[1]Oqoltin-Cotton'!Y4</f>
        <v>In one day/   
Бир кунда</v>
      </c>
      <c r="AA4" s="261">
        <f>'[1]Oqoltin-Cotton'!Z4</f>
        <v>0</v>
      </c>
      <c r="AB4" s="260" t="str">
        <f>'[1]Oqoltin-Cotton'!AA4</f>
        <v>From beginning/                                  Мавсум бошидан</v>
      </c>
      <c r="AC4" s="260">
        <f>'[1]Oqoltin-Cotton'!AB4</f>
        <v>0</v>
      </c>
      <c r="AD4" s="261">
        <f>'[1]Oqoltin-Cotton'!AC4</f>
        <v>0</v>
      </c>
      <c r="AE4" s="246">
        <f>'[1]Oqoltin-Cotton'!AD4</f>
        <v>0</v>
      </c>
      <c r="AF4" s="246">
        <f>'[1]Oqoltin-Cotton'!AE4</f>
        <v>0</v>
      </c>
      <c r="AG4" s="214">
        <f>'[1]Oqoltin-Cotton'!AF4</f>
        <v>0</v>
      </c>
      <c r="AH4" s="214">
        <f>'[1]Oqoltin-Cotton'!AG4</f>
        <v>0</v>
      </c>
      <c r="AI4" s="214">
        <f>'[1]Oqoltin-Cotton'!AH4</f>
        <v>0</v>
      </c>
      <c r="AJ4" s="214">
        <f>'[1]Oqoltin-Cotton'!AI4</f>
        <v>0</v>
      </c>
      <c r="AK4" s="214">
        <f>'[1]Oqoltin-Cotton'!AJ4</f>
        <v>0</v>
      </c>
      <c r="AL4" s="214">
        <f>'[1]Oqoltin-Cotton'!AK4</f>
        <v>0</v>
      </c>
      <c r="AM4" s="214">
        <f>'[1]Oqoltin-Cotton'!AL4</f>
        <v>0</v>
      </c>
      <c r="AN4" s="214">
        <f>'[1]Oqoltin-Cotton'!AM4</f>
        <v>0</v>
      </c>
      <c r="AO4" s="214">
        <f>'[1]Oqoltin-Cotton'!AN4</f>
        <v>0</v>
      </c>
      <c r="AP4" s="214">
        <f>'[1]Oqoltin-Cotton'!AO4</f>
        <v>0</v>
      </c>
      <c r="AQ4" s="214">
        <f>'[1]Oqoltin-Cotton'!AP4</f>
        <v>0</v>
      </c>
      <c r="AR4" s="214">
        <f>'[1]Oqoltin-Cotton'!AQ4</f>
        <v>0</v>
      </c>
      <c r="AS4" s="214">
        <f>'[1]Oqoltin-Cotton'!AR4</f>
        <v>0</v>
      </c>
      <c r="AT4" s="214">
        <f>'[1]Oqoltin-Cotton'!AS4</f>
        <v>0</v>
      </c>
      <c r="AU4" s="214">
        <f>'[1]Oqoltin-Cotton'!AT4</f>
        <v>0</v>
      </c>
      <c r="AV4" s="214">
        <f>'[1]Oqoltin-Cotton'!AU4</f>
        <v>0</v>
      </c>
    </row>
    <row r="5" spans="2:48" ht="45.75">
      <c r="B5" s="201" t="s">
        <v>419</v>
      </c>
      <c r="C5" s="201" t="str">
        <f>'[1]Oqoltin-Cotton'!B5</f>
        <v>Zone</v>
      </c>
      <c r="D5" s="201" t="str">
        <f>'[1]Oqoltin-Cotton'!C5</f>
        <v>Sub-Dist</v>
      </c>
      <c r="E5" s="201" t="str">
        <f>'[1]Oqoltin-Cotton'!D5</f>
        <v>Counter #</v>
      </c>
      <c r="F5" s="201" t="str">
        <f>'[1]Oqoltin-Cotton'!E5</f>
        <v>Cn Area [ha]</v>
      </c>
      <c r="G5" s="201" t="str">
        <f>'[1]Oqoltin-Cotton'!F5</f>
        <v>Green Area (ha)</v>
      </c>
      <c r="H5" s="201" t="str">
        <f>'[1]Oqoltin-Cotton'!G5</f>
        <v>Crop</v>
      </c>
      <c r="I5" s="201" t="str">
        <f>'[1]Oqoltin-Cotton'!H5</f>
        <v>1-Open water area</v>
      </c>
      <c r="J5" s="202" t="str">
        <f>'[1]Oqoltin-Cotton'!I5</f>
        <v>Contour #</v>
      </c>
      <c r="K5" s="202" t="str">
        <f>'[1]Oqoltin-Cotton'!J5</f>
        <v>ha/ га</v>
      </c>
      <c r="L5" s="202" t="str">
        <f>'[1]Oqoltin-Cotton'!K5</f>
        <v>Contour #</v>
      </c>
      <c r="M5" s="202" t="str">
        <f>'[1]Oqoltin-Cotton'!L5</f>
        <v>ha/ га</v>
      </c>
      <c r="N5" s="202" t="str">
        <f>'[1]Oqoltin-Cotton'!M5</f>
        <v>%</v>
      </c>
      <c r="O5" s="200" t="str">
        <f>'[1]Oqoltin-Cotton'!N5</f>
        <v>Suv ochilgan sana</v>
      </c>
      <c r="P5" s="200" t="str">
        <f>'[1]Oqoltin-Cotton'!O5</f>
        <v>Suv yopilgan sana</v>
      </c>
      <c r="Q5" s="198" t="str">
        <f>'[1]Oqoltin-Cotton'!P5</f>
        <v>2-Open water area</v>
      </c>
      <c r="R5" s="202" t="str">
        <f>'[1]Oqoltin-Cotton'!Q5</f>
        <v>Contour #</v>
      </c>
      <c r="S5" s="202" t="str">
        <f>'[1]Oqoltin-Cotton'!R5</f>
        <v>ha/ га</v>
      </c>
      <c r="T5" s="202" t="str">
        <f>'[1]Oqoltin-Cotton'!S5</f>
        <v>Contour #</v>
      </c>
      <c r="U5" s="202" t="str">
        <f>'[1]Oqoltin-Cotton'!T5</f>
        <v>ha/ га</v>
      </c>
      <c r="V5" s="202" t="str">
        <f>'[1]Oqoltin-Cotton'!U5</f>
        <v>%</v>
      </c>
      <c r="W5" s="200" t="str">
        <f>'[1]Oqoltin-Cotton'!V5</f>
        <v>Suv ochilgan sana</v>
      </c>
      <c r="X5" s="200" t="str">
        <f>'[1]Oqoltin-Cotton'!W5</f>
        <v>Suv yopilgan sana</v>
      </c>
      <c r="Y5" s="247" t="str">
        <f>'[1]Oqoltin-Cotton'!X5</f>
        <v>Open water area</v>
      </c>
      <c r="Z5" s="202" t="str">
        <f>'[1]Oqoltin-Cotton'!Y5</f>
        <v>Contour #</v>
      </c>
      <c r="AA5" s="202" t="str">
        <f>'[1]Oqoltin-Cotton'!Z5</f>
        <v>ha/ га</v>
      </c>
      <c r="AB5" s="202" t="str">
        <f>'[1]Oqoltin-Cotton'!AA5</f>
        <v>Contour #</v>
      </c>
      <c r="AC5" s="202" t="str">
        <f>'[1]Oqoltin-Cotton'!AB5</f>
        <v>ha/ га</v>
      </c>
      <c r="AD5" s="202" t="str">
        <f>'[1]Oqoltin-Cotton'!AC5</f>
        <v>%</v>
      </c>
      <c r="AE5" s="200" t="str">
        <f>'[1]Oqoltin-Cotton'!AD5</f>
        <v>Suv ochilgan sana</v>
      </c>
      <c r="AF5" s="200" t="str">
        <f>'[1]Oqoltin-Cotton'!AE5</f>
        <v>Suv yopilgan sana</v>
      </c>
      <c r="AG5" s="214">
        <f>'[1]Oqoltin-Cotton'!AF5</f>
        <v>0</v>
      </c>
      <c r="AH5" s="214">
        <f>'[1]Oqoltin-Cotton'!AG5</f>
        <v>0</v>
      </c>
      <c r="AI5" s="214">
        <f>'[1]Oqoltin-Cotton'!AH5</f>
        <v>0</v>
      </c>
      <c r="AJ5" s="214">
        <f>'[1]Oqoltin-Cotton'!AI5</f>
        <v>0</v>
      </c>
      <c r="AK5" s="214">
        <f>'[1]Oqoltin-Cotton'!AJ5</f>
        <v>0</v>
      </c>
      <c r="AL5" s="214">
        <f>'[1]Oqoltin-Cotton'!AK5</f>
        <v>0</v>
      </c>
      <c r="AM5" s="214">
        <f>'[1]Oqoltin-Cotton'!AL5</f>
        <v>0</v>
      </c>
      <c r="AN5" s="214">
        <f>'[1]Oqoltin-Cotton'!AM5</f>
        <v>0</v>
      </c>
      <c r="AO5" s="214">
        <f>'[1]Oqoltin-Cotton'!AN5</f>
        <v>0</v>
      </c>
      <c r="AP5" s="214">
        <f>'[1]Oqoltin-Cotton'!AO5</f>
        <v>0</v>
      </c>
      <c r="AQ5" s="214">
        <f>'[1]Oqoltin-Cotton'!AP5</f>
        <v>0</v>
      </c>
      <c r="AR5" s="214">
        <f>'[1]Oqoltin-Cotton'!AQ5</f>
        <v>0</v>
      </c>
      <c r="AS5" s="214">
        <f>'[1]Oqoltin-Cotton'!AR5</f>
        <v>0</v>
      </c>
      <c r="AT5" s="214">
        <f>'[1]Oqoltin-Cotton'!AS5</f>
        <v>0</v>
      </c>
      <c r="AU5" s="214">
        <f>'[1]Oqoltin-Cotton'!AT5</f>
        <v>0</v>
      </c>
      <c r="AV5" s="214">
        <f>'[1]Oqoltin-Cotton'!AU5</f>
        <v>0</v>
      </c>
    </row>
    <row r="6" spans="2:48" ht="15">
      <c r="B6" s="193" t="str">
        <f>'[1]Oqoltin-Cotton'!A6</f>
        <v>O-1-SD-27</v>
      </c>
      <c r="C6" s="203" t="str">
        <f>'[1]Oqoltin-Cotton'!B6</f>
        <v>Z 1</v>
      </c>
      <c r="D6" s="64" t="str">
        <f>'[1]Oqoltin-Cotton'!C6</f>
        <v>Sardoba</v>
      </c>
      <c r="E6" s="204">
        <f>'[1]Oqoltin-Cotton'!D6</f>
        <v>27</v>
      </c>
      <c r="F6" s="204">
        <f>'[1]Oqoltin-Cotton'!E6</f>
        <v>38.9</v>
      </c>
      <c r="G6" s="204">
        <f>'[1]Oqoltin-Cotton'!F6</f>
        <v>36.700000000000003</v>
      </c>
      <c r="H6" s="204" t="str">
        <f>'[1]Oqoltin-Cotton'!G6</f>
        <v>Cotton</v>
      </c>
      <c r="I6" s="205">
        <f>'[1]Oqoltin-Cotton'!H6</f>
        <v>36.700000000000003</v>
      </c>
      <c r="J6" s="212" t="str">
        <f>'[1]Oqoltin-Cotton'!I6</f>
        <v> </v>
      </c>
      <c r="K6" s="212" t="str">
        <f>'[1]Oqoltin-Cotton'!J6</f>
        <v> </v>
      </c>
      <c r="L6" s="205">
        <f>'[1]Oqoltin-Cotton'!K6</f>
        <v>1</v>
      </c>
      <c r="M6" s="206">
        <f>'[1]Oqoltin-Cotton'!L6</f>
        <v>36.700000000000003</v>
      </c>
      <c r="N6" s="206">
        <f>'[1]Oqoltin-Cotton'!M6</f>
        <v>100</v>
      </c>
      <c r="O6" s="207">
        <f>'[1]Oqoltin-Cotton'!N6</f>
        <v>45268</v>
      </c>
      <c r="P6" s="207">
        <f>'[1]Oqoltin-Cotton'!O6</f>
        <v>45293</v>
      </c>
      <c r="Q6" s="205" t="str">
        <f>'[1]Oqoltin-Cotton'!P6</f>
        <v> </v>
      </c>
      <c r="R6" s="212">
        <f>'[1]Oqoltin-Cotton'!Q6</f>
        <v>0</v>
      </c>
      <c r="S6" s="212">
        <f>'[1]Oqoltin-Cotton'!R6</f>
        <v>0</v>
      </c>
      <c r="T6" s="212">
        <f>'[1]Oqoltin-Cotton'!S6</f>
        <v>0</v>
      </c>
      <c r="U6" s="205">
        <f>'[1]Oqoltin-Cotton'!T6</f>
        <v>0</v>
      </c>
      <c r="V6" s="206">
        <f>'[1]Oqoltin-Cotton'!U6</f>
        <v>0</v>
      </c>
      <c r="W6" s="205" t="str">
        <f>'[1]Oqoltin-Cotton'!V6</f>
        <v> </v>
      </c>
      <c r="X6" s="205" t="str">
        <f>'[1]Oqoltin-Cotton'!W6</f>
        <v> </v>
      </c>
      <c r="Y6" s="205">
        <f>'[1]Oqoltin-Cotton'!X6</f>
        <v>0</v>
      </c>
      <c r="Z6" s="205">
        <f>'[1]Oqoltin-Cotton'!Y6</f>
        <v>0</v>
      </c>
      <c r="AA6" s="205">
        <f>'[1]Oqoltin-Cotton'!Z6</f>
        <v>0</v>
      </c>
      <c r="AB6" s="205">
        <f>'[1]Oqoltin-Cotton'!AA6</f>
        <v>0</v>
      </c>
      <c r="AC6" s="205">
        <f>'[1]Oqoltin-Cotton'!AB6</f>
        <v>0</v>
      </c>
      <c r="AD6" s="206">
        <f>'[1]Oqoltin-Cotton'!AC6</f>
        <v>0</v>
      </c>
      <c r="AE6" s="205" t="str">
        <f>'[1]Oqoltin-Cotton'!AD6</f>
        <v> </v>
      </c>
      <c r="AF6" s="205" t="str">
        <f>'[1]Oqoltin-Cotton'!AE6</f>
        <v> </v>
      </c>
      <c r="AG6" s="214">
        <f>'[1]Oqoltin-Cotton'!AF6</f>
        <v>0</v>
      </c>
      <c r="AH6" s="214">
        <f>'[1]Oqoltin-Cotton'!AG6</f>
        <v>0</v>
      </c>
      <c r="AI6" s="214">
        <f>'[1]Oqoltin-Cotton'!AH6</f>
        <v>0</v>
      </c>
      <c r="AJ6" s="214">
        <f>'[1]Oqoltin-Cotton'!AI6</f>
        <v>0</v>
      </c>
      <c r="AK6" s="214">
        <f>'[1]Oqoltin-Cotton'!AJ6</f>
        <v>0</v>
      </c>
      <c r="AL6" s="214">
        <f>'[1]Oqoltin-Cotton'!AK6</f>
        <v>0</v>
      </c>
      <c r="AM6" s="214">
        <f>'[1]Oqoltin-Cotton'!AL6</f>
        <v>0</v>
      </c>
      <c r="AN6" s="214">
        <f>'[1]Oqoltin-Cotton'!AM6</f>
        <v>0</v>
      </c>
      <c r="AO6" s="214">
        <f>'[1]Oqoltin-Cotton'!AN6</f>
        <v>0</v>
      </c>
      <c r="AP6" s="214">
        <f>'[1]Oqoltin-Cotton'!AO6</f>
        <v>0</v>
      </c>
      <c r="AQ6" s="214">
        <f>'[1]Oqoltin-Cotton'!AP6</f>
        <v>0</v>
      </c>
      <c r="AR6" s="214">
        <f>'[1]Oqoltin-Cotton'!AQ6</f>
        <v>0</v>
      </c>
      <c r="AS6" s="214">
        <f>'[1]Oqoltin-Cotton'!AR6</f>
        <v>0</v>
      </c>
      <c r="AT6" s="214">
        <f>'[1]Oqoltin-Cotton'!AS6</f>
        <v>0</v>
      </c>
      <c r="AU6" s="214">
        <f>'[1]Oqoltin-Cotton'!AT6</f>
        <v>0</v>
      </c>
      <c r="AV6" s="214">
        <f>'[1]Oqoltin-Cotton'!AU6</f>
        <v>0</v>
      </c>
    </row>
    <row r="7" spans="2:48" ht="15">
      <c r="B7" s="193" t="str">
        <f>'[1]Oqoltin-Cotton'!A7</f>
        <v>O-1-SD-28</v>
      </c>
      <c r="C7" s="203" t="str">
        <f>'[1]Oqoltin-Cotton'!B7</f>
        <v>Z 1</v>
      </c>
      <c r="D7" s="64" t="str">
        <f>'[1]Oqoltin-Cotton'!C7</f>
        <v>Sardoba</v>
      </c>
      <c r="E7" s="204">
        <f>'[1]Oqoltin-Cotton'!D7</f>
        <v>28</v>
      </c>
      <c r="F7" s="204">
        <f>'[1]Oqoltin-Cotton'!E7</f>
        <v>17.100000000000001</v>
      </c>
      <c r="G7" s="204">
        <f>'[1]Oqoltin-Cotton'!F7</f>
        <v>16.5</v>
      </c>
      <c r="H7" s="204" t="str">
        <f>'[1]Oqoltin-Cotton'!G7</f>
        <v>Cotton</v>
      </c>
      <c r="I7" s="205">
        <f>'[1]Oqoltin-Cotton'!H7</f>
        <v>16.5</v>
      </c>
      <c r="J7" s="212">
        <f>'[1]Oqoltin-Cotton'!I7</f>
        <v>0</v>
      </c>
      <c r="K7" s="212">
        <f>'[1]Oqoltin-Cotton'!J7</f>
        <v>0</v>
      </c>
      <c r="L7" s="205">
        <f>'[1]Oqoltin-Cotton'!K7</f>
        <v>1</v>
      </c>
      <c r="M7" s="206">
        <f>'[1]Oqoltin-Cotton'!L7</f>
        <v>16.5</v>
      </c>
      <c r="N7" s="206">
        <f>'[1]Oqoltin-Cotton'!M7</f>
        <v>100</v>
      </c>
      <c r="O7" s="207">
        <f>'[1]Oqoltin-Cotton'!N7</f>
        <v>45301</v>
      </c>
      <c r="P7" s="207">
        <f>'[1]Oqoltin-Cotton'!O7</f>
        <v>45310</v>
      </c>
      <c r="Q7" s="205" t="str">
        <f>'[1]Oqoltin-Cotton'!P7</f>
        <v> </v>
      </c>
      <c r="R7" s="212">
        <f>'[1]Oqoltin-Cotton'!Q7</f>
        <v>0</v>
      </c>
      <c r="S7" s="212">
        <f>'[1]Oqoltin-Cotton'!R7</f>
        <v>0</v>
      </c>
      <c r="T7" s="212">
        <f>'[1]Oqoltin-Cotton'!S7</f>
        <v>0</v>
      </c>
      <c r="U7" s="205">
        <f>'[1]Oqoltin-Cotton'!T7</f>
        <v>0</v>
      </c>
      <c r="V7" s="206">
        <f>'[1]Oqoltin-Cotton'!U7</f>
        <v>0</v>
      </c>
      <c r="W7" s="205" t="str">
        <f>'[1]Oqoltin-Cotton'!V7</f>
        <v> </v>
      </c>
      <c r="X7" s="205" t="str">
        <f>'[1]Oqoltin-Cotton'!W7</f>
        <v> </v>
      </c>
      <c r="Y7" s="205">
        <f>'[1]Oqoltin-Cotton'!X7</f>
        <v>0</v>
      </c>
      <c r="Z7" s="205">
        <f>'[1]Oqoltin-Cotton'!Y7</f>
        <v>0</v>
      </c>
      <c r="AA7" s="205">
        <f>'[1]Oqoltin-Cotton'!Z7</f>
        <v>0</v>
      </c>
      <c r="AB7" s="205">
        <f>'[1]Oqoltin-Cotton'!AA7</f>
        <v>0</v>
      </c>
      <c r="AC7" s="205">
        <f>'[1]Oqoltin-Cotton'!AB7</f>
        <v>0</v>
      </c>
      <c r="AD7" s="206">
        <f>'[1]Oqoltin-Cotton'!AC7</f>
        <v>0</v>
      </c>
      <c r="AE7" s="205" t="str">
        <f>'[1]Oqoltin-Cotton'!AD7</f>
        <v> </v>
      </c>
      <c r="AF7" s="205" t="str">
        <f>'[1]Oqoltin-Cotton'!AE7</f>
        <v> </v>
      </c>
      <c r="AG7" s="214">
        <f>'[1]Oqoltin-Cotton'!AF7</f>
        <v>0</v>
      </c>
      <c r="AH7" s="214">
        <f>'[1]Oqoltin-Cotton'!AG7</f>
        <v>0</v>
      </c>
      <c r="AI7" s="214">
        <f>'[1]Oqoltin-Cotton'!AH7</f>
        <v>0</v>
      </c>
      <c r="AJ7" s="214">
        <f>'[1]Oqoltin-Cotton'!AI7</f>
        <v>0</v>
      </c>
      <c r="AK7" s="214">
        <f>'[1]Oqoltin-Cotton'!AJ7</f>
        <v>0</v>
      </c>
      <c r="AL7" s="214">
        <f>'[1]Oqoltin-Cotton'!AK7</f>
        <v>0</v>
      </c>
      <c r="AM7" s="214">
        <f>'[1]Oqoltin-Cotton'!AL7</f>
        <v>0</v>
      </c>
      <c r="AN7" s="214">
        <f>'[1]Oqoltin-Cotton'!AM7</f>
        <v>0</v>
      </c>
      <c r="AO7" s="214">
        <f>'[1]Oqoltin-Cotton'!AN7</f>
        <v>0</v>
      </c>
      <c r="AP7" s="214">
        <f>'[1]Oqoltin-Cotton'!AO7</f>
        <v>0</v>
      </c>
      <c r="AQ7" s="214">
        <f>'[1]Oqoltin-Cotton'!AP7</f>
        <v>0</v>
      </c>
      <c r="AR7" s="214">
        <f>'[1]Oqoltin-Cotton'!AQ7</f>
        <v>0</v>
      </c>
      <c r="AS7" s="214">
        <f>'[1]Oqoltin-Cotton'!AR7</f>
        <v>0</v>
      </c>
      <c r="AT7" s="214">
        <f>'[1]Oqoltin-Cotton'!AS7</f>
        <v>0</v>
      </c>
      <c r="AU7" s="214">
        <f>'[1]Oqoltin-Cotton'!AT7</f>
        <v>0</v>
      </c>
      <c r="AV7" s="214">
        <f>'[1]Oqoltin-Cotton'!AU7</f>
        <v>0</v>
      </c>
    </row>
    <row r="8" spans="2:48" ht="15">
      <c r="B8" s="193" t="str">
        <f>'[1]Oqoltin-Cotton'!A8</f>
        <v>O-1-SD-29</v>
      </c>
      <c r="C8" s="203" t="str">
        <f>'[1]Oqoltin-Cotton'!B8</f>
        <v>Z 1</v>
      </c>
      <c r="D8" s="64" t="str">
        <f>'[1]Oqoltin-Cotton'!C8</f>
        <v>Sardoba</v>
      </c>
      <c r="E8" s="204">
        <f>'[1]Oqoltin-Cotton'!D8</f>
        <v>29</v>
      </c>
      <c r="F8" s="204">
        <f>'[1]Oqoltin-Cotton'!E8</f>
        <v>21.3</v>
      </c>
      <c r="G8" s="204">
        <f>'[1]Oqoltin-Cotton'!F8</f>
        <v>20.7</v>
      </c>
      <c r="H8" s="204" t="str">
        <f>'[1]Oqoltin-Cotton'!G8</f>
        <v>Cotton</v>
      </c>
      <c r="I8" s="205">
        <f>'[1]Oqoltin-Cotton'!H8</f>
        <v>20.7</v>
      </c>
      <c r="J8" s="212" t="str">
        <f>'[1]Oqoltin-Cotton'!I8</f>
        <v> </v>
      </c>
      <c r="K8" s="212" t="str">
        <f>'[1]Oqoltin-Cotton'!J8</f>
        <v> </v>
      </c>
      <c r="L8" s="205">
        <f>'[1]Oqoltin-Cotton'!K8</f>
        <v>1</v>
      </c>
      <c r="M8" s="206">
        <f>'[1]Oqoltin-Cotton'!L8</f>
        <v>20.7</v>
      </c>
      <c r="N8" s="206">
        <f>'[1]Oqoltin-Cotton'!M8</f>
        <v>100</v>
      </c>
      <c r="O8" s="207">
        <f>'[1]Oqoltin-Cotton'!N8</f>
        <v>45294</v>
      </c>
      <c r="P8" s="207">
        <f>'[1]Oqoltin-Cotton'!O8</f>
        <v>45304</v>
      </c>
      <c r="Q8" s="205" t="str">
        <f>'[1]Oqoltin-Cotton'!P8</f>
        <v> </v>
      </c>
      <c r="R8" s="212">
        <f>'[1]Oqoltin-Cotton'!Q8</f>
        <v>0</v>
      </c>
      <c r="S8" s="212">
        <f>'[1]Oqoltin-Cotton'!R8</f>
        <v>0</v>
      </c>
      <c r="T8" s="212">
        <f>'[1]Oqoltin-Cotton'!S8</f>
        <v>0</v>
      </c>
      <c r="U8" s="205">
        <f>'[1]Oqoltin-Cotton'!T8</f>
        <v>0</v>
      </c>
      <c r="V8" s="206">
        <f>'[1]Oqoltin-Cotton'!U8</f>
        <v>0</v>
      </c>
      <c r="W8" s="205" t="str">
        <f>'[1]Oqoltin-Cotton'!V8</f>
        <v> </v>
      </c>
      <c r="X8" s="205" t="str">
        <f>'[1]Oqoltin-Cotton'!W8</f>
        <v> </v>
      </c>
      <c r="Y8" s="205">
        <f>'[1]Oqoltin-Cotton'!X8</f>
        <v>0</v>
      </c>
      <c r="Z8" s="205">
        <f>'[1]Oqoltin-Cotton'!Y8</f>
        <v>0</v>
      </c>
      <c r="AA8" s="205">
        <f>'[1]Oqoltin-Cotton'!Z8</f>
        <v>0</v>
      </c>
      <c r="AB8" s="205">
        <f>'[1]Oqoltin-Cotton'!AA8</f>
        <v>0</v>
      </c>
      <c r="AC8" s="205">
        <f>'[1]Oqoltin-Cotton'!AB8</f>
        <v>0</v>
      </c>
      <c r="AD8" s="206">
        <f>'[1]Oqoltin-Cotton'!AC8</f>
        <v>0</v>
      </c>
      <c r="AE8" s="205" t="str">
        <f>'[1]Oqoltin-Cotton'!AD8</f>
        <v> </v>
      </c>
      <c r="AF8" s="205" t="str">
        <f>'[1]Oqoltin-Cotton'!AE8</f>
        <v> </v>
      </c>
      <c r="AG8" s="214">
        <f>'[1]Oqoltin-Cotton'!AF8</f>
        <v>0</v>
      </c>
      <c r="AH8" s="214">
        <f>'[1]Oqoltin-Cotton'!AG8</f>
        <v>0</v>
      </c>
      <c r="AI8" s="214">
        <f>'[1]Oqoltin-Cotton'!AH8</f>
        <v>0</v>
      </c>
      <c r="AJ8" s="214">
        <f>'[1]Oqoltin-Cotton'!AI8</f>
        <v>0</v>
      </c>
      <c r="AK8" s="214">
        <f>'[1]Oqoltin-Cotton'!AJ8</f>
        <v>0</v>
      </c>
      <c r="AL8" s="214">
        <f>'[1]Oqoltin-Cotton'!AK8</f>
        <v>0</v>
      </c>
      <c r="AM8" s="214">
        <f>'[1]Oqoltin-Cotton'!AL8</f>
        <v>0</v>
      </c>
      <c r="AN8" s="214">
        <f>'[1]Oqoltin-Cotton'!AM8</f>
        <v>0</v>
      </c>
      <c r="AO8" s="214">
        <f>'[1]Oqoltin-Cotton'!AN8</f>
        <v>0</v>
      </c>
      <c r="AP8" s="214">
        <f>'[1]Oqoltin-Cotton'!AO8</f>
        <v>0</v>
      </c>
      <c r="AQ8" s="214">
        <f>'[1]Oqoltin-Cotton'!AP8</f>
        <v>0</v>
      </c>
      <c r="AR8" s="214">
        <f>'[1]Oqoltin-Cotton'!AQ8</f>
        <v>0</v>
      </c>
      <c r="AS8" s="214">
        <f>'[1]Oqoltin-Cotton'!AR8</f>
        <v>0</v>
      </c>
      <c r="AT8" s="214">
        <f>'[1]Oqoltin-Cotton'!AS8</f>
        <v>0</v>
      </c>
      <c r="AU8" s="214">
        <f>'[1]Oqoltin-Cotton'!AT8</f>
        <v>0</v>
      </c>
      <c r="AV8" s="214">
        <f>'[1]Oqoltin-Cotton'!AU8</f>
        <v>0</v>
      </c>
    </row>
    <row r="9" spans="2:48" ht="15">
      <c r="B9" s="193" t="str">
        <f>'[1]Oqoltin-Cotton'!A9</f>
        <v>O-1-SD-33</v>
      </c>
      <c r="C9" s="203" t="str">
        <f>'[1]Oqoltin-Cotton'!B9</f>
        <v>Z 1</v>
      </c>
      <c r="D9" s="64" t="str">
        <f>'[1]Oqoltin-Cotton'!C9</f>
        <v>Sardoba</v>
      </c>
      <c r="E9" s="204">
        <f>'[1]Oqoltin-Cotton'!D9</f>
        <v>33</v>
      </c>
      <c r="F9" s="204">
        <f>'[1]Oqoltin-Cotton'!E9</f>
        <v>10.8</v>
      </c>
      <c r="G9" s="204">
        <f>'[1]Oqoltin-Cotton'!F9</f>
        <v>10.6</v>
      </c>
      <c r="H9" s="204" t="str">
        <f>'[1]Oqoltin-Cotton'!G9</f>
        <v>Cotton</v>
      </c>
      <c r="I9" s="205">
        <f>'[1]Oqoltin-Cotton'!H9</f>
        <v>10.6</v>
      </c>
      <c r="J9" s="212" t="str">
        <f>'[1]Oqoltin-Cotton'!I9</f>
        <v> </v>
      </c>
      <c r="K9" s="212" t="str">
        <f>'[1]Oqoltin-Cotton'!J9</f>
        <v> </v>
      </c>
      <c r="L9" s="205">
        <f>'[1]Oqoltin-Cotton'!K9</f>
        <v>1</v>
      </c>
      <c r="M9" s="206">
        <f>'[1]Oqoltin-Cotton'!L9</f>
        <v>10.6</v>
      </c>
      <c r="N9" s="206">
        <f>'[1]Oqoltin-Cotton'!M9</f>
        <v>100</v>
      </c>
      <c r="O9" s="207">
        <f>'[1]Oqoltin-Cotton'!N9</f>
        <v>45290</v>
      </c>
      <c r="P9" s="207">
        <f>'[1]Oqoltin-Cotton'!O9</f>
        <v>45306</v>
      </c>
      <c r="Q9" s="205" t="str">
        <f>'[1]Oqoltin-Cotton'!P9</f>
        <v> </v>
      </c>
      <c r="R9" s="212">
        <f>'[1]Oqoltin-Cotton'!Q9</f>
        <v>0</v>
      </c>
      <c r="S9" s="212">
        <f>'[1]Oqoltin-Cotton'!R9</f>
        <v>0</v>
      </c>
      <c r="T9" s="212">
        <f>'[1]Oqoltin-Cotton'!S9</f>
        <v>0</v>
      </c>
      <c r="U9" s="205">
        <f>'[1]Oqoltin-Cotton'!T9</f>
        <v>0</v>
      </c>
      <c r="V9" s="206">
        <f>'[1]Oqoltin-Cotton'!U9</f>
        <v>0</v>
      </c>
      <c r="W9" s="205" t="str">
        <f>'[1]Oqoltin-Cotton'!V9</f>
        <v> </v>
      </c>
      <c r="X9" s="205" t="str">
        <f>'[1]Oqoltin-Cotton'!W9</f>
        <v> </v>
      </c>
      <c r="Y9" s="205">
        <f>'[1]Oqoltin-Cotton'!X9</f>
        <v>0</v>
      </c>
      <c r="Z9" s="205">
        <f>'[1]Oqoltin-Cotton'!Y9</f>
        <v>0</v>
      </c>
      <c r="AA9" s="205">
        <f>'[1]Oqoltin-Cotton'!Z9</f>
        <v>0</v>
      </c>
      <c r="AB9" s="205">
        <f>'[1]Oqoltin-Cotton'!AA9</f>
        <v>0</v>
      </c>
      <c r="AC9" s="205">
        <f>'[1]Oqoltin-Cotton'!AB9</f>
        <v>0</v>
      </c>
      <c r="AD9" s="206">
        <f>'[1]Oqoltin-Cotton'!AC9</f>
        <v>0</v>
      </c>
      <c r="AE9" s="205" t="str">
        <f>'[1]Oqoltin-Cotton'!AD9</f>
        <v> </v>
      </c>
      <c r="AF9" s="205" t="str">
        <f>'[1]Oqoltin-Cotton'!AE9</f>
        <v> </v>
      </c>
      <c r="AG9" s="214">
        <f>'[1]Oqoltin-Cotton'!AF9</f>
        <v>0</v>
      </c>
      <c r="AH9" s="214">
        <f>'[1]Oqoltin-Cotton'!AG9</f>
        <v>0</v>
      </c>
      <c r="AI9" s="214">
        <f>'[1]Oqoltin-Cotton'!AH9</f>
        <v>0</v>
      </c>
      <c r="AJ9" s="214">
        <f>'[1]Oqoltin-Cotton'!AI9</f>
        <v>0</v>
      </c>
      <c r="AK9" s="214">
        <f>'[1]Oqoltin-Cotton'!AJ9</f>
        <v>0</v>
      </c>
      <c r="AL9" s="214">
        <f>'[1]Oqoltin-Cotton'!AK9</f>
        <v>0</v>
      </c>
      <c r="AM9" s="214">
        <f>'[1]Oqoltin-Cotton'!AL9</f>
        <v>0</v>
      </c>
      <c r="AN9" s="214">
        <f>'[1]Oqoltin-Cotton'!AM9</f>
        <v>0</v>
      </c>
      <c r="AO9" s="214">
        <f>'[1]Oqoltin-Cotton'!AN9</f>
        <v>0</v>
      </c>
      <c r="AP9" s="214">
        <f>'[1]Oqoltin-Cotton'!AO9</f>
        <v>0</v>
      </c>
      <c r="AQ9" s="214">
        <f>'[1]Oqoltin-Cotton'!AP9</f>
        <v>0</v>
      </c>
      <c r="AR9" s="214">
        <f>'[1]Oqoltin-Cotton'!AQ9</f>
        <v>0</v>
      </c>
      <c r="AS9" s="214">
        <f>'[1]Oqoltin-Cotton'!AR9</f>
        <v>0</v>
      </c>
      <c r="AT9" s="214">
        <f>'[1]Oqoltin-Cotton'!AS9</f>
        <v>0</v>
      </c>
      <c r="AU9" s="214">
        <f>'[1]Oqoltin-Cotton'!AT9</f>
        <v>0</v>
      </c>
      <c r="AV9" s="214">
        <f>'[1]Oqoltin-Cotton'!AU9</f>
        <v>0</v>
      </c>
    </row>
    <row r="10" spans="2:48" ht="15">
      <c r="B10" s="193" t="str">
        <f>'[1]Oqoltin-Cotton'!A10</f>
        <v>O-1-SD-34</v>
      </c>
      <c r="C10" s="203" t="str">
        <f>'[1]Oqoltin-Cotton'!B10</f>
        <v>Z 1</v>
      </c>
      <c r="D10" s="64" t="str">
        <f>'[1]Oqoltin-Cotton'!C10</f>
        <v>Sardoba</v>
      </c>
      <c r="E10" s="204">
        <f>'[1]Oqoltin-Cotton'!D10</f>
        <v>34</v>
      </c>
      <c r="F10" s="204">
        <f>'[1]Oqoltin-Cotton'!E10</f>
        <v>22.8</v>
      </c>
      <c r="G10" s="204">
        <f>'[1]Oqoltin-Cotton'!F10</f>
        <v>22.3</v>
      </c>
      <c r="H10" s="204" t="str">
        <f>'[1]Oqoltin-Cotton'!G10</f>
        <v>Cotton</v>
      </c>
      <c r="I10" s="205">
        <f>'[1]Oqoltin-Cotton'!H10</f>
        <v>22.3</v>
      </c>
      <c r="J10" s="212">
        <f>'[1]Oqoltin-Cotton'!I10</f>
        <v>0</v>
      </c>
      <c r="K10" s="212">
        <f>'[1]Oqoltin-Cotton'!J10</f>
        <v>0</v>
      </c>
      <c r="L10" s="205">
        <f>'[1]Oqoltin-Cotton'!K10</f>
        <v>1</v>
      </c>
      <c r="M10" s="206">
        <f>'[1]Oqoltin-Cotton'!L10</f>
        <v>22.3</v>
      </c>
      <c r="N10" s="206">
        <f>'[1]Oqoltin-Cotton'!M10</f>
        <v>100</v>
      </c>
      <c r="O10" s="207">
        <f>'[1]Oqoltin-Cotton'!N10</f>
        <v>45308</v>
      </c>
      <c r="P10" s="207">
        <f>'[1]Oqoltin-Cotton'!O10</f>
        <v>45320</v>
      </c>
      <c r="Q10" s="205" t="str">
        <f>'[1]Oqoltin-Cotton'!P10</f>
        <v> </v>
      </c>
      <c r="R10" s="212">
        <f>'[1]Oqoltin-Cotton'!Q10</f>
        <v>0</v>
      </c>
      <c r="S10" s="212">
        <f>'[1]Oqoltin-Cotton'!R10</f>
        <v>0</v>
      </c>
      <c r="T10" s="212">
        <f>'[1]Oqoltin-Cotton'!S10</f>
        <v>0</v>
      </c>
      <c r="U10" s="205">
        <f>'[1]Oqoltin-Cotton'!T10</f>
        <v>0</v>
      </c>
      <c r="V10" s="206">
        <f>'[1]Oqoltin-Cotton'!U10</f>
        <v>0</v>
      </c>
      <c r="W10" s="205" t="str">
        <f>'[1]Oqoltin-Cotton'!V10</f>
        <v> </v>
      </c>
      <c r="X10" s="205" t="str">
        <f>'[1]Oqoltin-Cotton'!W10</f>
        <v> </v>
      </c>
      <c r="Y10" s="205">
        <f>'[1]Oqoltin-Cotton'!X10</f>
        <v>0</v>
      </c>
      <c r="Z10" s="205">
        <f>'[1]Oqoltin-Cotton'!Y10</f>
        <v>0</v>
      </c>
      <c r="AA10" s="205">
        <f>'[1]Oqoltin-Cotton'!Z10</f>
        <v>0</v>
      </c>
      <c r="AB10" s="205">
        <f>'[1]Oqoltin-Cotton'!AA10</f>
        <v>0</v>
      </c>
      <c r="AC10" s="205">
        <f>'[1]Oqoltin-Cotton'!AB10</f>
        <v>0</v>
      </c>
      <c r="AD10" s="206">
        <f>'[1]Oqoltin-Cotton'!AC10</f>
        <v>0</v>
      </c>
      <c r="AE10" s="205" t="str">
        <f>'[1]Oqoltin-Cotton'!AD10</f>
        <v> </v>
      </c>
      <c r="AF10" s="205" t="str">
        <f>'[1]Oqoltin-Cotton'!AE10</f>
        <v> </v>
      </c>
      <c r="AG10" s="214">
        <f>'[1]Oqoltin-Cotton'!AF10</f>
        <v>0</v>
      </c>
      <c r="AH10" s="214">
        <f>'[1]Oqoltin-Cotton'!AG10</f>
        <v>0</v>
      </c>
      <c r="AI10" s="214">
        <f>'[1]Oqoltin-Cotton'!AH10</f>
        <v>0</v>
      </c>
      <c r="AJ10" s="214">
        <f>'[1]Oqoltin-Cotton'!AI10</f>
        <v>0</v>
      </c>
      <c r="AK10" s="214">
        <f>'[1]Oqoltin-Cotton'!AJ10</f>
        <v>0</v>
      </c>
      <c r="AL10" s="214">
        <f>'[1]Oqoltin-Cotton'!AK10</f>
        <v>0</v>
      </c>
      <c r="AM10" s="214">
        <f>'[1]Oqoltin-Cotton'!AL10</f>
        <v>0</v>
      </c>
      <c r="AN10" s="214">
        <f>'[1]Oqoltin-Cotton'!AM10</f>
        <v>0</v>
      </c>
      <c r="AO10" s="214">
        <f>'[1]Oqoltin-Cotton'!AN10</f>
        <v>0</v>
      </c>
      <c r="AP10" s="214">
        <f>'[1]Oqoltin-Cotton'!AO10</f>
        <v>0</v>
      </c>
      <c r="AQ10" s="214">
        <f>'[1]Oqoltin-Cotton'!AP10</f>
        <v>0</v>
      </c>
      <c r="AR10" s="214">
        <f>'[1]Oqoltin-Cotton'!AQ10</f>
        <v>0</v>
      </c>
      <c r="AS10" s="214">
        <f>'[1]Oqoltin-Cotton'!AR10</f>
        <v>0</v>
      </c>
      <c r="AT10" s="214">
        <f>'[1]Oqoltin-Cotton'!AS10</f>
        <v>0</v>
      </c>
      <c r="AU10" s="214">
        <f>'[1]Oqoltin-Cotton'!AT10</f>
        <v>0</v>
      </c>
      <c r="AV10" s="214">
        <f>'[1]Oqoltin-Cotton'!AU10</f>
        <v>0</v>
      </c>
    </row>
    <row r="11" spans="2:48" ht="15">
      <c r="B11" s="193" t="str">
        <f>'[1]Oqoltin-Cotton'!A11</f>
        <v>O-1-SD-35</v>
      </c>
      <c r="C11" s="203" t="str">
        <f>'[1]Oqoltin-Cotton'!B11</f>
        <v>Z 1</v>
      </c>
      <c r="D11" s="64" t="str">
        <f>'[1]Oqoltin-Cotton'!C11</f>
        <v>Sardoba</v>
      </c>
      <c r="E11" s="204">
        <f>'[1]Oqoltin-Cotton'!D11</f>
        <v>35</v>
      </c>
      <c r="F11" s="204">
        <f>'[1]Oqoltin-Cotton'!E11</f>
        <v>26.5</v>
      </c>
      <c r="G11" s="204">
        <f>'[1]Oqoltin-Cotton'!F11</f>
        <v>25.9</v>
      </c>
      <c r="H11" s="204" t="str">
        <f>'[1]Oqoltin-Cotton'!G11</f>
        <v>Cotton</v>
      </c>
      <c r="I11" s="206">
        <f>'[1]Oqoltin-Cotton'!H11</f>
        <v>25.9</v>
      </c>
      <c r="J11" s="212">
        <f>'[1]Oqoltin-Cotton'!I11</f>
        <v>0</v>
      </c>
      <c r="K11" s="212">
        <f>'[1]Oqoltin-Cotton'!J11</f>
        <v>0</v>
      </c>
      <c r="L11" s="205">
        <f>'[1]Oqoltin-Cotton'!K11</f>
        <v>1</v>
      </c>
      <c r="M11" s="206">
        <f>'[1]Oqoltin-Cotton'!L11</f>
        <v>25.9</v>
      </c>
      <c r="N11" s="206">
        <f>'[1]Oqoltin-Cotton'!M11</f>
        <v>100</v>
      </c>
      <c r="O11" s="207">
        <f>'[1]Oqoltin-Cotton'!N11</f>
        <v>45353</v>
      </c>
      <c r="P11" s="207">
        <f>'[1]Oqoltin-Cotton'!O11</f>
        <v>45336</v>
      </c>
      <c r="Q11" s="205" t="str">
        <f>'[1]Oqoltin-Cotton'!P11</f>
        <v> </v>
      </c>
      <c r="R11" s="212">
        <f>'[1]Oqoltin-Cotton'!Q11</f>
        <v>0</v>
      </c>
      <c r="S11" s="212">
        <f>'[1]Oqoltin-Cotton'!R11</f>
        <v>0</v>
      </c>
      <c r="T11" s="212">
        <f>'[1]Oqoltin-Cotton'!S11</f>
        <v>0</v>
      </c>
      <c r="U11" s="205">
        <f>'[1]Oqoltin-Cotton'!T11</f>
        <v>0</v>
      </c>
      <c r="V11" s="206">
        <f>'[1]Oqoltin-Cotton'!U11</f>
        <v>0</v>
      </c>
      <c r="W11" s="205" t="str">
        <f>'[1]Oqoltin-Cotton'!V11</f>
        <v> </v>
      </c>
      <c r="X11" s="205" t="str">
        <f>'[1]Oqoltin-Cotton'!W11</f>
        <v> </v>
      </c>
      <c r="Y11" s="205">
        <f>'[1]Oqoltin-Cotton'!X11</f>
        <v>0</v>
      </c>
      <c r="Z11" s="205">
        <f>'[1]Oqoltin-Cotton'!Y11</f>
        <v>0</v>
      </c>
      <c r="AA11" s="205">
        <f>'[1]Oqoltin-Cotton'!Z11</f>
        <v>0</v>
      </c>
      <c r="AB11" s="205">
        <f>'[1]Oqoltin-Cotton'!AA11</f>
        <v>0</v>
      </c>
      <c r="AC11" s="205">
        <f>'[1]Oqoltin-Cotton'!AB11</f>
        <v>0</v>
      </c>
      <c r="AD11" s="206">
        <f>'[1]Oqoltin-Cotton'!AC11</f>
        <v>0</v>
      </c>
      <c r="AE11" s="205" t="str">
        <f>'[1]Oqoltin-Cotton'!AD11</f>
        <v> </v>
      </c>
      <c r="AF11" s="205" t="str">
        <f>'[1]Oqoltin-Cotton'!AE11</f>
        <v> </v>
      </c>
      <c r="AG11" s="214">
        <f>'[1]Oqoltin-Cotton'!AF11</f>
        <v>0</v>
      </c>
      <c r="AH11" s="214">
        <f>'[1]Oqoltin-Cotton'!AG11</f>
        <v>0</v>
      </c>
      <c r="AI11" s="214">
        <f>'[1]Oqoltin-Cotton'!AH11</f>
        <v>0</v>
      </c>
      <c r="AJ11" s="214">
        <f>'[1]Oqoltin-Cotton'!AI11</f>
        <v>0</v>
      </c>
      <c r="AK11" s="214">
        <f>'[1]Oqoltin-Cotton'!AJ11</f>
        <v>0</v>
      </c>
      <c r="AL11" s="214">
        <f>'[1]Oqoltin-Cotton'!AK11</f>
        <v>0</v>
      </c>
      <c r="AM11" s="214">
        <f>'[1]Oqoltin-Cotton'!AL11</f>
        <v>0</v>
      </c>
      <c r="AN11" s="214">
        <f>'[1]Oqoltin-Cotton'!AM11</f>
        <v>0</v>
      </c>
      <c r="AO11" s="214">
        <f>'[1]Oqoltin-Cotton'!AN11</f>
        <v>0</v>
      </c>
      <c r="AP11" s="214">
        <f>'[1]Oqoltin-Cotton'!AO11</f>
        <v>0</v>
      </c>
      <c r="AQ11" s="214">
        <f>'[1]Oqoltin-Cotton'!AP11</f>
        <v>0</v>
      </c>
      <c r="AR11" s="214">
        <f>'[1]Oqoltin-Cotton'!AQ11</f>
        <v>0</v>
      </c>
      <c r="AS11" s="214">
        <f>'[1]Oqoltin-Cotton'!AR11</f>
        <v>0</v>
      </c>
      <c r="AT11" s="214">
        <f>'[1]Oqoltin-Cotton'!AS11</f>
        <v>0</v>
      </c>
      <c r="AU11" s="214">
        <f>'[1]Oqoltin-Cotton'!AT11</f>
        <v>0</v>
      </c>
      <c r="AV11" s="214">
        <f>'[1]Oqoltin-Cotton'!AU11</f>
        <v>0</v>
      </c>
    </row>
    <row r="12" spans="2:48" ht="15">
      <c r="B12" s="193" t="str">
        <f>'[1]Oqoltin-Cotton'!A12</f>
        <v>O-1-SD-36</v>
      </c>
      <c r="C12" s="203" t="str">
        <f>'[1]Oqoltin-Cotton'!B12</f>
        <v>Z 1</v>
      </c>
      <c r="D12" s="64" t="str">
        <f>'[1]Oqoltin-Cotton'!C12</f>
        <v>Sardoba</v>
      </c>
      <c r="E12" s="204">
        <f>'[1]Oqoltin-Cotton'!D12</f>
        <v>36</v>
      </c>
      <c r="F12" s="204">
        <f>'[1]Oqoltin-Cotton'!E12</f>
        <v>46.7</v>
      </c>
      <c r="G12" s="208">
        <f>'[1]Oqoltin-Cotton'!F12</f>
        <v>46</v>
      </c>
      <c r="H12" s="204" t="str">
        <f>'[1]Oqoltin-Cotton'!G12</f>
        <v>Cotton</v>
      </c>
      <c r="I12" s="206">
        <f>'[1]Oqoltin-Cotton'!H12</f>
        <v>46</v>
      </c>
      <c r="J12" s="212">
        <f>'[1]Oqoltin-Cotton'!I12</f>
        <v>0</v>
      </c>
      <c r="K12" s="212">
        <f>'[1]Oqoltin-Cotton'!J12</f>
        <v>0</v>
      </c>
      <c r="L12" s="205">
        <f>'[1]Oqoltin-Cotton'!K12</f>
        <v>1</v>
      </c>
      <c r="M12" s="206">
        <f>'[1]Oqoltin-Cotton'!L12</f>
        <v>46</v>
      </c>
      <c r="N12" s="206">
        <f>'[1]Oqoltin-Cotton'!M12</f>
        <v>100</v>
      </c>
      <c r="O12" s="207">
        <f>'[1]Oqoltin-Cotton'!N12</f>
        <v>45309</v>
      </c>
      <c r="P12" s="207">
        <f>'[1]Oqoltin-Cotton'!O12</f>
        <v>45331</v>
      </c>
      <c r="Q12" s="206">
        <f>'[1]Oqoltin-Cotton'!P12</f>
        <v>46</v>
      </c>
      <c r="R12" s="212">
        <f>'[1]Oqoltin-Cotton'!Q12</f>
        <v>0</v>
      </c>
      <c r="S12" s="212">
        <f>'[1]Oqoltin-Cotton'!R12</f>
        <v>0</v>
      </c>
      <c r="T12" s="212">
        <f>'[1]Oqoltin-Cotton'!S12</f>
        <v>1</v>
      </c>
      <c r="U12" s="206">
        <f>'[1]Oqoltin-Cotton'!T12</f>
        <v>46</v>
      </c>
      <c r="V12" s="206">
        <f>'[1]Oqoltin-Cotton'!U12</f>
        <v>100</v>
      </c>
      <c r="W12" s="207">
        <f>'[1]Oqoltin-Cotton'!V12</f>
        <v>45341</v>
      </c>
      <c r="X12" s="207">
        <f>'[1]Oqoltin-Cotton'!W12</f>
        <v>45325</v>
      </c>
      <c r="Y12" s="205">
        <f>'[1]Oqoltin-Cotton'!X12</f>
        <v>0</v>
      </c>
      <c r="Z12" s="205">
        <f>'[1]Oqoltin-Cotton'!Y12</f>
        <v>0</v>
      </c>
      <c r="AA12" s="206">
        <f>'[1]Oqoltin-Cotton'!Z12</f>
        <v>0</v>
      </c>
      <c r="AB12" s="205">
        <f>'[1]Oqoltin-Cotton'!AA12</f>
        <v>0</v>
      </c>
      <c r="AC12" s="206">
        <f>'[1]Oqoltin-Cotton'!AB12</f>
        <v>0</v>
      </c>
      <c r="AD12" s="206">
        <f>'[1]Oqoltin-Cotton'!AC12</f>
        <v>0</v>
      </c>
      <c r="AE12" s="207">
        <f>'[1]Oqoltin-Cotton'!AD12</f>
        <v>0</v>
      </c>
      <c r="AF12" s="207">
        <f>'[1]Oqoltin-Cotton'!AE12</f>
        <v>0</v>
      </c>
      <c r="AG12" s="214">
        <f>'[1]Oqoltin-Cotton'!AF12</f>
        <v>0</v>
      </c>
      <c r="AH12" s="214">
        <f>'[1]Oqoltin-Cotton'!AG12</f>
        <v>0</v>
      </c>
      <c r="AI12" s="214">
        <f>'[1]Oqoltin-Cotton'!AH12</f>
        <v>0</v>
      </c>
      <c r="AJ12" s="214">
        <f>'[1]Oqoltin-Cotton'!AI12</f>
        <v>0</v>
      </c>
      <c r="AK12" s="214">
        <f>'[1]Oqoltin-Cotton'!AJ12</f>
        <v>0</v>
      </c>
      <c r="AL12" s="214">
        <f>'[1]Oqoltin-Cotton'!AK12</f>
        <v>0</v>
      </c>
      <c r="AM12" s="214">
        <f>'[1]Oqoltin-Cotton'!AL12</f>
        <v>0</v>
      </c>
      <c r="AN12" s="214">
        <f>'[1]Oqoltin-Cotton'!AM12</f>
        <v>0</v>
      </c>
      <c r="AO12" s="214">
        <f>'[1]Oqoltin-Cotton'!AN12</f>
        <v>0</v>
      </c>
      <c r="AP12" s="214">
        <f>'[1]Oqoltin-Cotton'!AO12</f>
        <v>0</v>
      </c>
      <c r="AQ12" s="214">
        <f>'[1]Oqoltin-Cotton'!AP12</f>
        <v>0</v>
      </c>
      <c r="AR12" s="214">
        <f>'[1]Oqoltin-Cotton'!AQ12</f>
        <v>0</v>
      </c>
      <c r="AS12" s="214">
        <f>'[1]Oqoltin-Cotton'!AR12</f>
        <v>0</v>
      </c>
      <c r="AT12" s="214">
        <f>'[1]Oqoltin-Cotton'!AS12</f>
        <v>0</v>
      </c>
      <c r="AU12" s="214">
        <f>'[1]Oqoltin-Cotton'!AT12</f>
        <v>0</v>
      </c>
      <c r="AV12" s="214">
        <f>'[1]Oqoltin-Cotton'!AU12</f>
        <v>0</v>
      </c>
    </row>
    <row r="13" spans="2:48" ht="15">
      <c r="B13" s="193" t="str">
        <f>'[1]Oqoltin-Cotton'!A13</f>
        <v>O-1-SD-39</v>
      </c>
      <c r="C13" s="203" t="str">
        <f>'[1]Oqoltin-Cotton'!B13</f>
        <v>Z 1</v>
      </c>
      <c r="D13" s="64" t="str">
        <f>'[1]Oqoltin-Cotton'!C13</f>
        <v>Sardoba</v>
      </c>
      <c r="E13" s="204">
        <f>'[1]Oqoltin-Cotton'!D13</f>
        <v>39</v>
      </c>
      <c r="F13" s="204">
        <f>'[1]Oqoltin-Cotton'!E13</f>
        <v>47.4</v>
      </c>
      <c r="G13" s="204">
        <f>'[1]Oqoltin-Cotton'!F13</f>
        <v>45.7</v>
      </c>
      <c r="H13" s="204" t="str">
        <f>'[1]Oqoltin-Cotton'!G13</f>
        <v>Cotton</v>
      </c>
      <c r="I13" s="205">
        <f>'[1]Oqoltin-Cotton'!H13</f>
        <v>45.7</v>
      </c>
      <c r="J13" s="212">
        <f>'[1]Oqoltin-Cotton'!I13</f>
        <v>0</v>
      </c>
      <c r="K13" s="212">
        <f>'[1]Oqoltin-Cotton'!J13</f>
        <v>0</v>
      </c>
      <c r="L13" s="205">
        <f>'[1]Oqoltin-Cotton'!K13</f>
        <v>1</v>
      </c>
      <c r="M13" s="206">
        <f>'[1]Oqoltin-Cotton'!L13</f>
        <v>45.7</v>
      </c>
      <c r="N13" s="206">
        <f>'[1]Oqoltin-Cotton'!M13</f>
        <v>100</v>
      </c>
      <c r="O13" s="207">
        <f>'[1]Oqoltin-Cotton'!N13</f>
        <v>45296</v>
      </c>
      <c r="P13" s="207">
        <f>'[1]Oqoltin-Cotton'!O13</f>
        <v>45322</v>
      </c>
      <c r="Q13" s="205">
        <f>'[1]Oqoltin-Cotton'!P13</f>
        <v>45.7</v>
      </c>
      <c r="R13" s="212">
        <f>'[1]Oqoltin-Cotton'!Q13</f>
        <v>0</v>
      </c>
      <c r="S13" s="212">
        <f>'[1]Oqoltin-Cotton'!R13</f>
        <v>0</v>
      </c>
      <c r="T13" s="212">
        <f>'[1]Oqoltin-Cotton'!S13</f>
        <v>1</v>
      </c>
      <c r="U13" s="206">
        <f>'[1]Oqoltin-Cotton'!T13</f>
        <v>45.7</v>
      </c>
      <c r="V13" s="206">
        <f>'[1]Oqoltin-Cotton'!U13</f>
        <v>100</v>
      </c>
      <c r="W13" s="207">
        <f>'[1]Oqoltin-Cotton'!V13</f>
        <v>45348</v>
      </c>
      <c r="X13" s="207">
        <f>'[1]Oqoltin-Cotton'!W13</f>
        <v>45356</v>
      </c>
      <c r="Y13" s="205">
        <f>'[1]Oqoltin-Cotton'!X13</f>
        <v>0</v>
      </c>
      <c r="Z13" s="205">
        <f>'[1]Oqoltin-Cotton'!Y13</f>
        <v>0</v>
      </c>
      <c r="AA13" s="206">
        <f>'[1]Oqoltin-Cotton'!Z13</f>
        <v>0</v>
      </c>
      <c r="AB13" s="205">
        <f>'[1]Oqoltin-Cotton'!AA13</f>
        <v>0</v>
      </c>
      <c r="AC13" s="206">
        <f>'[1]Oqoltin-Cotton'!AB13</f>
        <v>0</v>
      </c>
      <c r="AD13" s="206">
        <f>'[1]Oqoltin-Cotton'!AC13</f>
        <v>0</v>
      </c>
      <c r="AE13" s="207">
        <f>'[1]Oqoltin-Cotton'!AD13</f>
        <v>0</v>
      </c>
      <c r="AF13" s="207">
        <f>'[1]Oqoltin-Cotton'!AE13</f>
        <v>0</v>
      </c>
      <c r="AG13" s="214">
        <f>'[1]Oqoltin-Cotton'!AF13</f>
        <v>0</v>
      </c>
      <c r="AH13" s="214">
        <f>'[1]Oqoltin-Cotton'!AG13</f>
        <v>0</v>
      </c>
      <c r="AI13" s="214">
        <f>'[1]Oqoltin-Cotton'!AH13</f>
        <v>0</v>
      </c>
      <c r="AJ13" s="214">
        <f>'[1]Oqoltin-Cotton'!AI13</f>
        <v>0</v>
      </c>
      <c r="AK13" s="214">
        <f>'[1]Oqoltin-Cotton'!AJ13</f>
        <v>0</v>
      </c>
      <c r="AL13" s="214">
        <f>'[1]Oqoltin-Cotton'!AK13</f>
        <v>0</v>
      </c>
      <c r="AM13" s="214">
        <f>'[1]Oqoltin-Cotton'!AL13</f>
        <v>0</v>
      </c>
      <c r="AN13" s="214">
        <f>'[1]Oqoltin-Cotton'!AM13</f>
        <v>0</v>
      </c>
      <c r="AO13" s="214">
        <f>'[1]Oqoltin-Cotton'!AN13</f>
        <v>0</v>
      </c>
      <c r="AP13" s="214">
        <f>'[1]Oqoltin-Cotton'!AO13</f>
        <v>0</v>
      </c>
      <c r="AQ13" s="214">
        <f>'[1]Oqoltin-Cotton'!AP13</f>
        <v>0</v>
      </c>
      <c r="AR13" s="214">
        <f>'[1]Oqoltin-Cotton'!AQ13</f>
        <v>0</v>
      </c>
      <c r="AS13" s="214">
        <f>'[1]Oqoltin-Cotton'!AR13</f>
        <v>0</v>
      </c>
      <c r="AT13" s="214">
        <f>'[1]Oqoltin-Cotton'!AS13</f>
        <v>0</v>
      </c>
      <c r="AU13" s="214">
        <f>'[1]Oqoltin-Cotton'!AT13</f>
        <v>0</v>
      </c>
      <c r="AV13" s="214">
        <f>'[1]Oqoltin-Cotton'!AU13</f>
        <v>0</v>
      </c>
    </row>
    <row r="14" spans="2:48" ht="15">
      <c r="B14" s="193" t="str">
        <f>'[1]Oqoltin-Cotton'!A14</f>
        <v>O-1-SD-40</v>
      </c>
      <c r="C14" s="203" t="str">
        <f>'[1]Oqoltin-Cotton'!B14</f>
        <v>Z 1</v>
      </c>
      <c r="D14" s="64" t="str">
        <f>'[1]Oqoltin-Cotton'!C14</f>
        <v>Sardoba</v>
      </c>
      <c r="E14" s="204">
        <f>'[1]Oqoltin-Cotton'!D14</f>
        <v>40</v>
      </c>
      <c r="F14" s="204">
        <f>'[1]Oqoltin-Cotton'!E14</f>
        <v>47.3</v>
      </c>
      <c r="G14" s="204">
        <f>'[1]Oqoltin-Cotton'!F14</f>
        <v>46.4</v>
      </c>
      <c r="H14" s="204" t="str">
        <f>'[1]Oqoltin-Cotton'!G14</f>
        <v>Cotton</v>
      </c>
      <c r="I14" s="205">
        <f>'[1]Oqoltin-Cotton'!H14</f>
        <v>46.4</v>
      </c>
      <c r="J14" s="212">
        <f>'[1]Oqoltin-Cotton'!I14</f>
        <v>0</v>
      </c>
      <c r="K14" s="212">
        <f>'[1]Oqoltin-Cotton'!J14</f>
        <v>0</v>
      </c>
      <c r="L14" s="205">
        <f>'[1]Oqoltin-Cotton'!K14</f>
        <v>1</v>
      </c>
      <c r="M14" s="206">
        <f>'[1]Oqoltin-Cotton'!L14</f>
        <v>46.4</v>
      </c>
      <c r="N14" s="206">
        <f>'[1]Oqoltin-Cotton'!M14</f>
        <v>100</v>
      </c>
      <c r="O14" s="207">
        <f>'[1]Oqoltin-Cotton'!N14</f>
        <v>45303</v>
      </c>
      <c r="P14" s="207">
        <f>'[1]Oqoltin-Cotton'!O14</f>
        <v>45329</v>
      </c>
      <c r="Q14" s="205" t="str">
        <f>'[1]Oqoltin-Cotton'!P14</f>
        <v> </v>
      </c>
      <c r="R14" s="212">
        <f>'[1]Oqoltin-Cotton'!Q14</f>
        <v>0</v>
      </c>
      <c r="S14" s="212">
        <f>'[1]Oqoltin-Cotton'!R14</f>
        <v>0</v>
      </c>
      <c r="T14" s="212">
        <f>'[1]Oqoltin-Cotton'!S14</f>
        <v>0</v>
      </c>
      <c r="U14" s="206">
        <f>'[1]Oqoltin-Cotton'!T14</f>
        <v>0</v>
      </c>
      <c r="V14" s="206">
        <f>'[1]Oqoltin-Cotton'!U14</f>
        <v>0</v>
      </c>
      <c r="W14" s="205" t="str">
        <f>'[1]Oqoltin-Cotton'!V14</f>
        <v> </v>
      </c>
      <c r="X14" s="205" t="str">
        <f>'[1]Oqoltin-Cotton'!W14</f>
        <v> </v>
      </c>
      <c r="Y14" s="205">
        <f>'[1]Oqoltin-Cotton'!X14</f>
        <v>0</v>
      </c>
      <c r="Z14" s="205">
        <f>'[1]Oqoltin-Cotton'!Y14</f>
        <v>0</v>
      </c>
      <c r="AA14" s="206">
        <f>'[1]Oqoltin-Cotton'!Z14</f>
        <v>0</v>
      </c>
      <c r="AB14" s="205">
        <f>'[1]Oqoltin-Cotton'!AA14</f>
        <v>0</v>
      </c>
      <c r="AC14" s="206">
        <f>'[1]Oqoltin-Cotton'!AB14</f>
        <v>0</v>
      </c>
      <c r="AD14" s="206">
        <f>'[1]Oqoltin-Cotton'!AC14</f>
        <v>0</v>
      </c>
      <c r="AE14" s="205" t="str">
        <f>'[1]Oqoltin-Cotton'!AD14</f>
        <v> </v>
      </c>
      <c r="AF14" s="205" t="str">
        <f>'[1]Oqoltin-Cotton'!AE14</f>
        <v> </v>
      </c>
      <c r="AG14" s="214">
        <f>'[1]Oqoltin-Cotton'!AF14</f>
        <v>0</v>
      </c>
      <c r="AH14" s="214">
        <f>'[1]Oqoltin-Cotton'!AG14</f>
        <v>0</v>
      </c>
      <c r="AI14" s="214">
        <f>'[1]Oqoltin-Cotton'!AH14</f>
        <v>0</v>
      </c>
      <c r="AJ14" s="214">
        <f>'[1]Oqoltin-Cotton'!AI14</f>
        <v>0</v>
      </c>
      <c r="AK14" s="214">
        <f>'[1]Oqoltin-Cotton'!AJ14</f>
        <v>0</v>
      </c>
      <c r="AL14" s="214">
        <f>'[1]Oqoltin-Cotton'!AK14</f>
        <v>0</v>
      </c>
      <c r="AM14" s="214">
        <f>'[1]Oqoltin-Cotton'!AL14</f>
        <v>0</v>
      </c>
      <c r="AN14" s="214">
        <f>'[1]Oqoltin-Cotton'!AM14</f>
        <v>0</v>
      </c>
      <c r="AO14" s="214">
        <f>'[1]Oqoltin-Cotton'!AN14</f>
        <v>0</v>
      </c>
      <c r="AP14" s="214">
        <f>'[1]Oqoltin-Cotton'!AO14</f>
        <v>0</v>
      </c>
      <c r="AQ14" s="214">
        <f>'[1]Oqoltin-Cotton'!AP14</f>
        <v>0</v>
      </c>
      <c r="AR14" s="214">
        <f>'[1]Oqoltin-Cotton'!AQ14</f>
        <v>0</v>
      </c>
      <c r="AS14" s="214">
        <f>'[1]Oqoltin-Cotton'!AR14</f>
        <v>0</v>
      </c>
      <c r="AT14" s="214">
        <f>'[1]Oqoltin-Cotton'!AS14</f>
        <v>0</v>
      </c>
      <c r="AU14" s="214">
        <f>'[1]Oqoltin-Cotton'!AT14</f>
        <v>0</v>
      </c>
      <c r="AV14" s="214">
        <f>'[1]Oqoltin-Cotton'!AU14</f>
        <v>0</v>
      </c>
    </row>
    <row r="15" spans="2:48" ht="15">
      <c r="B15" s="193" t="str">
        <f>'[1]Oqoltin-Cotton'!A15</f>
        <v>O-1-SD-42</v>
      </c>
      <c r="C15" s="203" t="str">
        <f>'[1]Oqoltin-Cotton'!B15</f>
        <v>Z 1</v>
      </c>
      <c r="D15" s="64" t="str">
        <f>'[1]Oqoltin-Cotton'!C15</f>
        <v>Sardoba</v>
      </c>
      <c r="E15" s="204">
        <f>'[1]Oqoltin-Cotton'!D15</f>
        <v>42</v>
      </c>
      <c r="F15" s="204">
        <f>'[1]Oqoltin-Cotton'!E15</f>
        <v>53.7</v>
      </c>
      <c r="G15" s="204">
        <f>'[1]Oqoltin-Cotton'!F15</f>
        <v>51.8</v>
      </c>
      <c r="H15" s="204" t="str">
        <f>'[1]Oqoltin-Cotton'!G15</f>
        <v>Cotton</v>
      </c>
      <c r="I15" s="205">
        <f>'[1]Oqoltin-Cotton'!H15</f>
        <v>51.8</v>
      </c>
      <c r="J15" s="212">
        <f>'[1]Oqoltin-Cotton'!I15</f>
        <v>0</v>
      </c>
      <c r="K15" s="212">
        <f>'[1]Oqoltin-Cotton'!J15</f>
        <v>0</v>
      </c>
      <c r="L15" s="205">
        <f>'[1]Oqoltin-Cotton'!K15</f>
        <v>1</v>
      </c>
      <c r="M15" s="206">
        <f>'[1]Oqoltin-Cotton'!L15</f>
        <v>51.8</v>
      </c>
      <c r="N15" s="206">
        <f>'[1]Oqoltin-Cotton'!M15</f>
        <v>100</v>
      </c>
      <c r="O15" s="207">
        <f>'[1]Oqoltin-Cotton'!N15</f>
        <v>45311</v>
      </c>
      <c r="P15" s="207">
        <f>'[1]Oqoltin-Cotton'!O15</f>
        <v>45336</v>
      </c>
      <c r="Q15" s="205" t="str">
        <f>'[1]Oqoltin-Cotton'!P15</f>
        <v> </v>
      </c>
      <c r="R15" s="212">
        <f>'[1]Oqoltin-Cotton'!Q15</f>
        <v>0</v>
      </c>
      <c r="S15" s="212">
        <f>'[1]Oqoltin-Cotton'!R15</f>
        <v>0</v>
      </c>
      <c r="T15" s="212">
        <f>'[1]Oqoltin-Cotton'!S15</f>
        <v>0</v>
      </c>
      <c r="U15" s="206">
        <f>'[1]Oqoltin-Cotton'!T15</f>
        <v>0</v>
      </c>
      <c r="V15" s="206">
        <f>'[1]Oqoltin-Cotton'!U15</f>
        <v>0</v>
      </c>
      <c r="W15" s="205" t="str">
        <f>'[1]Oqoltin-Cotton'!V15</f>
        <v> </v>
      </c>
      <c r="X15" s="205" t="str">
        <f>'[1]Oqoltin-Cotton'!W15</f>
        <v> </v>
      </c>
      <c r="Y15" s="205">
        <f>'[1]Oqoltin-Cotton'!X15</f>
        <v>0</v>
      </c>
      <c r="Z15" s="205">
        <f>'[1]Oqoltin-Cotton'!Y15</f>
        <v>0</v>
      </c>
      <c r="AA15" s="206">
        <f>'[1]Oqoltin-Cotton'!Z15</f>
        <v>0</v>
      </c>
      <c r="AB15" s="205">
        <f>'[1]Oqoltin-Cotton'!AA15</f>
        <v>0</v>
      </c>
      <c r="AC15" s="206">
        <f>'[1]Oqoltin-Cotton'!AB15</f>
        <v>0</v>
      </c>
      <c r="AD15" s="206">
        <f>'[1]Oqoltin-Cotton'!AC15</f>
        <v>0</v>
      </c>
      <c r="AE15" s="205" t="str">
        <f>'[1]Oqoltin-Cotton'!AD15</f>
        <v> </v>
      </c>
      <c r="AF15" s="205" t="str">
        <f>'[1]Oqoltin-Cotton'!AE15</f>
        <v> </v>
      </c>
      <c r="AG15" s="214">
        <f>'[1]Oqoltin-Cotton'!AF15</f>
        <v>0</v>
      </c>
      <c r="AH15" s="214">
        <f>'[1]Oqoltin-Cotton'!AG15</f>
        <v>0</v>
      </c>
      <c r="AI15" s="214">
        <f>'[1]Oqoltin-Cotton'!AH15</f>
        <v>0</v>
      </c>
      <c r="AJ15" s="214">
        <f>'[1]Oqoltin-Cotton'!AI15</f>
        <v>0</v>
      </c>
      <c r="AK15" s="214">
        <f>'[1]Oqoltin-Cotton'!AJ15</f>
        <v>0</v>
      </c>
      <c r="AL15" s="214">
        <f>'[1]Oqoltin-Cotton'!AK15</f>
        <v>0</v>
      </c>
      <c r="AM15" s="214">
        <f>'[1]Oqoltin-Cotton'!AL15</f>
        <v>0</v>
      </c>
      <c r="AN15" s="214">
        <f>'[1]Oqoltin-Cotton'!AM15</f>
        <v>0</v>
      </c>
      <c r="AO15" s="214">
        <f>'[1]Oqoltin-Cotton'!AN15</f>
        <v>0</v>
      </c>
      <c r="AP15" s="214">
        <f>'[1]Oqoltin-Cotton'!AO15</f>
        <v>0</v>
      </c>
      <c r="AQ15" s="214">
        <f>'[1]Oqoltin-Cotton'!AP15</f>
        <v>0</v>
      </c>
      <c r="AR15" s="214">
        <f>'[1]Oqoltin-Cotton'!AQ15</f>
        <v>0</v>
      </c>
      <c r="AS15" s="214">
        <f>'[1]Oqoltin-Cotton'!AR15</f>
        <v>0</v>
      </c>
      <c r="AT15" s="214">
        <f>'[1]Oqoltin-Cotton'!AS15</f>
        <v>0</v>
      </c>
      <c r="AU15" s="214">
        <f>'[1]Oqoltin-Cotton'!AT15</f>
        <v>0</v>
      </c>
      <c r="AV15" s="214">
        <f>'[1]Oqoltin-Cotton'!AU15</f>
        <v>0</v>
      </c>
    </row>
    <row r="16" spans="2:48" ht="15">
      <c r="B16" s="193" t="str">
        <f>'[1]Oqoltin-Cotton'!A16</f>
        <v>O-1-SD-44</v>
      </c>
      <c r="C16" s="203" t="str">
        <f>'[1]Oqoltin-Cotton'!B16</f>
        <v>Z 1</v>
      </c>
      <c r="D16" s="64" t="str">
        <f>'[1]Oqoltin-Cotton'!C16</f>
        <v>Sardoba</v>
      </c>
      <c r="E16" s="204">
        <f>'[1]Oqoltin-Cotton'!D16</f>
        <v>44</v>
      </c>
      <c r="F16" s="204">
        <f>'[1]Oqoltin-Cotton'!E16</f>
        <v>51.8</v>
      </c>
      <c r="G16" s="204">
        <f>'[1]Oqoltin-Cotton'!F16</f>
        <v>50.6</v>
      </c>
      <c r="H16" s="204" t="str">
        <f>'[1]Oqoltin-Cotton'!G16</f>
        <v>Cotton</v>
      </c>
      <c r="I16" s="205">
        <f>'[1]Oqoltin-Cotton'!H16</f>
        <v>50.6</v>
      </c>
      <c r="J16" s="212">
        <f>'[1]Oqoltin-Cotton'!I16</f>
        <v>0</v>
      </c>
      <c r="K16" s="212">
        <f>'[1]Oqoltin-Cotton'!J16</f>
        <v>0</v>
      </c>
      <c r="L16" s="205">
        <f>'[1]Oqoltin-Cotton'!K16</f>
        <v>1</v>
      </c>
      <c r="M16" s="206">
        <f>'[1]Oqoltin-Cotton'!L16</f>
        <v>50.6</v>
      </c>
      <c r="N16" s="206">
        <f>'[1]Oqoltin-Cotton'!M16</f>
        <v>100</v>
      </c>
      <c r="O16" s="207">
        <f>'[1]Oqoltin-Cotton'!N16</f>
        <v>45306</v>
      </c>
      <c r="P16" s="207">
        <f>'[1]Oqoltin-Cotton'!O16</f>
        <v>45322</v>
      </c>
      <c r="Q16" s="205">
        <f>'[1]Oqoltin-Cotton'!P16</f>
        <v>50.6</v>
      </c>
      <c r="R16" s="212">
        <f>'[1]Oqoltin-Cotton'!Q16</f>
        <v>0</v>
      </c>
      <c r="S16" s="212">
        <f>'[1]Oqoltin-Cotton'!R16</f>
        <v>0</v>
      </c>
      <c r="T16" s="212">
        <f>'[1]Oqoltin-Cotton'!S16</f>
        <v>1</v>
      </c>
      <c r="U16" s="206">
        <f>'[1]Oqoltin-Cotton'!T16</f>
        <v>50.6</v>
      </c>
      <c r="V16" s="206">
        <f>'[1]Oqoltin-Cotton'!U16</f>
        <v>100</v>
      </c>
      <c r="W16" s="207">
        <f>'[1]Oqoltin-Cotton'!V16</f>
        <v>45340</v>
      </c>
      <c r="X16" s="207">
        <f>'[1]Oqoltin-Cotton'!W16</f>
        <v>45353</v>
      </c>
      <c r="Y16" s="205">
        <f>'[1]Oqoltin-Cotton'!X16</f>
        <v>0</v>
      </c>
      <c r="Z16" s="205">
        <f>'[1]Oqoltin-Cotton'!Y16</f>
        <v>0</v>
      </c>
      <c r="AA16" s="206">
        <f>'[1]Oqoltin-Cotton'!Z16</f>
        <v>0</v>
      </c>
      <c r="AB16" s="205">
        <f>'[1]Oqoltin-Cotton'!AA16</f>
        <v>0</v>
      </c>
      <c r="AC16" s="206">
        <f>'[1]Oqoltin-Cotton'!AB16</f>
        <v>0</v>
      </c>
      <c r="AD16" s="206">
        <f>'[1]Oqoltin-Cotton'!AC16</f>
        <v>0</v>
      </c>
      <c r="AE16" s="207">
        <f>'[1]Oqoltin-Cotton'!AD16</f>
        <v>0</v>
      </c>
      <c r="AF16" s="207">
        <f>'[1]Oqoltin-Cotton'!AE16</f>
        <v>0</v>
      </c>
      <c r="AG16" s="214">
        <f>'[1]Oqoltin-Cotton'!AF16</f>
        <v>0</v>
      </c>
      <c r="AH16" s="214">
        <f>'[1]Oqoltin-Cotton'!AG16</f>
        <v>0</v>
      </c>
      <c r="AI16" s="214">
        <f>'[1]Oqoltin-Cotton'!AH16</f>
        <v>0</v>
      </c>
      <c r="AJ16" s="214">
        <f>'[1]Oqoltin-Cotton'!AI16</f>
        <v>0</v>
      </c>
      <c r="AK16" s="214">
        <f>'[1]Oqoltin-Cotton'!AJ16</f>
        <v>0</v>
      </c>
      <c r="AL16" s="214">
        <f>'[1]Oqoltin-Cotton'!AK16</f>
        <v>0</v>
      </c>
      <c r="AM16" s="214">
        <f>'[1]Oqoltin-Cotton'!AL16</f>
        <v>0</v>
      </c>
      <c r="AN16" s="214">
        <f>'[1]Oqoltin-Cotton'!AM16</f>
        <v>0</v>
      </c>
      <c r="AO16" s="214">
        <f>'[1]Oqoltin-Cotton'!AN16</f>
        <v>0</v>
      </c>
      <c r="AP16" s="214">
        <f>'[1]Oqoltin-Cotton'!AO16</f>
        <v>0</v>
      </c>
      <c r="AQ16" s="214">
        <f>'[1]Oqoltin-Cotton'!AP16</f>
        <v>0</v>
      </c>
      <c r="AR16" s="214">
        <f>'[1]Oqoltin-Cotton'!AQ16</f>
        <v>0</v>
      </c>
      <c r="AS16" s="214">
        <f>'[1]Oqoltin-Cotton'!AR16</f>
        <v>0</v>
      </c>
      <c r="AT16" s="214">
        <f>'[1]Oqoltin-Cotton'!AS16</f>
        <v>0</v>
      </c>
      <c r="AU16" s="214">
        <f>'[1]Oqoltin-Cotton'!AT16</f>
        <v>0</v>
      </c>
      <c r="AV16" s="214">
        <f>'[1]Oqoltin-Cotton'!AU16</f>
        <v>0</v>
      </c>
    </row>
    <row r="17" spans="2:48" ht="15">
      <c r="B17" s="193" t="str">
        <f>'[1]Oqoltin-Cotton'!A17</f>
        <v>O-1-SD-F68</v>
      </c>
      <c r="C17" s="203" t="str">
        <f>'[1]Oqoltin-Cotton'!B17</f>
        <v>Z 1</v>
      </c>
      <c r="D17" s="64" t="str">
        <f>'[1]Oqoltin-Cotton'!C17</f>
        <v>Sardoba</v>
      </c>
      <c r="E17" s="204" t="str">
        <f>'[1]Oqoltin-Cotton'!D17</f>
        <v>F68</v>
      </c>
      <c r="F17" s="204">
        <f>'[1]Oqoltin-Cotton'!E17</f>
        <v>19.3</v>
      </c>
      <c r="G17" s="204">
        <f>'[1]Oqoltin-Cotton'!F17</f>
        <v>18.399999999999999</v>
      </c>
      <c r="H17" s="204" t="str">
        <f>'[1]Oqoltin-Cotton'!G17</f>
        <v>Cotton</v>
      </c>
      <c r="I17" s="205">
        <f>'[1]Oqoltin-Cotton'!H17</f>
        <v>18.399999999999999</v>
      </c>
      <c r="J17" s="212" t="str">
        <f>'[1]Oqoltin-Cotton'!I17</f>
        <v> </v>
      </c>
      <c r="K17" s="212" t="str">
        <f>'[1]Oqoltin-Cotton'!J17</f>
        <v> </v>
      </c>
      <c r="L17" s="205">
        <f>'[1]Oqoltin-Cotton'!K17</f>
        <v>1</v>
      </c>
      <c r="M17" s="206">
        <f>'[1]Oqoltin-Cotton'!L17</f>
        <v>18.399999999999999</v>
      </c>
      <c r="N17" s="206">
        <f>'[1]Oqoltin-Cotton'!M17</f>
        <v>100</v>
      </c>
      <c r="O17" s="207">
        <f>'[1]Oqoltin-Cotton'!N17</f>
        <v>45265</v>
      </c>
      <c r="P17" s="207">
        <f>'[1]Oqoltin-Cotton'!O17</f>
        <v>45271</v>
      </c>
      <c r="Q17" s="205" t="str">
        <f>'[1]Oqoltin-Cotton'!P17</f>
        <v> </v>
      </c>
      <c r="R17" s="212">
        <f>'[1]Oqoltin-Cotton'!Q17</f>
        <v>0</v>
      </c>
      <c r="S17" s="212">
        <f>'[1]Oqoltin-Cotton'!R17</f>
        <v>0</v>
      </c>
      <c r="T17" s="212">
        <f>'[1]Oqoltin-Cotton'!S17</f>
        <v>0</v>
      </c>
      <c r="U17" s="206">
        <f>'[1]Oqoltin-Cotton'!T17</f>
        <v>0</v>
      </c>
      <c r="V17" s="206">
        <f>'[1]Oqoltin-Cotton'!U17</f>
        <v>0</v>
      </c>
      <c r="W17" s="205" t="str">
        <f>'[1]Oqoltin-Cotton'!V17</f>
        <v> </v>
      </c>
      <c r="X17" s="205" t="str">
        <f>'[1]Oqoltin-Cotton'!W17</f>
        <v> </v>
      </c>
      <c r="Y17" s="205">
        <f>'[1]Oqoltin-Cotton'!X17</f>
        <v>18.399999999999999</v>
      </c>
      <c r="Z17" s="205">
        <f>'[1]Oqoltin-Cotton'!Y17</f>
        <v>0</v>
      </c>
      <c r="AA17" s="206">
        <f>'[1]Oqoltin-Cotton'!Z17</f>
        <v>0</v>
      </c>
      <c r="AB17" s="205">
        <f>'[1]Oqoltin-Cotton'!AA17</f>
        <v>1</v>
      </c>
      <c r="AC17" s="206">
        <f>'[1]Oqoltin-Cotton'!AB17</f>
        <v>18.399999999999999</v>
      </c>
      <c r="AD17" s="206">
        <f>'[1]Oqoltin-Cotton'!AC17</f>
        <v>100</v>
      </c>
      <c r="AE17" s="207">
        <f>'[1]Oqoltin-Cotton'!AD17</f>
        <v>45414</v>
      </c>
      <c r="AF17" s="207">
        <f>'[1]Oqoltin-Cotton'!AE17</f>
        <v>45418</v>
      </c>
      <c r="AG17" s="214">
        <f>'[1]Oqoltin-Cotton'!AF17</f>
        <v>0</v>
      </c>
      <c r="AH17" s="214">
        <f>'[1]Oqoltin-Cotton'!AG17</f>
        <v>0</v>
      </c>
      <c r="AI17" s="214">
        <f>'[1]Oqoltin-Cotton'!AH17</f>
        <v>0</v>
      </c>
      <c r="AJ17" s="214">
        <f>'[1]Oqoltin-Cotton'!AI17</f>
        <v>0</v>
      </c>
      <c r="AK17" s="214">
        <f>'[1]Oqoltin-Cotton'!AJ17</f>
        <v>0</v>
      </c>
      <c r="AL17" s="214">
        <f>'[1]Oqoltin-Cotton'!AK17</f>
        <v>0</v>
      </c>
      <c r="AM17" s="214">
        <f>'[1]Oqoltin-Cotton'!AL17</f>
        <v>0</v>
      </c>
      <c r="AN17" s="214">
        <f>'[1]Oqoltin-Cotton'!AM17</f>
        <v>0</v>
      </c>
      <c r="AO17" s="214">
        <f>'[1]Oqoltin-Cotton'!AN17</f>
        <v>0</v>
      </c>
      <c r="AP17" s="214">
        <f>'[1]Oqoltin-Cotton'!AO17</f>
        <v>0</v>
      </c>
      <c r="AQ17" s="214">
        <f>'[1]Oqoltin-Cotton'!AP17</f>
        <v>0</v>
      </c>
      <c r="AR17" s="214">
        <f>'[1]Oqoltin-Cotton'!AQ17</f>
        <v>0</v>
      </c>
      <c r="AS17" s="214">
        <f>'[1]Oqoltin-Cotton'!AR17</f>
        <v>0</v>
      </c>
      <c r="AT17" s="214">
        <f>'[1]Oqoltin-Cotton'!AS17</f>
        <v>0</v>
      </c>
      <c r="AU17" s="214">
        <f>'[1]Oqoltin-Cotton'!AT17</f>
        <v>0</v>
      </c>
      <c r="AV17" s="214">
        <f>'[1]Oqoltin-Cotton'!AU17</f>
        <v>0</v>
      </c>
    </row>
    <row r="18" spans="2:48" ht="15">
      <c r="B18" s="193" t="str">
        <f>'[1]Oqoltin-Cotton'!A18</f>
        <v>O-1-SD-95</v>
      </c>
      <c r="C18" s="203" t="str">
        <f>'[1]Oqoltin-Cotton'!B18</f>
        <v>Z 1</v>
      </c>
      <c r="D18" s="64" t="str">
        <f>'[1]Oqoltin-Cotton'!C18</f>
        <v>Sardoba</v>
      </c>
      <c r="E18" s="204">
        <f>'[1]Oqoltin-Cotton'!D18</f>
        <v>95</v>
      </c>
      <c r="F18" s="204">
        <f>'[1]Oqoltin-Cotton'!E18</f>
        <v>16</v>
      </c>
      <c r="G18" s="204">
        <f>'[1]Oqoltin-Cotton'!F18</f>
        <v>15.4</v>
      </c>
      <c r="H18" s="204" t="str">
        <f>'[1]Oqoltin-Cotton'!G18</f>
        <v>Cotton</v>
      </c>
      <c r="I18" s="205">
        <f>'[1]Oqoltin-Cotton'!H18</f>
        <v>15.4</v>
      </c>
      <c r="J18" s="212" t="str">
        <f>'[1]Oqoltin-Cotton'!I18</f>
        <v> </v>
      </c>
      <c r="K18" s="212" t="str">
        <f>'[1]Oqoltin-Cotton'!J18</f>
        <v> </v>
      </c>
      <c r="L18" s="205">
        <f>'[1]Oqoltin-Cotton'!K18</f>
        <v>1</v>
      </c>
      <c r="M18" s="206">
        <f>'[1]Oqoltin-Cotton'!L18</f>
        <v>15.4</v>
      </c>
      <c r="N18" s="206">
        <f>'[1]Oqoltin-Cotton'!M18</f>
        <v>100</v>
      </c>
      <c r="O18" s="207">
        <f>'[1]Oqoltin-Cotton'!N18</f>
        <v>45288</v>
      </c>
      <c r="P18" s="207">
        <f>'[1]Oqoltin-Cotton'!O18</f>
        <v>45297</v>
      </c>
      <c r="Q18" s="205">
        <f>'[1]Oqoltin-Cotton'!P18</f>
        <v>15.4</v>
      </c>
      <c r="R18" s="212">
        <f>'[1]Oqoltin-Cotton'!Q18</f>
        <v>0</v>
      </c>
      <c r="S18" s="212">
        <f>'[1]Oqoltin-Cotton'!R18</f>
        <v>0</v>
      </c>
      <c r="T18" s="212">
        <f>'[1]Oqoltin-Cotton'!S18</f>
        <v>1</v>
      </c>
      <c r="U18" s="206">
        <f>'[1]Oqoltin-Cotton'!T18</f>
        <v>11</v>
      </c>
      <c r="V18" s="206">
        <f>'[1]Oqoltin-Cotton'!U18</f>
        <v>71.428571428571431</v>
      </c>
      <c r="W18" s="207">
        <f>'[1]Oqoltin-Cotton'!V18</f>
        <v>45344</v>
      </c>
      <c r="X18" s="207">
        <f>'[1]Oqoltin-Cotton'!W18</f>
        <v>45348</v>
      </c>
      <c r="Y18" s="205">
        <f>'[1]Oqoltin-Cotton'!X18</f>
        <v>0</v>
      </c>
      <c r="Z18" s="205">
        <f>'[1]Oqoltin-Cotton'!Y18</f>
        <v>0</v>
      </c>
      <c r="AA18" s="206">
        <f>'[1]Oqoltin-Cotton'!Z18</f>
        <v>0</v>
      </c>
      <c r="AB18" s="205">
        <f>'[1]Oqoltin-Cotton'!AA18</f>
        <v>0</v>
      </c>
      <c r="AC18" s="206">
        <f>'[1]Oqoltin-Cotton'!AB18</f>
        <v>0</v>
      </c>
      <c r="AD18" s="206">
        <f>'[1]Oqoltin-Cotton'!AC18</f>
        <v>0</v>
      </c>
      <c r="AE18" s="207">
        <f>'[1]Oqoltin-Cotton'!AD18</f>
        <v>0</v>
      </c>
      <c r="AF18" s="207">
        <f>'[1]Oqoltin-Cotton'!AE18</f>
        <v>0</v>
      </c>
      <c r="AG18" s="214">
        <f>'[1]Oqoltin-Cotton'!AF18</f>
        <v>0</v>
      </c>
      <c r="AH18" s="214">
        <f>'[1]Oqoltin-Cotton'!AG18</f>
        <v>0</v>
      </c>
      <c r="AI18" s="214">
        <f>'[1]Oqoltin-Cotton'!AH18</f>
        <v>0</v>
      </c>
      <c r="AJ18" s="214">
        <f>'[1]Oqoltin-Cotton'!AI18</f>
        <v>0</v>
      </c>
      <c r="AK18" s="214">
        <f>'[1]Oqoltin-Cotton'!AJ18</f>
        <v>0</v>
      </c>
      <c r="AL18" s="214">
        <f>'[1]Oqoltin-Cotton'!AK18</f>
        <v>0</v>
      </c>
      <c r="AM18" s="214">
        <f>'[1]Oqoltin-Cotton'!AL18</f>
        <v>0</v>
      </c>
      <c r="AN18" s="214">
        <f>'[1]Oqoltin-Cotton'!AM18</f>
        <v>0</v>
      </c>
      <c r="AO18" s="214">
        <f>'[1]Oqoltin-Cotton'!AN18</f>
        <v>0</v>
      </c>
      <c r="AP18" s="214">
        <f>'[1]Oqoltin-Cotton'!AO18</f>
        <v>0</v>
      </c>
      <c r="AQ18" s="214">
        <f>'[1]Oqoltin-Cotton'!AP18</f>
        <v>0</v>
      </c>
      <c r="AR18" s="214">
        <f>'[1]Oqoltin-Cotton'!AQ18</f>
        <v>0</v>
      </c>
      <c r="AS18" s="214">
        <f>'[1]Oqoltin-Cotton'!AR18</f>
        <v>0</v>
      </c>
      <c r="AT18" s="214">
        <f>'[1]Oqoltin-Cotton'!AS18</f>
        <v>0</v>
      </c>
      <c r="AU18" s="214">
        <f>'[1]Oqoltin-Cotton'!AT18</f>
        <v>0</v>
      </c>
      <c r="AV18" s="214">
        <f>'[1]Oqoltin-Cotton'!AU18</f>
        <v>0</v>
      </c>
    </row>
    <row r="19" spans="2:48" ht="15">
      <c r="B19" s="193" t="str">
        <f>'[1]Oqoltin-Cotton'!A19</f>
        <v>O-1-SD-96</v>
      </c>
      <c r="C19" s="203" t="str">
        <f>'[1]Oqoltin-Cotton'!B19</f>
        <v>Z 1</v>
      </c>
      <c r="D19" s="64" t="str">
        <f>'[1]Oqoltin-Cotton'!C19</f>
        <v>Sardoba</v>
      </c>
      <c r="E19" s="204">
        <f>'[1]Oqoltin-Cotton'!D19</f>
        <v>96</v>
      </c>
      <c r="F19" s="204">
        <f>'[1]Oqoltin-Cotton'!E19</f>
        <v>22.5</v>
      </c>
      <c r="G19" s="204">
        <f>'[1]Oqoltin-Cotton'!F19</f>
        <v>22.2</v>
      </c>
      <c r="H19" s="204" t="str">
        <f>'[1]Oqoltin-Cotton'!G19</f>
        <v>Cotton</v>
      </c>
      <c r="I19" s="205">
        <f>'[1]Oqoltin-Cotton'!H19</f>
        <v>22.2</v>
      </c>
      <c r="J19" s="212" t="str">
        <f>'[1]Oqoltin-Cotton'!I19</f>
        <v> </v>
      </c>
      <c r="K19" s="212" t="str">
        <f>'[1]Oqoltin-Cotton'!J19</f>
        <v> </v>
      </c>
      <c r="L19" s="205">
        <f>'[1]Oqoltin-Cotton'!K19</f>
        <v>1</v>
      </c>
      <c r="M19" s="206">
        <f>'[1]Oqoltin-Cotton'!L19</f>
        <v>22.2</v>
      </c>
      <c r="N19" s="206">
        <f>'[1]Oqoltin-Cotton'!M19</f>
        <v>100</v>
      </c>
      <c r="O19" s="207">
        <f>'[1]Oqoltin-Cotton'!N19</f>
        <v>45298</v>
      </c>
      <c r="P19" s="207">
        <f>'[1]Oqoltin-Cotton'!O19</f>
        <v>45308</v>
      </c>
      <c r="Q19" s="205" t="str">
        <f>'[1]Oqoltin-Cotton'!P19</f>
        <v> </v>
      </c>
      <c r="R19" s="212">
        <f>'[1]Oqoltin-Cotton'!Q19</f>
        <v>0</v>
      </c>
      <c r="S19" s="212">
        <f>'[1]Oqoltin-Cotton'!R19</f>
        <v>0</v>
      </c>
      <c r="T19" s="212">
        <f>'[1]Oqoltin-Cotton'!S19</f>
        <v>0</v>
      </c>
      <c r="U19" s="206">
        <f>'[1]Oqoltin-Cotton'!T19</f>
        <v>0</v>
      </c>
      <c r="V19" s="206">
        <f>'[1]Oqoltin-Cotton'!U19</f>
        <v>0</v>
      </c>
      <c r="W19" s="205" t="str">
        <f>'[1]Oqoltin-Cotton'!V19</f>
        <v> </v>
      </c>
      <c r="X19" s="205" t="str">
        <f>'[1]Oqoltin-Cotton'!W19</f>
        <v> </v>
      </c>
      <c r="Y19" s="205">
        <f>'[1]Oqoltin-Cotton'!X19</f>
        <v>0</v>
      </c>
      <c r="Z19" s="205">
        <f>'[1]Oqoltin-Cotton'!Y19</f>
        <v>0</v>
      </c>
      <c r="AA19" s="206">
        <f>'[1]Oqoltin-Cotton'!Z19</f>
        <v>0</v>
      </c>
      <c r="AB19" s="205">
        <f>'[1]Oqoltin-Cotton'!AA19</f>
        <v>0</v>
      </c>
      <c r="AC19" s="206">
        <f>'[1]Oqoltin-Cotton'!AB19</f>
        <v>0</v>
      </c>
      <c r="AD19" s="206">
        <f>'[1]Oqoltin-Cotton'!AC19</f>
        <v>0</v>
      </c>
      <c r="AE19" s="205" t="str">
        <f>'[1]Oqoltin-Cotton'!AD19</f>
        <v> </v>
      </c>
      <c r="AF19" s="205" t="str">
        <f>'[1]Oqoltin-Cotton'!AE19</f>
        <v> </v>
      </c>
      <c r="AG19" s="214">
        <f>'[1]Oqoltin-Cotton'!AF19</f>
        <v>0</v>
      </c>
      <c r="AH19" s="214">
        <f>'[1]Oqoltin-Cotton'!AG19</f>
        <v>0</v>
      </c>
      <c r="AI19" s="214">
        <f>'[1]Oqoltin-Cotton'!AH19</f>
        <v>0</v>
      </c>
      <c r="AJ19" s="214">
        <f>'[1]Oqoltin-Cotton'!AI19</f>
        <v>0</v>
      </c>
      <c r="AK19" s="214">
        <f>'[1]Oqoltin-Cotton'!AJ19</f>
        <v>0</v>
      </c>
      <c r="AL19" s="214">
        <f>'[1]Oqoltin-Cotton'!AK19</f>
        <v>0</v>
      </c>
      <c r="AM19" s="214">
        <f>'[1]Oqoltin-Cotton'!AL19</f>
        <v>0</v>
      </c>
      <c r="AN19" s="214">
        <f>'[1]Oqoltin-Cotton'!AM19</f>
        <v>0</v>
      </c>
      <c r="AO19" s="214">
        <f>'[1]Oqoltin-Cotton'!AN19</f>
        <v>0</v>
      </c>
      <c r="AP19" s="214">
        <f>'[1]Oqoltin-Cotton'!AO19</f>
        <v>0</v>
      </c>
      <c r="AQ19" s="214">
        <f>'[1]Oqoltin-Cotton'!AP19</f>
        <v>0</v>
      </c>
      <c r="AR19" s="214">
        <f>'[1]Oqoltin-Cotton'!AQ19</f>
        <v>0</v>
      </c>
      <c r="AS19" s="214">
        <f>'[1]Oqoltin-Cotton'!AR19</f>
        <v>0</v>
      </c>
      <c r="AT19" s="214">
        <f>'[1]Oqoltin-Cotton'!AS19</f>
        <v>0</v>
      </c>
      <c r="AU19" s="214">
        <f>'[1]Oqoltin-Cotton'!AT19</f>
        <v>0</v>
      </c>
      <c r="AV19" s="214">
        <f>'[1]Oqoltin-Cotton'!AU19</f>
        <v>0</v>
      </c>
    </row>
    <row r="20" spans="2:48" ht="15">
      <c r="B20" s="193" t="str">
        <f>'[1]Oqoltin-Cotton'!A20</f>
        <v>O-1-SD-104</v>
      </c>
      <c r="C20" s="203" t="str">
        <f>'[1]Oqoltin-Cotton'!B20</f>
        <v>Z 1</v>
      </c>
      <c r="D20" s="64" t="str">
        <f>'[1]Oqoltin-Cotton'!C20</f>
        <v>Sardoba</v>
      </c>
      <c r="E20" s="204">
        <f>'[1]Oqoltin-Cotton'!D20</f>
        <v>104</v>
      </c>
      <c r="F20" s="204">
        <f>'[1]Oqoltin-Cotton'!E20</f>
        <v>21.5</v>
      </c>
      <c r="G20" s="204">
        <f>'[1]Oqoltin-Cotton'!F20</f>
        <v>20.8</v>
      </c>
      <c r="H20" s="204" t="str">
        <f>'[1]Oqoltin-Cotton'!G20</f>
        <v>Cotton</v>
      </c>
      <c r="I20" s="205">
        <f>'[1]Oqoltin-Cotton'!H20</f>
        <v>20.8</v>
      </c>
      <c r="J20" s="212" t="str">
        <f>'[1]Oqoltin-Cotton'!I20</f>
        <v> </v>
      </c>
      <c r="K20" s="212" t="str">
        <f>'[1]Oqoltin-Cotton'!J20</f>
        <v> </v>
      </c>
      <c r="L20" s="205">
        <f>'[1]Oqoltin-Cotton'!K20</f>
        <v>1</v>
      </c>
      <c r="M20" s="206">
        <f>'[1]Oqoltin-Cotton'!L20</f>
        <v>20.8</v>
      </c>
      <c r="N20" s="206">
        <f>'[1]Oqoltin-Cotton'!M20</f>
        <v>100</v>
      </c>
      <c r="O20" s="207">
        <f>'[1]Oqoltin-Cotton'!N20</f>
        <v>45283</v>
      </c>
      <c r="P20" s="207">
        <f>'[1]Oqoltin-Cotton'!O20</f>
        <v>45295</v>
      </c>
      <c r="Q20" s="205" t="str">
        <f>'[1]Oqoltin-Cotton'!P20</f>
        <v> </v>
      </c>
      <c r="R20" s="212">
        <f>'[1]Oqoltin-Cotton'!Q20</f>
        <v>0</v>
      </c>
      <c r="S20" s="212">
        <f>'[1]Oqoltin-Cotton'!R20</f>
        <v>0</v>
      </c>
      <c r="T20" s="212">
        <f>'[1]Oqoltin-Cotton'!S20</f>
        <v>0</v>
      </c>
      <c r="U20" s="206">
        <f>'[1]Oqoltin-Cotton'!T20</f>
        <v>0</v>
      </c>
      <c r="V20" s="206">
        <f>'[1]Oqoltin-Cotton'!U20</f>
        <v>0</v>
      </c>
      <c r="W20" s="205" t="str">
        <f>'[1]Oqoltin-Cotton'!V20</f>
        <v> </v>
      </c>
      <c r="X20" s="205" t="str">
        <f>'[1]Oqoltin-Cotton'!W20</f>
        <v> </v>
      </c>
      <c r="Y20" s="205">
        <f>'[1]Oqoltin-Cotton'!X20</f>
        <v>0</v>
      </c>
      <c r="Z20" s="205">
        <f>'[1]Oqoltin-Cotton'!Y20</f>
        <v>0</v>
      </c>
      <c r="AA20" s="206">
        <f>'[1]Oqoltin-Cotton'!Z20</f>
        <v>0</v>
      </c>
      <c r="AB20" s="205">
        <f>'[1]Oqoltin-Cotton'!AA20</f>
        <v>0</v>
      </c>
      <c r="AC20" s="206">
        <f>'[1]Oqoltin-Cotton'!AB20</f>
        <v>0</v>
      </c>
      <c r="AD20" s="206">
        <f>'[1]Oqoltin-Cotton'!AC20</f>
        <v>0</v>
      </c>
      <c r="AE20" s="205" t="str">
        <f>'[1]Oqoltin-Cotton'!AD20</f>
        <v> </v>
      </c>
      <c r="AF20" s="205" t="str">
        <f>'[1]Oqoltin-Cotton'!AE20</f>
        <v> </v>
      </c>
      <c r="AG20" s="214">
        <f>'[1]Oqoltin-Cotton'!AF20</f>
        <v>0</v>
      </c>
      <c r="AH20" s="214">
        <f>'[1]Oqoltin-Cotton'!AG20</f>
        <v>0</v>
      </c>
      <c r="AI20" s="214">
        <f>'[1]Oqoltin-Cotton'!AH20</f>
        <v>0</v>
      </c>
      <c r="AJ20" s="214">
        <f>'[1]Oqoltin-Cotton'!AI20</f>
        <v>0</v>
      </c>
      <c r="AK20" s="214">
        <f>'[1]Oqoltin-Cotton'!AJ20</f>
        <v>0</v>
      </c>
      <c r="AL20" s="214">
        <f>'[1]Oqoltin-Cotton'!AK20</f>
        <v>0</v>
      </c>
      <c r="AM20" s="214">
        <f>'[1]Oqoltin-Cotton'!AL20</f>
        <v>0</v>
      </c>
      <c r="AN20" s="214">
        <f>'[1]Oqoltin-Cotton'!AM20</f>
        <v>0</v>
      </c>
      <c r="AO20" s="214">
        <f>'[1]Oqoltin-Cotton'!AN20</f>
        <v>0</v>
      </c>
      <c r="AP20" s="214">
        <f>'[1]Oqoltin-Cotton'!AO20</f>
        <v>0</v>
      </c>
      <c r="AQ20" s="214">
        <f>'[1]Oqoltin-Cotton'!AP20</f>
        <v>0</v>
      </c>
      <c r="AR20" s="214">
        <f>'[1]Oqoltin-Cotton'!AQ20</f>
        <v>0</v>
      </c>
      <c r="AS20" s="214">
        <f>'[1]Oqoltin-Cotton'!AR20</f>
        <v>0</v>
      </c>
      <c r="AT20" s="214">
        <f>'[1]Oqoltin-Cotton'!AS20</f>
        <v>0</v>
      </c>
      <c r="AU20" s="214">
        <f>'[1]Oqoltin-Cotton'!AT20</f>
        <v>0</v>
      </c>
      <c r="AV20" s="214">
        <f>'[1]Oqoltin-Cotton'!AU20</f>
        <v>0</v>
      </c>
    </row>
    <row r="21" spans="2:48" ht="15">
      <c r="B21" s="193" t="str">
        <f>'[1]Oqoltin-Cotton'!A21</f>
        <v>O-1-SD-105</v>
      </c>
      <c r="C21" s="203" t="str">
        <f>'[1]Oqoltin-Cotton'!B21</f>
        <v>Z 1</v>
      </c>
      <c r="D21" s="64" t="str">
        <f>'[1]Oqoltin-Cotton'!C21</f>
        <v>Sardoba</v>
      </c>
      <c r="E21" s="204">
        <f>'[1]Oqoltin-Cotton'!D21</f>
        <v>105</v>
      </c>
      <c r="F21" s="204">
        <f>'[1]Oqoltin-Cotton'!E21</f>
        <v>19.5</v>
      </c>
      <c r="G21" s="204">
        <f>'[1]Oqoltin-Cotton'!F21</f>
        <v>19.100000000000001</v>
      </c>
      <c r="H21" s="204" t="str">
        <f>'[1]Oqoltin-Cotton'!G21</f>
        <v>Cotton</v>
      </c>
      <c r="I21" s="205">
        <f>'[1]Oqoltin-Cotton'!H21</f>
        <v>19.100000000000001</v>
      </c>
      <c r="J21" s="212" t="str">
        <f>'[1]Oqoltin-Cotton'!I21</f>
        <v> </v>
      </c>
      <c r="K21" s="212" t="str">
        <f>'[1]Oqoltin-Cotton'!J21</f>
        <v> </v>
      </c>
      <c r="L21" s="205">
        <f>'[1]Oqoltin-Cotton'!K21</f>
        <v>1</v>
      </c>
      <c r="M21" s="206">
        <f>'[1]Oqoltin-Cotton'!L21</f>
        <v>19.100000000000001</v>
      </c>
      <c r="N21" s="206">
        <f>'[1]Oqoltin-Cotton'!M21</f>
        <v>100</v>
      </c>
      <c r="O21" s="207">
        <f>'[1]Oqoltin-Cotton'!N21</f>
        <v>45275</v>
      </c>
      <c r="P21" s="207">
        <f>'[1]Oqoltin-Cotton'!O21</f>
        <v>45283</v>
      </c>
      <c r="Q21" s="205" t="str">
        <f>'[1]Oqoltin-Cotton'!P21</f>
        <v> </v>
      </c>
      <c r="R21" s="212">
        <f>'[1]Oqoltin-Cotton'!Q21</f>
        <v>0</v>
      </c>
      <c r="S21" s="212">
        <f>'[1]Oqoltin-Cotton'!R21</f>
        <v>0</v>
      </c>
      <c r="T21" s="212">
        <f>'[1]Oqoltin-Cotton'!S21</f>
        <v>0</v>
      </c>
      <c r="U21" s="206">
        <f>'[1]Oqoltin-Cotton'!T21</f>
        <v>0</v>
      </c>
      <c r="V21" s="206">
        <f>'[1]Oqoltin-Cotton'!U21</f>
        <v>0</v>
      </c>
      <c r="W21" s="205" t="str">
        <f>'[1]Oqoltin-Cotton'!V21</f>
        <v> </v>
      </c>
      <c r="X21" s="205" t="str">
        <f>'[1]Oqoltin-Cotton'!W21</f>
        <v> </v>
      </c>
      <c r="Y21" s="205">
        <f>'[1]Oqoltin-Cotton'!X21</f>
        <v>0</v>
      </c>
      <c r="Z21" s="205">
        <f>'[1]Oqoltin-Cotton'!Y21</f>
        <v>0</v>
      </c>
      <c r="AA21" s="206">
        <f>'[1]Oqoltin-Cotton'!Z21</f>
        <v>0</v>
      </c>
      <c r="AB21" s="205">
        <f>'[1]Oqoltin-Cotton'!AA21</f>
        <v>0</v>
      </c>
      <c r="AC21" s="206">
        <f>'[1]Oqoltin-Cotton'!AB21</f>
        <v>0</v>
      </c>
      <c r="AD21" s="206">
        <f>'[1]Oqoltin-Cotton'!AC21</f>
        <v>0</v>
      </c>
      <c r="AE21" s="205" t="str">
        <f>'[1]Oqoltin-Cotton'!AD21</f>
        <v> </v>
      </c>
      <c r="AF21" s="205" t="str">
        <f>'[1]Oqoltin-Cotton'!AE21</f>
        <v> </v>
      </c>
      <c r="AG21" s="214">
        <f>'[1]Oqoltin-Cotton'!AF21</f>
        <v>0</v>
      </c>
      <c r="AH21" s="214">
        <f>'[1]Oqoltin-Cotton'!AG21</f>
        <v>0</v>
      </c>
      <c r="AI21" s="214">
        <f>'[1]Oqoltin-Cotton'!AH21</f>
        <v>0</v>
      </c>
      <c r="AJ21" s="214">
        <f>'[1]Oqoltin-Cotton'!AI21</f>
        <v>0</v>
      </c>
      <c r="AK21" s="214">
        <f>'[1]Oqoltin-Cotton'!AJ21</f>
        <v>0</v>
      </c>
      <c r="AL21" s="214">
        <f>'[1]Oqoltin-Cotton'!AK21</f>
        <v>0</v>
      </c>
      <c r="AM21" s="214">
        <f>'[1]Oqoltin-Cotton'!AL21</f>
        <v>0</v>
      </c>
      <c r="AN21" s="214">
        <f>'[1]Oqoltin-Cotton'!AM21</f>
        <v>0</v>
      </c>
      <c r="AO21" s="214">
        <f>'[1]Oqoltin-Cotton'!AN21</f>
        <v>0</v>
      </c>
      <c r="AP21" s="214">
        <f>'[1]Oqoltin-Cotton'!AO21</f>
        <v>0</v>
      </c>
      <c r="AQ21" s="214">
        <f>'[1]Oqoltin-Cotton'!AP21</f>
        <v>0</v>
      </c>
      <c r="AR21" s="214">
        <f>'[1]Oqoltin-Cotton'!AQ21</f>
        <v>0</v>
      </c>
      <c r="AS21" s="214">
        <f>'[1]Oqoltin-Cotton'!AR21</f>
        <v>0</v>
      </c>
      <c r="AT21" s="214">
        <f>'[1]Oqoltin-Cotton'!AS21</f>
        <v>0</v>
      </c>
      <c r="AU21" s="214">
        <f>'[1]Oqoltin-Cotton'!AT21</f>
        <v>0</v>
      </c>
      <c r="AV21" s="214">
        <f>'[1]Oqoltin-Cotton'!AU21</f>
        <v>0</v>
      </c>
    </row>
    <row r="22" spans="2:48" ht="15">
      <c r="B22" s="193" t="str">
        <f>'[1]Oqoltin-Cotton'!A22</f>
        <v>O-1-SD-107</v>
      </c>
      <c r="C22" s="203" t="str">
        <f>'[1]Oqoltin-Cotton'!B22</f>
        <v>Z 1</v>
      </c>
      <c r="D22" s="64" t="str">
        <f>'[1]Oqoltin-Cotton'!C22</f>
        <v>Sardoba</v>
      </c>
      <c r="E22" s="204">
        <f>'[1]Oqoltin-Cotton'!D22</f>
        <v>107</v>
      </c>
      <c r="F22" s="204">
        <f>'[1]Oqoltin-Cotton'!E22</f>
        <v>39.4</v>
      </c>
      <c r="G22" s="204">
        <f>'[1]Oqoltin-Cotton'!F22</f>
        <v>35.5</v>
      </c>
      <c r="H22" s="204" t="str">
        <f>'[1]Oqoltin-Cotton'!G22</f>
        <v>Cotton</v>
      </c>
      <c r="I22" s="205">
        <f>'[1]Oqoltin-Cotton'!H22</f>
        <v>35.5</v>
      </c>
      <c r="J22" s="212">
        <f>'[1]Oqoltin-Cotton'!I22</f>
        <v>0</v>
      </c>
      <c r="K22" s="212">
        <f>'[1]Oqoltin-Cotton'!J22</f>
        <v>0</v>
      </c>
      <c r="L22" s="205">
        <f>'[1]Oqoltin-Cotton'!K22</f>
        <v>1</v>
      </c>
      <c r="M22" s="206">
        <f>'[1]Oqoltin-Cotton'!L22</f>
        <v>35.5</v>
      </c>
      <c r="N22" s="206">
        <f>'[1]Oqoltin-Cotton'!M22</f>
        <v>100</v>
      </c>
      <c r="O22" s="207">
        <f>'[1]Oqoltin-Cotton'!N22</f>
        <v>45297</v>
      </c>
      <c r="P22" s="207">
        <f>'[1]Oqoltin-Cotton'!O22</f>
        <v>45322</v>
      </c>
      <c r="Q22" s="205">
        <f>'[1]Oqoltin-Cotton'!P22</f>
        <v>35.5</v>
      </c>
      <c r="R22" s="212">
        <f>'[1]Oqoltin-Cotton'!Q22</f>
        <v>0</v>
      </c>
      <c r="S22" s="212">
        <f>'[1]Oqoltin-Cotton'!R22</f>
        <v>0</v>
      </c>
      <c r="T22" s="212">
        <f>'[1]Oqoltin-Cotton'!S22</f>
        <v>1</v>
      </c>
      <c r="U22" s="206">
        <f>'[1]Oqoltin-Cotton'!T22</f>
        <v>25</v>
      </c>
      <c r="V22" s="206">
        <f>'[1]Oqoltin-Cotton'!U22</f>
        <v>70.422535211267601</v>
      </c>
      <c r="W22" s="207">
        <f>'[1]Oqoltin-Cotton'!V22</f>
        <v>45351</v>
      </c>
      <c r="X22" s="207">
        <f>'[1]Oqoltin-Cotton'!W22</f>
        <v>45356</v>
      </c>
      <c r="Y22" s="205">
        <f>'[1]Oqoltin-Cotton'!X22</f>
        <v>0</v>
      </c>
      <c r="Z22" s="205">
        <f>'[1]Oqoltin-Cotton'!Y22</f>
        <v>0</v>
      </c>
      <c r="AA22" s="206">
        <f>'[1]Oqoltin-Cotton'!Z22</f>
        <v>0</v>
      </c>
      <c r="AB22" s="205">
        <f>'[1]Oqoltin-Cotton'!AA22</f>
        <v>0</v>
      </c>
      <c r="AC22" s="206">
        <f>'[1]Oqoltin-Cotton'!AB22</f>
        <v>0</v>
      </c>
      <c r="AD22" s="206">
        <f>'[1]Oqoltin-Cotton'!AC22</f>
        <v>0</v>
      </c>
      <c r="AE22" s="207">
        <f>'[1]Oqoltin-Cotton'!AD22</f>
        <v>0</v>
      </c>
      <c r="AF22" s="207">
        <f>'[1]Oqoltin-Cotton'!AE22</f>
        <v>0</v>
      </c>
      <c r="AG22" s="214">
        <f>'[1]Oqoltin-Cotton'!AF22</f>
        <v>0</v>
      </c>
      <c r="AH22" s="214">
        <f>'[1]Oqoltin-Cotton'!AG22</f>
        <v>0</v>
      </c>
      <c r="AI22" s="214">
        <f>'[1]Oqoltin-Cotton'!AH22</f>
        <v>0</v>
      </c>
      <c r="AJ22" s="214">
        <f>'[1]Oqoltin-Cotton'!AI22</f>
        <v>0</v>
      </c>
      <c r="AK22" s="214">
        <f>'[1]Oqoltin-Cotton'!AJ22</f>
        <v>0</v>
      </c>
      <c r="AL22" s="214">
        <f>'[1]Oqoltin-Cotton'!AK22</f>
        <v>0</v>
      </c>
      <c r="AM22" s="214">
        <f>'[1]Oqoltin-Cotton'!AL22</f>
        <v>0</v>
      </c>
      <c r="AN22" s="214">
        <f>'[1]Oqoltin-Cotton'!AM22</f>
        <v>0</v>
      </c>
      <c r="AO22" s="214">
        <f>'[1]Oqoltin-Cotton'!AN22</f>
        <v>0</v>
      </c>
      <c r="AP22" s="214">
        <f>'[1]Oqoltin-Cotton'!AO22</f>
        <v>0</v>
      </c>
      <c r="AQ22" s="214">
        <f>'[1]Oqoltin-Cotton'!AP22</f>
        <v>0</v>
      </c>
      <c r="AR22" s="214">
        <f>'[1]Oqoltin-Cotton'!AQ22</f>
        <v>0</v>
      </c>
      <c r="AS22" s="214">
        <f>'[1]Oqoltin-Cotton'!AR22</f>
        <v>0</v>
      </c>
      <c r="AT22" s="214">
        <f>'[1]Oqoltin-Cotton'!AS22</f>
        <v>0</v>
      </c>
      <c r="AU22" s="214">
        <f>'[1]Oqoltin-Cotton'!AT22</f>
        <v>0</v>
      </c>
      <c r="AV22" s="214">
        <f>'[1]Oqoltin-Cotton'!AU22</f>
        <v>0</v>
      </c>
    </row>
    <row r="23" spans="2:48" ht="15">
      <c r="B23" s="193" t="str">
        <f>'[1]Oqoltin-Cotton'!A23</f>
        <v>O-1-SD-110</v>
      </c>
      <c r="C23" s="203" t="str">
        <f>'[1]Oqoltin-Cotton'!B23</f>
        <v>Z 1</v>
      </c>
      <c r="D23" s="64" t="str">
        <f>'[1]Oqoltin-Cotton'!C23</f>
        <v>Sardoba</v>
      </c>
      <c r="E23" s="204">
        <f>'[1]Oqoltin-Cotton'!D23</f>
        <v>110</v>
      </c>
      <c r="F23" s="204">
        <f>'[1]Oqoltin-Cotton'!E23</f>
        <v>18.5</v>
      </c>
      <c r="G23" s="204">
        <f>'[1]Oqoltin-Cotton'!F23</f>
        <v>18</v>
      </c>
      <c r="H23" s="204" t="str">
        <f>'[1]Oqoltin-Cotton'!G23</f>
        <v>Cotton</v>
      </c>
      <c r="I23" s="205">
        <f>'[1]Oqoltin-Cotton'!H23</f>
        <v>18</v>
      </c>
      <c r="J23" s="212" t="str">
        <f>'[1]Oqoltin-Cotton'!I23</f>
        <v> </v>
      </c>
      <c r="K23" s="212" t="str">
        <f>'[1]Oqoltin-Cotton'!J23</f>
        <v> </v>
      </c>
      <c r="L23" s="205">
        <f>'[1]Oqoltin-Cotton'!K23</f>
        <v>1</v>
      </c>
      <c r="M23" s="206">
        <f>'[1]Oqoltin-Cotton'!L23</f>
        <v>18</v>
      </c>
      <c r="N23" s="206">
        <f>'[1]Oqoltin-Cotton'!M23</f>
        <v>100</v>
      </c>
      <c r="O23" s="207">
        <f>'[1]Oqoltin-Cotton'!N23</f>
        <v>45294</v>
      </c>
      <c r="P23" s="207">
        <f>'[1]Oqoltin-Cotton'!O23</f>
        <v>45304</v>
      </c>
      <c r="Q23" s="205" t="str">
        <f>'[1]Oqoltin-Cotton'!P23</f>
        <v> </v>
      </c>
      <c r="R23" s="212">
        <f>'[1]Oqoltin-Cotton'!Q23</f>
        <v>0</v>
      </c>
      <c r="S23" s="212">
        <f>'[1]Oqoltin-Cotton'!R23</f>
        <v>0</v>
      </c>
      <c r="T23" s="212">
        <f>'[1]Oqoltin-Cotton'!S23</f>
        <v>0</v>
      </c>
      <c r="U23" s="206">
        <f>'[1]Oqoltin-Cotton'!T23</f>
        <v>0</v>
      </c>
      <c r="V23" s="206">
        <f>'[1]Oqoltin-Cotton'!U23</f>
        <v>0</v>
      </c>
      <c r="W23" s="205" t="str">
        <f>'[1]Oqoltin-Cotton'!V23</f>
        <v> </v>
      </c>
      <c r="X23" s="205" t="str">
        <f>'[1]Oqoltin-Cotton'!W23</f>
        <v> </v>
      </c>
      <c r="Y23" s="205">
        <f>'[1]Oqoltin-Cotton'!X23</f>
        <v>0</v>
      </c>
      <c r="Z23" s="205">
        <f>'[1]Oqoltin-Cotton'!Y23</f>
        <v>0</v>
      </c>
      <c r="AA23" s="206">
        <f>'[1]Oqoltin-Cotton'!Z23</f>
        <v>0</v>
      </c>
      <c r="AB23" s="205">
        <f>'[1]Oqoltin-Cotton'!AA23</f>
        <v>0</v>
      </c>
      <c r="AC23" s="206">
        <f>'[1]Oqoltin-Cotton'!AB23</f>
        <v>0</v>
      </c>
      <c r="AD23" s="206">
        <f>'[1]Oqoltin-Cotton'!AC23</f>
        <v>0</v>
      </c>
      <c r="AE23" s="205" t="str">
        <f>'[1]Oqoltin-Cotton'!AD23</f>
        <v> </v>
      </c>
      <c r="AF23" s="205" t="str">
        <f>'[1]Oqoltin-Cotton'!AE23</f>
        <v> </v>
      </c>
      <c r="AG23" s="214">
        <f>'[1]Oqoltin-Cotton'!AF23</f>
        <v>0</v>
      </c>
      <c r="AH23" s="214">
        <f>'[1]Oqoltin-Cotton'!AG23</f>
        <v>0</v>
      </c>
      <c r="AI23" s="214">
        <f>'[1]Oqoltin-Cotton'!AH23</f>
        <v>0</v>
      </c>
      <c r="AJ23" s="214">
        <f>'[1]Oqoltin-Cotton'!AI23</f>
        <v>0</v>
      </c>
      <c r="AK23" s="214">
        <f>'[1]Oqoltin-Cotton'!AJ23</f>
        <v>0</v>
      </c>
      <c r="AL23" s="214">
        <f>'[1]Oqoltin-Cotton'!AK23</f>
        <v>0</v>
      </c>
      <c r="AM23" s="214">
        <f>'[1]Oqoltin-Cotton'!AL23</f>
        <v>0</v>
      </c>
      <c r="AN23" s="214">
        <f>'[1]Oqoltin-Cotton'!AM23</f>
        <v>0</v>
      </c>
      <c r="AO23" s="214">
        <f>'[1]Oqoltin-Cotton'!AN23</f>
        <v>0</v>
      </c>
      <c r="AP23" s="214">
        <f>'[1]Oqoltin-Cotton'!AO23</f>
        <v>0</v>
      </c>
      <c r="AQ23" s="214">
        <f>'[1]Oqoltin-Cotton'!AP23</f>
        <v>0</v>
      </c>
      <c r="AR23" s="214">
        <f>'[1]Oqoltin-Cotton'!AQ23</f>
        <v>0</v>
      </c>
      <c r="AS23" s="214">
        <f>'[1]Oqoltin-Cotton'!AR23</f>
        <v>0</v>
      </c>
      <c r="AT23" s="214">
        <f>'[1]Oqoltin-Cotton'!AS23</f>
        <v>0</v>
      </c>
      <c r="AU23" s="214">
        <f>'[1]Oqoltin-Cotton'!AT23</f>
        <v>0</v>
      </c>
      <c r="AV23" s="214">
        <f>'[1]Oqoltin-Cotton'!AU23</f>
        <v>0</v>
      </c>
    </row>
    <row r="24" spans="2:48" ht="15">
      <c r="B24" s="193" t="str">
        <f>'[1]Oqoltin-Cotton'!A24</f>
        <v>O-1-SD-112</v>
      </c>
      <c r="C24" s="203" t="str">
        <f>'[1]Oqoltin-Cotton'!B24</f>
        <v>Z 1</v>
      </c>
      <c r="D24" s="64" t="str">
        <f>'[1]Oqoltin-Cotton'!C24</f>
        <v>Sardoba</v>
      </c>
      <c r="E24" s="204">
        <f>'[1]Oqoltin-Cotton'!D24</f>
        <v>112</v>
      </c>
      <c r="F24" s="204">
        <f>'[1]Oqoltin-Cotton'!E24</f>
        <v>16.5</v>
      </c>
      <c r="G24" s="204">
        <f>'[1]Oqoltin-Cotton'!F24</f>
        <v>15.9</v>
      </c>
      <c r="H24" s="204" t="str">
        <f>'[1]Oqoltin-Cotton'!G24</f>
        <v>Cotton</v>
      </c>
      <c r="I24" s="205">
        <f>'[1]Oqoltin-Cotton'!H24</f>
        <v>15.9</v>
      </c>
      <c r="J24" s="212" t="str">
        <f>'[1]Oqoltin-Cotton'!I24</f>
        <v> </v>
      </c>
      <c r="K24" s="212" t="str">
        <f>'[1]Oqoltin-Cotton'!J24</f>
        <v> </v>
      </c>
      <c r="L24" s="205">
        <f>'[1]Oqoltin-Cotton'!K24</f>
        <v>1</v>
      </c>
      <c r="M24" s="206">
        <f>'[1]Oqoltin-Cotton'!L24</f>
        <v>15.9</v>
      </c>
      <c r="N24" s="206">
        <f>'[1]Oqoltin-Cotton'!M24</f>
        <v>100</v>
      </c>
      <c r="O24" s="207">
        <f>'[1]Oqoltin-Cotton'!N24</f>
        <v>45299</v>
      </c>
      <c r="P24" s="207">
        <f>'[1]Oqoltin-Cotton'!O24</f>
        <v>45308</v>
      </c>
      <c r="Q24" s="205" t="str">
        <f>'[1]Oqoltin-Cotton'!P24</f>
        <v> </v>
      </c>
      <c r="R24" s="212">
        <f>'[1]Oqoltin-Cotton'!Q24</f>
        <v>0</v>
      </c>
      <c r="S24" s="212">
        <f>'[1]Oqoltin-Cotton'!R24</f>
        <v>0</v>
      </c>
      <c r="T24" s="212">
        <f>'[1]Oqoltin-Cotton'!S24</f>
        <v>0</v>
      </c>
      <c r="U24" s="206">
        <f>'[1]Oqoltin-Cotton'!T24</f>
        <v>0</v>
      </c>
      <c r="V24" s="206">
        <f>'[1]Oqoltin-Cotton'!U24</f>
        <v>0</v>
      </c>
      <c r="W24" s="205" t="str">
        <f>'[1]Oqoltin-Cotton'!V24</f>
        <v> </v>
      </c>
      <c r="X24" s="205" t="str">
        <f>'[1]Oqoltin-Cotton'!W24</f>
        <v> </v>
      </c>
      <c r="Y24" s="205">
        <f>'[1]Oqoltin-Cotton'!X24</f>
        <v>0</v>
      </c>
      <c r="Z24" s="205">
        <f>'[1]Oqoltin-Cotton'!Y24</f>
        <v>0</v>
      </c>
      <c r="AA24" s="206">
        <f>'[1]Oqoltin-Cotton'!Z24</f>
        <v>0</v>
      </c>
      <c r="AB24" s="205">
        <f>'[1]Oqoltin-Cotton'!AA24</f>
        <v>0</v>
      </c>
      <c r="AC24" s="206">
        <f>'[1]Oqoltin-Cotton'!AB24</f>
        <v>0</v>
      </c>
      <c r="AD24" s="206">
        <f>'[1]Oqoltin-Cotton'!AC24</f>
        <v>0</v>
      </c>
      <c r="AE24" s="205" t="str">
        <f>'[1]Oqoltin-Cotton'!AD24</f>
        <v> </v>
      </c>
      <c r="AF24" s="205" t="str">
        <f>'[1]Oqoltin-Cotton'!AE24</f>
        <v> </v>
      </c>
      <c r="AG24" s="214">
        <f>'[1]Oqoltin-Cotton'!AF24</f>
        <v>0</v>
      </c>
      <c r="AH24" s="214">
        <f>'[1]Oqoltin-Cotton'!AG24</f>
        <v>0</v>
      </c>
      <c r="AI24" s="214">
        <f>'[1]Oqoltin-Cotton'!AH24</f>
        <v>0</v>
      </c>
      <c r="AJ24" s="214">
        <f>'[1]Oqoltin-Cotton'!AI24</f>
        <v>0</v>
      </c>
      <c r="AK24" s="214">
        <f>'[1]Oqoltin-Cotton'!AJ24</f>
        <v>0</v>
      </c>
      <c r="AL24" s="214">
        <f>'[1]Oqoltin-Cotton'!AK24</f>
        <v>0</v>
      </c>
      <c r="AM24" s="214">
        <f>'[1]Oqoltin-Cotton'!AL24</f>
        <v>0</v>
      </c>
      <c r="AN24" s="214">
        <f>'[1]Oqoltin-Cotton'!AM24</f>
        <v>0</v>
      </c>
      <c r="AO24" s="214">
        <f>'[1]Oqoltin-Cotton'!AN24</f>
        <v>0</v>
      </c>
      <c r="AP24" s="214">
        <f>'[1]Oqoltin-Cotton'!AO24</f>
        <v>0</v>
      </c>
      <c r="AQ24" s="214">
        <f>'[1]Oqoltin-Cotton'!AP24</f>
        <v>0</v>
      </c>
      <c r="AR24" s="214">
        <f>'[1]Oqoltin-Cotton'!AQ24</f>
        <v>0</v>
      </c>
      <c r="AS24" s="214">
        <f>'[1]Oqoltin-Cotton'!AR24</f>
        <v>0</v>
      </c>
      <c r="AT24" s="214">
        <f>'[1]Oqoltin-Cotton'!AS24</f>
        <v>0</v>
      </c>
      <c r="AU24" s="214">
        <f>'[1]Oqoltin-Cotton'!AT24</f>
        <v>0</v>
      </c>
      <c r="AV24" s="214">
        <f>'[1]Oqoltin-Cotton'!AU24</f>
        <v>0</v>
      </c>
    </row>
    <row r="25" spans="2:48" ht="15">
      <c r="B25" s="193" t="str">
        <f>'[1]Oqoltin-Cotton'!A25</f>
        <v>O-1-SD-129</v>
      </c>
      <c r="C25" s="203" t="str">
        <f>'[1]Oqoltin-Cotton'!B25</f>
        <v>Z 1</v>
      </c>
      <c r="D25" s="64" t="str">
        <f>'[1]Oqoltin-Cotton'!C25</f>
        <v>Sardoba</v>
      </c>
      <c r="E25" s="204">
        <f>'[1]Oqoltin-Cotton'!D25</f>
        <v>129</v>
      </c>
      <c r="F25" s="204">
        <f>'[1]Oqoltin-Cotton'!E25</f>
        <v>14.1</v>
      </c>
      <c r="G25" s="204">
        <f>'[1]Oqoltin-Cotton'!F25</f>
        <v>13.6</v>
      </c>
      <c r="H25" s="204" t="str">
        <f>'[1]Oqoltin-Cotton'!G25</f>
        <v>Cotton</v>
      </c>
      <c r="I25" s="205">
        <f>'[1]Oqoltin-Cotton'!H25</f>
        <v>13.6</v>
      </c>
      <c r="J25" s="212" t="str">
        <f>'[1]Oqoltin-Cotton'!I25</f>
        <v> </v>
      </c>
      <c r="K25" s="212" t="str">
        <f>'[1]Oqoltin-Cotton'!J25</f>
        <v> </v>
      </c>
      <c r="L25" s="205">
        <f>'[1]Oqoltin-Cotton'!K25</f>
        <v>1</v>
      </c>
      <c r="M25" s="206">
        <f>'[1]Oqoltin-Cotton'!L25</f>
        <v>13.6</v>
      </c>
      <c r="N25" s="206">
        <f>'[1]Oqoltin-Cotton'!M25</f>
        <v>100</v>
      </c>
      <c r="O25" s="207">
        <f>'[1]Oqoltin-Cotton'!N25</f>
        <v>45271</v>
      </c>
      <c r="P25" s="207">
        <f>'[1]Oqoltin-Cotton'!O25</f>
        <v>45278</v>
      </c>
      <c r="Q25" s="205" t="str">
        <f>'[1]Oqoltin-Cotton'!P25</f>
        <v> </v>
      </c>
      <c r="R25" s="212">
        <f>'[1]Oqoltin-Cotton'!Q25</f>
        <v>0</v>
      </c>
      <c r="S25" s="212">
        <f>'[1]Oqoltin-Cotton'!R25</f>
        <v>0</v>
      </c>
      <c r="T25" s="212">
        <f>'[1]Oqoltin-Cotton'!S25</f>
        <v>0</v>
      </c>
      <c r="U25" s="206">
        <f>'[1]Oqoltin-Cotton'!T25</f>
        <v>0</v>
      </c>
      <c r="V25" s="206">
        <f>'[1]Oqoltin-Cotton'!U25</f>
        <v>0</v>
      </c>
      <c r="W25" s="205" t="str">
        <f>'[1]Oqoltin-Cotton'!V25</f>
        <v> </v>
      </c>
      <c r="X25" s="205" t="str">
        <f>'[1]Oqoltin-Cotton'!W25</f>
        <v> </v>
      </c>
      <c r="Y25" s="205">
        <f>'[1]Oqoltin-Cotton'!X25</f>
        <v>0</v>
      </c>
      <c r="Z25" s="205">
        <f>'[1]Oqoltin-Cotton'!Y25</f>
        <v>0</v>
      </c>
      <c r="AA25" s="206">
        <f>'[1]Oqoltin-Cotton'!Z25</f>
        <v>0</v>
      </c>
      <c r="AB25" s="205">
        <f>'[1]Oqoltin-Cotton'!AA25</f>
        <v>0</v>
      </c>
      <c r="AC25" s="206">
        <f>'[1]Oqoltin-Cotton'!AB25</f>
        <v>0</v>
      </c>
      <c r="AD25" s="206">
        <f>'[1]Oqoltin-Cotton'!AC25</f>
        <v>0</v>
      </c>
      <c r="AE25" s="205" t="str">
        <f>'[1]Oqoltin-Cotton'!AD25</f>
        <v> </v>
      </c>
      <c r="AF25" s="205" t="str">
        <f>'[1]Oqoltin-Cotton'!AE25</f>
        <v> </v>
      </c>
      <c r="AG25" s="214">
        <f>'[1]Oqoltin-Cotton'!AF25</f>
        <v>0</v>
      </c>
      <c r="AH25" s="214">
        <f>'[1]Oqoltin-Cotton'!AG25</f>
        <v>0</v>
      </c>
      <c r="AI25" s="214">
        <f>'[1]Oqoltin-Cotton'!AH25</f>
        <v>0</v>
      </c>
      <c r="AJ25" s="214">
        <f>'[1]Oqoltin-Cotton'!AI25</f>
        <v>0</v>
      </c>
      <c r="AK25" s="214">
        <f>'[1]Oqoltin-Cotton'!AJ25</f>
        <v>0</v>
      </c>
      <c r="AL25" s="214">
        <f>'[1]Oqoltin-Cotton'!AK25</f>
        <v>0</v>
      </c>
      <c r="AM25" s="214">
        <f>'[1]Oqoltin-Cotton'!AL25</f>
        <v>0</v>
      </c>
      <c r="AN25" s="214">
        <f>'[1]Oqoltin-Cotton'!AM25</f>
        <v>0</v>
      </c>
      <c r="AO25" s="214">
        <f>'[1]Oqoltin-Cotton'!AN25</f>
        <v>0</v>
      </c>
      <c r="AP25" s="214">
        <f>'[1]Oqoltin-Cotton'!AO25</f>
        <v>0</v>
      </c>
      <c r="AQ25" s="214">
        <f>'[1]Oqoltin-Cotton'!AP25</f>
        <v>0</v>
      </c>
      <c r="AR25" s="214">
        <f>'[1]Oqoltin-Cotton'!AQ25</f>
        <v>0</v>
      </c>
      <c r="AS25" s="214">
        <f>'[1]Oqoltin-Cotton'!AR25</f>
        <v>0</v>
      </c>
      <c r="AT25" s="214">
        <f>'[1]Oqoltin-Cotton'!AS25</f>
        <v>0</v>
      </c>
      <c r="AU25" s="214">
        <f>'[1]Oqoltin-Cotton'!AT25</f>
        <v>0</v>
      </c>
      <c r="AV25" s="214">
        <f>'[1]Oqoltin-Cotton'!AU25</f>
        <v>0</v>
      </c>
    </row>
    <row r="26" spans="2:48" ht="15">
      <c r="B26" s="193" t="str">
        <f>'[1]Oqoltin-Cotton'!A26</f>
        <v>O-1-SD-130</v>
      </c>
      <c r="C26" s="203" t="str">
        <f>'[1]Oqoltin-Cotton'!B26</f>
        <v>Z 1</v>
      </c>
      <c r="D26" s="64" t="str">
        <f>'[1]Oqoltin-Cotton'!C26</f>
        <v>Sardoba</v>
      </c>
      <c r="E26" s="204">
        <f>'[1]Oqoltin-Cotton'!D26</f>
        <v>130</v>
      </c>
      <c r="F26" s="204">
        <f>'[1]Oqoltin-Cotton'!E26</f>
        <v>3.9</v>
      </c>
      <c r="G26" s="204">
        <f>'[1]Oqoltin-Cotton'!F26</f>
        <v>3.8</v>
      </c>
      <c r="H26" s="204" t="str">
        <f>'[1]Oqoltin-Cotton'!G26</f>
        <v>Cotton</v>
      </c>
      <c r="I26" s="205">
        <f>'[1]Oqoltin-Cotton'!H26</f>
        <v>3.8</v>
      </c>
      <c r="J26" s="212" t="str">
        <f>'[1]Oqoltin-Cotton'!I26</f>
        <v> </v>
      </c>
      <c r="K26" s="212" t="str">
        <f>'[1]Oqoltin-Cotton'!J26</f>
        <v> </v>
      </c>
      <c r="L26" s="205">
        <f>'[1]Oqoltin-Cotton'!K26</f>
        <v>1</v>
      </c>
      <c r="M26" s="206">
        <f>'[1]Oqoltin-Cotton'!L26</f>
        <v>3.8</v>
      </c>
      <c r="N26" s="206">
        <f>'[1]Oqoltin-Cotton'!M26</f>
        <v>100</v>
      </c>
      <c r="O26" s="207">
        <f>'[1]Oqoltin-Cotton'!N26</f>
        <v>45278</v>
      </c>
      <c r="P26" s="207">
        <f>'[1]Oqoltin-Cotton'!O26</f>
        <v>45280</v>
      </c>
      <c r="Q26" s="205" t="str">
        <f>'[1]Oqoltin-Cotton'!P26</f>
        <v> </v>
      </c>
      <c r="R26" s="212">
        <f>'[1]Oqoltin-Cotton'!Q26</f>
        <v>0</v>
      </c>
      <c r="S26" s="212">
        <f>'[1]Oqoltin-Cotton'!R26</f>
        <v>0</v>
      </c>
      <c r="T26" s="212">
        <f>'[1]Oqoltin-Cotton'!S26</f>
        <v>0</v>
      </c>
      <c r="U26" s="206">
        <f>'[1]Oqoltin-Cotton'!T26</f>
        <v>0</v>
      </c>
      <c r="V26" s="206">
        <f>'[1]Oqoltin-Cotton'!U26</f>
        <v>0</v>
      </c>
      <c r="W26" s="205" t="str">
        <f>'[1]Oqoltin-Cotton'!V26</f>
        <v> </v>
      </c>
      <c r="X26" s="205" t="str">
        <f>'[1]Oqoltin-Cotton'!W26</f>
        <v> </v>
      </c>
      <c r="Y26" s="205">
        <f>'[1]Oqoltin-Cotton'!X26</f>
        <v>0</v>
      </c>
      <c r="Z26" s="205">
        <f>'[1]Oqoltin-Cotton'!Y26</f>
        <v>0</v>
      </c>
      <c r="AA26" s="206">
        <f>'[1]Oqoltin-Cotton'!Z26</f>
        <v>0</v>
      </c>
      <c r="AB26" s="205">
        <f>'[1]Oqoltin-Cotton'!AA26</f>
        <v>0</v>
      </c>
      <c r="AC26" s="206">
        <f>'[1]Oqoltin-Cotton'!AB26</f>
        <v>0</v>
      </c>
      <c r="AD26" s="206">
        <f>'[1]Oqoltin-Cotton'!AC26</f>
        <v>0</v>
      </c>
      <c r="AE26" s="205" t="str">
        <f>'[1]Oqoltin-Cotton'!AD26</f>
        <v> </v>
      </c>
      <c r="AF26" s="205" t="str">
        <f>'[1]Oqoltin-Cotton'!AE26</f>
        <v> </v>
      </c>
      <c r="AG26" s="214">
        <f>'[1]Oqoltin-Cotton'!AF26</f>
        <v>0</v>
      </c>
      <c r="AH26" s="214">
        <f>'[1]Oqoltin-Cotton'!AG26</f>
        <v>0</v>
      </c>
      <c r="AI26" s="214">
        <f>'[1]Oqoltin-Cotton'!AH26</f>
        <v>0</v>
      </c>
      <c r="AJ26" s="214">
        <f>'[1]Oqoltin-Cotton'!AI26</f>
        <v>0</v>
      </c>
      <c r="AK26" s="214">
        <f>'[1]Oqoltin-Cotton'!AJ26</f>
        <v>0</v>
      </c>
      <c r="AL26" s="214">
        <f>'[1]Oqoltin-Cotton'!AK26</f>
        <v>0</v>
      </c>
      <c r="AM26" s="214">
        <f>'[1]Oqoltin-Cotton'!AL26</f>
        <v>0</v>
      </c>
      <c r="AN26" s="214">
        <f>'[1]Oqoltin-Cotton'!AM26</f>
        <v>0</v>
      </c>
      <c r="AO26" s="214">
        <f>'[1]Oqoltin-Cotton'!AN26</f>
        <v>0</v>
      </c>
      <c r="AP26" s="214">
        <f>'[1]Oqoltin-Cotton'!AO26</f>
        <v>0</v>
      </c>
      <c r="AQ26" s="214">
        <f>'[1]Oqoltin-Cotton'!AP26</f>
        <v>0</v>
      </c>
      <c r="AR26" s="214">
        <f>'[1]Oqoltin-Cotton'!AQ26</f>
        <v>0</v>
      </c>
      <c r="AS26" s="214">
        <f>'[1]Oqoltin-Cotton'!AR26</f>
        <v>0</v>
      </c>
      <c r="AT26" s="214">
        <f>'[1]Oqoltin-Cotton'!AS26</f>
        <v>0</v>
      </c>
      <c r="AU26" s="214">
        <f>'[1]Oqoltin-Cotton'!AT26</f>
        <v>0</v>
      </c>
      <c r="AV26" s="214">
        <f>'[1]Oqoltin-Cotton'!AU26</f>
        <v>0</v>
      </c>
    </row>
    <row r="27" spans="2:48" ht="15">
      <c r="B27" s="193" t="str">
        <f>'[1]Oqoltin-Cotton'!A27</f>
        <v>O-1-SD-132</v>
      </c>
      <c r="C27" s="203" t="str">
        <f>'[1]Oqoltin-Cotton'!B27</f>
        <v>Z 1</v>
      </c>
      <c r="D27" s="64" t="str">
        <f>'[1]Oqoltin-Cotton'!C27</f>
        <v>Sardoba</v>
      </c>
      <c r="E27" s="204">
        <f>'[1]Oqoltin-Cotton'!D27</f>
        <v>132</v>
      </c>
      <c r="F27" s="204">
        <f>'[1]Oqoltin-Cotton'!E27</f>
        <v>13.5</v>
      </c>
      <c r="G27" s="204">
        <f>'[1]Oqoltin-Cotton'!F27</f>
        <v>13.2</v>
      </c>
      <c r="H27" s="204" t="str">
        <f>'[1]Oqoltin-Cotton'!G27</f>
        <v>Cotton</v>
      </c>
      <c r="I27" s="205">
        <f>'[1]Oqoltin-Cotton'!H27</f>
        <v>13.2</v>
      </c>
      <c r="J27" s="212" t="str">
        <f>'[1]Oqoltin-Cotton'!I27</f>
        <v> </v>
      </c>
      <c r="K27" s="212" t="str">
        <f>'[1]Oqoltin-Cotton'!J27</f>
        <v> </v>
      </c>
      <c r="L27" s="205">
        <f>'[1]Oqoltin-Cotton'!K27</f>
        <v>1</v>
      </c>
      <c r="M27" s="206">
        <f>'[1]Oqoltin-Cotton'!L27</f>
        <v>13.2</v>
      </c>
      <c r="N27" s="206">
        <f>'[1]Oqoltin-Cotton'!M27</f>
        <v>100</v>
      </c>
      <c r="O27" s="207">
        <f>'[1]Oqoltin-Cotton'!N27</f>
        <v>45280</v>
      </c>
      <c r="P27" s="207">
        <f>'[1]Oqoltin-Cotton'!O27</f>
        <v>45287</v>
      </c>
      <c r="Q27" s="205" t="str">
        <f>'[1]Oqoltin-Cotton'!P27</f>
        <v> </v>
      </c>
      <c r="R27" s="212">
        <f>'[1]Oqoltin-Cotton'!Q27</f>
        <v>0</v>
      </c>
      <c r="S27" s="212">
        <f>'[1]Oqoltin-Cotton'!R27</f>
        <v>0</v>
      </c>
      <c r="T27" s="212">
        <f>'[1]Oqoltin-Cotton'!S27</f>
        <v>0</v>
      </c>
      <c r="U27" s="206">
        <f>'[1]Oqoltin-Cotton'!T27</f>
        <v>0</v>
      </c>
      <c r="V27" s="206">
        <f>'[1]Oqoltin-Cotton'!U27</f>
        <v>0</v>
      </c>
      <c r="W27" s="205" t="str">
        <f>'[1]Oqoltin-Cotton'!V27</f>
        <v> </v>
      </c>
      <c r="X27" s="205" t="str">
        <f>'[1]Oqoltin-Cotton'!W27</f>
        <v> </v>
      </c>
      <c r="Y27" s="205">
        <f>'[1]Oqoltin-Cotton'!X27</f>
        <v>0</v>
      </c>
      <c r="Z27" s="205">
        <f>'[1]Oqoltin-Cotton'!Y27</f>
        <v>0</v>
      </c>
      <c r="AA27" s="206">
        <f>'[1]Oqoltin-Cotton'!Z27</f>
        <v>0</v>
      </c>
      <c r="AB27" s="205">
        <f>'[1]Oqoltin-Cotton'!AA27</f>
        <v>0</v>
      </c>
      <c r="AC27" s="206">
        <f>'[1]Oqoltin-Cotton'!AB27</f>
        <v>0</v>
      </c>
      <c r="AD27" s="206">
        <f>'[1]Oqoltin-Cotton'!AC27</f>
        <v>0</v>
      </c>
      <c r="AE27" s="205" t="str">
        <f>'[1]Oqoltin-Cotton'!AD27</f>
        <v> </v>
      </c>
      <c r="AF27" s="205" t="str">
        <f>'[1]Oqoltin-Cotton'!AE27</f>
        <v> </v>
      </c>
      <c r="AG27" s="214">
        <f>'[1]Oqoltin-Cotton'!AF27</f>
        <v>0</v>
      </c>
      <c r="AH27" s="214">
        <f>'[1]Oqoltin-Cotton'!AG27</f>
        <v>0</v>
      </c>
      <c r="AI27" s="214">
        <f>'[1]Oqoltin-Cotton'!AH27</f>
        <v>0</v>
      </c>
      <c r="AJ27" s="214">
        <f>'[1]Oqoltin-Cotton'!AI27</f>
        <v>0</v>
      </c>
      <c r="AK27" s="214">
        <f>'[1]Oqoltin-Cotton'!AJ27</f>
        <v>0</v>
      </c>
      <c r="AL27" s="214">
        <f>'[1]Oqoltin-Cotton'!AK27</f>
        <v>0</v>
      </c>
      <c r="AM27" s="214">
        <f>'[1]Oqoltin-Cotton'!AL27</f>
        <v>0</v>
      </c>
      <c r="AN27" s="214">
        <f>'[1]Oqoltin-Cotton'!AM27</f>
        <v>0</v>
      </c>
      <c r="AO27" s="214">
        <f>'[1]Oqoltin-Cotton'!AN27</f>
        <v>0</v>
      </c>
      <c r="AP27" s="214">
        <f>'[1]Oqoltin-Cotton'!AO27</f>
        <v>0</v>
      </c>
      <c r="AQ27" s="214">
        <f>'[1]Oqoltin-Cotton'!AP27</f>
        <v>0</v>
      </c>
      <c r="AR27" s="214">
        <f>'[1]Oqoltin-Cotton'!AQ27</f>
        <v>0</v>
      </c>
      <c r="AS27" s="214">
        <f>'[1]Oqoltin-Cotton'!AR27</f>
        <v>0</v>
      </c>
      <c r="AT27" s="214">
        <f>'[1]Oqoltin-Cotton'!AS27</f>
        <v>0</v>
      </c>
      <c r="AU27" s="214">
        <f>'[1]Oqoltin-Cotton'!AT27</f>
        <v>0</v>
      </c>
      <c r="AV27" s="214">
        <f>'[1]Oqoltin-Cotton'!AU27</f>
        <v>0</v>
      </c>
    </row>
    <row r="28" spans="2:48" ht="15">
      <c r="B28" s="193" t="str">
        <f>'[1]Oqoltin-Cotton'!A28</f>
        <v>O-1-SD-133</v>
      </c>
      <c r="C28" s="203" t="str">
        <f>'[1]Oqoltin-Cotton'!B28</f>
        <v>Z 1</v>
      </c>
      <c r="D28" s="64" t="str">
        <f>'[1]Oqoltin-Cotton'!C28</f>
        <v>Sardoba</v>
      </c>
      <c r="E28" s="204">
        <f>'[1]Oqoltin-Cotton'!D28</f>
        <v>133</v>
      </c>
      <c r="F28" s="204">
        <f>'[1]Oqoltin-Cotton'!E28</f>
        <v>0.7</v>
      </c>
      <c r="G28" s="204">
        <f>'[1]Oqoltin-Cotton'!F28</f>
        <v>0.6</v>
      </c>
      <c r="H28" s="204" t="str">
        <f>'[1]Oqoltin-Cotton'!G28</f>
        <v>Cotton</v>
      </c>
      <c r="I28" s="205">
        <f>'[1]Oqoltin-Cotton'!H28</f>
        <v>0.6</v>
      </c>
      <c r="J28" s="212">
        <f>'[1]Oqoltin-Cotton'!I28</f>
        <v>0</v>
      </c>
      <c r="K28" s="212">
        <f>'[1]Oqoltin-Cotton'!J28</f>
        <v>0</v>
      </c>
      <c r="L28" s="205">
        <f>'[1]Oqoltin-Cotton'!K28</f>
        <v>1</v>
      </c>
      <c r="M28" s="206">
        <f>'[1]Oqoltin-Cotton'!L28</f>
        <v>0.6</v>
      </c>
      <c r="N28" s="206">
        <f>'[1]Oqoltin-Cotton'!M28</f>
        <v>100</v>
      </c>
      <c r="O28" s="207">
        <f>'[1]Oqoltin-Cotton'!N28</f>
        <v>45280</v>
      </c>
      <c r="P28" s="207">
        <f>'[1]Oqoltin-Cotton'!O28</f>
        <v>45281</v>
      </c>
      <c r="Q28" s="205">
        <f>'[1]Oqoltin-Cotton'!P28</f>
        <v>0</v>
      </c>
      <c r="R28" s="212">
        <f>'[1]Oqoltin-Cotton'!Q28</f>
        <v>0</v>
      </c>
      <c r="S28" s="212">
        <f>'[1]Oqoltin-Cotton'!R28</f>
        <v>0</v>
      </c>
      <c r="T28" s="212">
        <f>'[1]Oqoltin-Cotton'!S28</f>
        <v>0</v>
      </c>
      <c r="U28" s="206">
        <f>'[1]Oqoltin-Cotton'!T28</f>
        <v>0</v>
      </c>
      <c r="V28" s="206">
        <f>'[1]Oqoltin-Cotton'!U28</f>
        <v>0</v>
      </c>
      <c r="W28" s="205">
        <f>'[1]Oqoltin-Cotton'!V28</f>
        <v>0</v>
      </c>
      <c r="X28" s="205">
        <f>'[1]Oqoltin-Cotton'!W28</f>
        <v>0</v>
      </c>
      <c r="Y28" s="205">
        <f>'[1]Oqoltin-Cotton'!X28</f>
        <v>0</v>
      </c>
      <c r="Z28" s="205">
        <f>'[1]Oqoltin-Cotton'!Y28</f>
        <v>0</v>
      </c>
      <c r="AA28" s="206">
        <f>'[1]Oqoltin-Cotton'!Z28</f>
        <v>0</v>
      </c>
      <c r="AB28" s="205">
        <f>'[1]Oqoltin-Cotton'!AA28</f>
        <v>0</v>
      </c>
      <c r="AC28" s="206">
        <f>'[1]Oqoltin-Cotton'!AB28</f>
        <v>0</v>
      </c>
      <c r="AD28" s="206">
        <f>'[1]Oqoltin-Cotton'!AC28</f>
        <v>0</v>
      </c>
      <c r="AE28" s="205">
        <f>'[1]Oqoltin-Cotton'!AD28</f>
        <v>0</v>
      </c>
      <c r="AF28" s="205">
        <f>'[1]Oqoltin-Cotton'!AE28</f>
        <v>0</v>
      </c>
      <c r="AG28" s="214">
        <f>'[1]Oqoltin-Cotton'!AF28</f>
        <v>0</v>
      </c>
      <c r="AH28" s="214">
        <f>'[1]Oqoltin-Cotton'!AG28</f>
        <v>0</v>
      </c>
      <c r="AI28" s="214">
        <f>'[1]Oqoltin-Cotton'!AH28</f>
        <v>0</v>
      </c>
      <c r="AJ28" s="214">
        <f>'[1]Oqoltin-Cotton'!AI28</f>
        <v>0</v>
      </c>
      <c r="AK28" s="214">
        <f>'[1]Oqoltin-Cotton'!AJ28</f>
        <v>0</v>
      </c>
      <c r="AL28" s="214">
        <f>'[1]Oqoltin-Cotton'!AK28</f>
        <v>0</v>
      </c>
      <c r="AM28" s="214">
        <f>'[1]Oqoltin-Cotton'!AL28</f>
        <v>0</v>
      </c>
      <c r="AN28" s="214">
        <f>'[1]Oqoltin-Cotton'!AM28</f>
        <v>0</v>
      </c>
      <c r="AO28" s="214">
        <f>'[1]Oqoltin-Cotton'!AN28</f>
        <v>0</v>
      </c>
      <c r="AP28" s="214">
        <f>'[1]Oqoltin-Cotton'!AO28</f>
        <v>0</v>
      </c>
      <c r="AQ28" s="214">
        <f>'[1]Oqoltin-Cotton'!AP28</f>
        <v>0</v>
      </c>
      <c r="AR28" s="214">
        <f>'[1]Oqoltin-Cotton'!AQ28</f>
        <v>0</v>
      </c>
      <c r="AS28" s="214">
        <f>'[1]Oqoltin-Cotton'!AR28</f>
        <v>0</v>
      </c>
      <c r="AT28" s="214">
        <f>'[1]Oqoltin-Cotton'!AS28</f>
        <v>0</v>
      </c>
      <c r="AU28" s="214">
        <f>'[1]Oqoltin-Cotton'!AT28</f>
        <v>0</v>
      </c>
      <c r="AV28" s="214">
        <f>'[1]Oqoltin-Cotton'!AU28</f>
        <v>0</v>
      </c>
    </row>
    <row r="29" spans="2:48" ht="15">
      <c r="B29" s="193" t="str">
        <f>'[1]Oqoltin-Cotton'!A29</f>
        <v>O-1-SD-134</v>
      </c>
      <c r="C29" s="203" t="str">
        <f>'[1]Oqoltin-Cotton'!B29</f>
        <v>Z 1</v>
      </c>
      <c r="D29" s="64" t="str">
        <f>'[1]Oqoltin-Cotton'!C29</f>
        <v>Sardoba</v>
      </c>
      <c r="E29" s="204">
        <f>'[1]Oqoltin-Cotton'!D29</f>
        <v>134</v>
      </c>
      <c r="F29" s="204">
        <f>'[1]Oqoltin-Cotton'!E29</f>
        <v>11.8</v>
      </c>
      <c r="G29" s="204">
        <f>'[1]Oqoltin-Cotton'!F29</f>
        <v>11.4</v>
      </c>
      <c r="H29" s="204" t="str">
        <f>'[1]Oqoltin-Cotton'!G29</f>
        <v>Cotton</v>
      </c>
      <c r="I29" s="205">
        <f>'[1]Oqoltin-Cotton'!H29</f>
        <v>11.4</v>
      </c>
      <c r="J29" s="212">
        <f>'[1]Oqoltin-Cotton'!I29</f>
        <v>0</v>
      </c>
      <c r="K29" s="212">
        <f>'[1]Oqoltin-Cotton'!J29</f>
        <v>0</v>
      </c>
      <c r="L29" s="205">
        <f>'[1]Oqoltin-Cotton'!K29</f>
        <v>1</v>
      </c>
      <c r="M29" s="206">
        <f>'[1]Oqoltin-Cotton'!L29</f>
        <v>11.4</v>
      </c>
      <c r="N29" s="206">
        <f>'[1]Oqoltin-Cotton'!M29</f>
        <v>100</v>
      </c>
      <c r="O29" s="207">
        <f>'[1]Oqoltin-Cotton'!N29</f>
        <v>45290</v>
      </c>
      <c r="P29" s="207">
        <f>'[1]Oqoltin-Cotton'!O29</f>
        <v>45309</v>
      </c>
      <c r="Q29" s="205" t="str">
        <f>'[1]Oqoltin-Cotton'!P29</f>
        <v> </v>
      </c>
      <c r="R29" s="212">
        <f>'[1]Oqoltin-Cotton'!Q29</f>
        <v>0</v>
      </c>
      <c r="S29" s="212">
        <f>'[1]Oqoltin-Cotton'!R29</f>
        <v>0</v>
      </c>
      <c r="T29" s="212">
        <f>'[1]Oqoltin-Cotton'!S29</f>
        <v>0</v>
      </c>
      <c r="U29" s="206">
        <f>'[1]Oqoltin-Cotton'!T29</f>
        <v>0</v>
      </c>
      <c r="V29" s="206">
        <f>'[1]Oqoltin-Cotton'!U29</f>
        <v>0</v>
      </c>
      <c r="W29" s="205" t="str">
        <f>'[1]Oqoltin-Cotton'!V29</f>
        <v> </v>
      </c>
      <c r="X29" s="205" t="str">
        <f>'[1]Oqoltin-Cotton'!W29</f>
        <v> </v>
      </c>
      <c r="Y29" s="205">
        <f>'[1]Oqoltin-Cotton'!X29</f>
        <v>0</v>
      </c>
      <c r="Z29" s="205">
        <f>'[1]Oqoltin-Cotton'!Y29</f>
        <v>0</v>
      </c>
      <c r="AA29" s="206">
        <f>'[1]Oqoltin-Cotton'!Z29</f>
        <v>0</v>
      </c>
      <c r="AB29" s="205">
        <f>'[1]Oqoltin-Cotton'!AA29</f>
        <v>0</v>
      </c>
      <c r="AC29" s="206">
        <f>'[1]Oqoltin-Cotton'!AB29</f>
        <v>0</v>
      </c>
      <c r="AD29" s="206">
        <f>'[1]Oqoltin-Cotton'!AC29</f>
        <v>0</v>
      </c>
      <c r="AE29" s="205" t="str">
        <f>'[1]Oqoltin-Cotton'!AD29</f>
        <v> </v>
      </c>
      <c r="AF29" s="205" t="str">
        <f>'[1]Oqoltin-Cotton'!AE29</f>
        <v> </v>
      </c>
      <c r="AG29" s="214">
        <f>'[1]Oqoltin-Cotton'!AF29</f>
        <v>0</v>
      </c>
      <c r="AH29" s="214">
        <f>'[1]Oqoltin-Cotton'!AG29</f>
        <v>0</v>
      </c>
      <c r="AI29" s="214">
        <f>'[1]Oqoltin-Cotton'!AH29</f>
        <v>0</v>
      </c>
      <c r="AJ29" s="214">
        <f>'[1]Oqoltin-Cotton'!AI29</f>
        <v>0</v>
      </c>
      <c r="AK29" s="214">
        <f>'[1]Oqoltin-Cotton'!AJ29</f>
        <v>0</v>
      </c>
      <c r="AL29" s="214">
        <f>'[1]Oqoltin-Cotton'!AK29</f>
        <v>0</v>
      </c>
      <c r="AM29" s="214">
        <f>'[1]Oqoltin-Cotton'!AL29</f>
        <v>0</v>
      </c>
      <c r="AN29" s="214">
        <f>'[1]Oqoltin-Cotton'!AM29</f>
        <v>0</v>
      </c>
      <c r="AO29" s="214">
        <f>'[1]Oqoltin-Cotton'!AN29</f>
        <v>0</v>
      </c>
      <c r="AP29" s="214">
        <f>'[1]Oqoltin-Cotton'!AO29</f>
        <v>0</v>
      </c>
      <c r="AQ29" s="214">
        <f>'[1]Oqoltin-Cotton'!AP29</f>
        <v>0</v>
      </c>
      <c r="AR29" s="214">
        <f>'[1]Oqoltin-Cotton'!AQ29</f>
        <v>0</v>
      </c>
      <c r="AS29" s="214">
        <f>'[1]Oqoltin-Cotton'!AR29</f>
        <v>0</v>
      </c>
      <c r="AT29" s="214">
        <f>'[1]Oqoltin-Cotton'!AS29</f>
        <v>0</v>
      </c>
      <c r="AU29" s="214">
        <f>'[1]Oqoltin-Cotton'!AT29</f>
        <v>0</v>
      </c>
      <c r="AV29" s="214">
        <f>'[1]Oqoltin-Cotton'!AU29</f>
        <v>0</v>
      </c>
    </row>
    <row r="30" spans="2:48" ht="15">
      <c r="B30" s="193" t="str">
        <f>'[1]Oqoltin-Cotton'!A30</f>
        <v>O-1-SD-135</v>
      </c>
      <c r="C30" s="203" t="str">
        <f>'[1]Oqoltin-Cotton'!B30</f>
        <v>Z 1</v>
      </c>
      <c r="D30" s="64" t="str">
        <f>'[1]Oqoltin-Cotton'!C30</f>
        <v>Sardoba</v>
      </c>
      <c r="E30" s="204">
        <f>'[1]Oqoltin-Cotton'!D30</f>
        <v>135</v>
      </c>
      <c r="F30" s="204">
        <f>'[1]Oqoltin-Cotton'!E30</f>
        <v>16.2</v>
      </c>
      <c r="G30" s="204">
        <f>'[1]Oqoltin-Cotton'!F30</f>
        <v>15.7</v>
      </c>
      <c r="H30" s="204" t="str">
        <f>'[1]Oqoltin-Cotton'!G30</f>
        <v>Cotton</v>
      </c>
      <c r="I30" s="205">
        <f>'[1]Oqoltin-Cotton'!H30</f>
        <v>15.7</v>
      </c>
      <c r="J30" s="212" t="str">
        <f>'[1]Oqoltin-Cotton'!I30</f>
        <v> </v>
      </c>
      <c r="K30" s="212" t="str">
        <f>'[1]Oqoltin-Cotton'!J30</f>
        <v> </v>
      </c>
      <c r="L30" s="205">
        <f>'[1]Oqoltin-Cotton'!K30</f>
        <v>1</v>
      </c>
      <c r="M30" s="206">
        <f>'[1]Oqoltin-Cotton'!L30</f>
        <v>15.7</v>
      </c>
      <c r="N30" s="206">
        <f>'[1]Oqoltin-Cotton'!M30</f>
        <v>100</v>
      </c>
      <c r="O30" s="207">
        <f>'[1]Oqoltin-Cotton'!N30</f>
        <v>45277</v>
      </c>
      <c r="P30" s="207">
        <f>'[1]Oqoltin-Cotton'!O30</f>
        <v>45290</v>
      </c>
      <c r="Q30" s="205" t="str">
        <f>'[1]Oqoltin-Cotton'!P30</f>
        <v> </v>
      </c>
      <c r="R30" s="212">
        <f>'[1]Oqoltin-Cotton'!Q30</f>
        <v>0</v>
      </c>
      <c r="S30" s="212">
        <f>'[1]Oqoltin-Cotton'!R30</f>
        <v>0</v>
      </c>
      <c r="T30" s="212">
        <f>'[1]Oqoltin-Cotton'!S30</f>
        <v>0</v>
      </c>
      <c r="U30" s="206">
        <f>'[1]Oqoltin-Cotton'!T30</f>
        <v>0</v>
      </c>
      <c r="V30" s="206">
        <f>'[1]Oqoltin-Cotton'!U30</f>
        <v>0</v>
      </c>
      <c r="W30" s="205" t="str">
        <f>'[1]Oqoltin-Cotton'!V30</f>
        <v> </v>
      </c>
      <c r="X30" s="205" t="str">
        <f>'[1]Oqoltin-Cotton'!W30</f>
        <v> </v>
      </c>
      <c r="Y30" s="205">
        <f>'[1]Oqoltin-Cotton'!X30</f>
        <v>0</v>
      </c>
      <c r="Z30" s="205">
        <f>'[1]Oqoltin-Cotton'!Y30</f>
        <v>0</v>
      </c>
      <c r="AA30" s="206">
        <f>'[1]Oqoltin-Cotton'!Z30</f>
        <v>0</v>
      </c>
      <c r="AB30" s="205">
        <f>'[1]Oqoltin-Cotton'!AA30</f>
        <v>0</v>
      </c>
      <c r="AC30" s="206">
        <f>'[1]Oqoltin-Cotton'!AB30</f>
        <v>0</v>
      </c>
      <c r="AD30" s="206">
        <f>'[1]Oqoltin-Cotton'!AC30</f>
        <v>0</v>
      </c>
      <c r="AE30" s="205" t="str">
        <f>'[1]Oqoltin-Cotton'!AD30</f>
        <v> </v>
      </c>
      <c r="AF30" s="205" t="str">
        <f>'[1]Oqoltin-Cotton'!AE30</f>
        <v> </v>
      </c>
      <c r="AG30" s="214">
        <f>'[1]Oqoltin-Cotton'!AF30</f>
        <v>0</v>
      </c>
      <c r="AH30" s="214">
        <f>'[1]Oqoltin-Cotton'!AG30</f>
        <v>0</v>
      </c>
      <c r="AI30" s="214">
        <f>'[1]Oqoltin-Cotton'!AH30</f>
        <v>0</v>
      </c>
      <c r="AJ30" s="214">
        <f>'[1]Oqoltin-Cotton'!AI30</f>
        <v>0</v>
      </c>
      <c r="AK30" s="214">
        <f>'[1]Oqoltin-Cotton'!AJ30</f>
        <v>0</v>
      </c>
      <c r="AL30" s="214">
        <f>'[1]Oqoltin-Cotton'!AK30</f>
        <v>0</v>
      </c>
      <c r="AM30" s="214">
        <f>'[1]Oqoltin-Cotton'!AL30</f>
        <v>0</v>
      </c>
      <c r="AN30" s="214">
        <f>'[1]Oqoltin-Cotton'!AM30</f>
        <v>0</v>
      </c>
      <c r="AO30" s="214">
        <f>'[1]Oqoltin-Cotton'!AN30</f>
        <v>0</v>
      </c>
      <c r="AP30" s="214">
        <f>'[1]Oqoltin-Cotton'!AO30</f>
        <v>0</v>
      </c>
      <c r="AQ30" s="214">
        <f>'[1]Oqoltin-Cotton'!AP30</f>
        <v>0</v>
      </c>
      <c r="AR30" s="214">
        <f>'[1]Oqoltin-Cotton'!AQ30</f>
        <v>0</v>
      </c>
      <c r="AS30" s="214">
        <f>'[1]Oqoltin-Cotton'!AR30</f>
        <v>0</v>
      </c>
      <c r="AT30" s="214">
        <f>'[1]Oqoltin-Cotton'!AS30</f>
        <v>0</v>
      </c>
      <c r="AU30" s="214">
        <f>'[1]Oqoltin-Cotton'!AT30</f>
        <v>0</v>
      </c>
      <c r="AV30" s="214">
        <f>'[1]Oqoltin-Cotton'!AU30</f>
        <v>0</v>
      </c>
    </row>
    <row r="31" spans="2:48" ht="15">
      <c r="B31" s="193" t="str">
        <f>'[1]Oqoltin-Cotton'!A31</f>
        <v>O-1-SD-197</v>
      </c>
      <c r="C31" s="203" t="str">
        <f>'[1]Oqoltin-Cotton'!B31</f>
        <v>Z 1</v>
      </c>
      <c r="D31" s="64" t="str">
        <f>'[1]Oqoltin-Cotton'!C31</f>
        <v>Sardoba</v>
      </c>
      <c r="E31" s="204">
        <f>'[1]Oqoltin-Cotton'!D31</f>
        <v>197</v>
      </c>
      <c r="F31" s="204">
        <f>'[1]Oqoltin-Cotton'!E31</f>
        <v>10.9</v>
      </c>
      <c r="G31" s="204">
        <f>'[1]Oqoltin-Cotton'!F31</f>
        <v>10.8</v>
      </c>
      <c r="H31" s="204" t="str">
        <f>'[1]Oqoltin-Cotton'!G31</f>
        <v>Cotton</v>
      </c>
      <c r="I31" s="205">
        <f>'[1]Oqoltin-Cotton'!H31</f>
        <v>10.8</v>
      </c>
      <c r="J31" s="212" t="str">
        <f>'[1]Oqoltin-Cotton'!I31</f>
        <v> </v>
      </c>
      <c r="K31" s="212" t="str">
        <f>'[1]Oqoltin-Cotton'!J31</f>
        <v> </v>
      </c>
      <c r="L31" s="205">
        <f>'[1]Oqoltin-Cotton'!K31</f>
        <v>1</v>
      </c>
      <c r="M31" s="206">
        <f>'[1]Oqoltin-Cotton'!L31</f>
        <v>10.8</v>
      </c>
      <c r="N31" s="206">
        <f>'[1]Oqoltin-Cotton'!M31</f>
        <v>100</v>
      </c>
      <c r="O31" s="207">
        <f>'[1]Oqoltin-Cotton'!N31</f>
        <v>45273</v>
      </c>
      <c r="P31" s="207">
        <f>'[1]Oqoltin-Cotton'!O31</f>
        <v>45283</v>
      </c>
      <c r="Q31" s="205" t="str">
        <f>'[1]Oqoltin-Cotton'!P31</f>
        <v> </v>
      </c>
      <c r="R31" s="212">
        <f>'[1]Oqoltin-Cotton'!Q31</f>
        <v>0</v>
      </c>
      <c r="S31" s="212">
        <f>'[1]Oqoltin-Cotton'!R31</f>
        <v>0</v>
      </c>
      <c r="T31" s="212">
        <f>'[1]Oqoltin-Cotton'!S31</f>
        <v>0</v>
      </c>
      <c r="U31" s="206">
        <f>'[1]Oqoltin-Cotton'!T31</f>
        <v>0</v>
      </c>
      <c r="V31" s="206">
        <f>'[1]Oqoltin-Cotton'!U31</f>
        <v>0</v>
      </c>
      <c r="W31" s="205" t="str">
        <f>'[1]Oqoltin-Cotton'!V31</f>
        <v> </v>
      </c>
      <c r="X31" s="205" t="str">
        <f>'[1]Oqoltin-Cotton'!W31</f>
        <v> </v>
      </c>
      <c r="Y31" s="205">
        <f>'[1]Oqoltin-Cotton'!X31</f>
        <v>0</v>
      </c>
      <c r="Z31" s="205">
        <f>'[1]Oqoltin-Cotton'!Y31</f>
        <v>0</v>
      </c>
      <c r="AA31" s="206">
        <f>'[1]Oqoltin-Cotton'!Z31</f>
        <v>0</v>
      </c>
      <c r="AB31" s="205">
        <f>'[1]Oqoltin-Cotton'!AA31</f>
        <v>0</v>
      </c>
      <c r="AC31" s="206">
        <f>'[1]Oqoltin-Cotton'!AB31</f>
        <v>0</v>
      </c>
      <c r="AD31" s="206">
        <f>'[1]Oqoltin-Cotton'!AC31</f>
        <v>0</v>
      </c>
      <c r="AE31" s="205" t="str">
        <f>'[1]Oqoltin-Cotton'!AD31</f>
        <v> </v>
      </c>
      <c r="AF31" s="205" t="str">
        <f>'[1]Oqoltin-Cotton'!AE31</f>
        <v> </v>
      </c>
      <c r="AG31" s="214">
        <f>'[1]Oqoltin-Cotton'!AF31</f>
        <v>0</v>
      </c>
      <c r="AH31" s="214">
        <f>'[1]Oqoltin-Cotton'!AG31</f>
        <v>0</v>
      </c>
      <c r="AI31" s="214">
        <f>'[1]Oqoltin-Cotton'!AH31</f>
        <v>0</v>
      </c>
      <c r="AJ31" s="214">
        <f>'[1]Oqoltin-Cotton'!AI31</f>
        <v>0</v>
      </c>
      <c r="AK31" s="214">
        <f>'[1]Oqoltin-Cotton'!AJ31</f>
        <v>0</v>
      </c>
      <c r="AL31" s="214">
        <f>'[1]Oqoltin-Cotton'!AK31</f>
        <v>0</v>
      </c>
      <c r="AM31" s="214">
        <f>'[1]Oqoltin-Cotton'!AL31</f>
        <v>0</v>
      </c>
      <c r="AN31" s="214">
        <f>'[1]Oqoltin-Cotton'!AM31</f>
        <v>0</v>
      </c>
      <c r="AO31" s="214">
        <f>'[1]Oqoltin-Cotton'!AN31</f>
        <v>0</v>
      </c>
      <c r="AP31" s="214">
        <f>'[1]Oqoltin-Cotton'!AO31</f>
        <v>0</v>
      </c>
      <c r="AQ31" s="214">
        <f>'[1]Oqoltin-Cotton'!AP31</f>
        <v>0</v>
      </c>
      <c r="AR31" s="214">
        <f>'[1]Oqoltin-Cotton'!AQ31</f>
        <v>0</v>
      </c>
      <c r="AS31" s="214">
        <f>'[1]Oqoltin-Cotton'!AR31</f>
        <v>0</v>
      </c>
      <c r="AT31" s="214">
        <f>'[1]Oqoltin-Cotton'!AS31</f>
        <v>0</v>
      </c>
      <c r="AU31" s="214">
        <f>'[1]Oqoltin-Cotton'!AT31</f>
        <v>0</v>
      </c>
      <c r="AV31" s="214">
        <f>'[1]Oqoltin-Cotton'!AU31</f>
        <v>0</v>
      </c>
    </row>
    <row r="32" spans="2:48" ht="15">
      <c r="B32" s="193" t="str">
        <f>'[1]Oqoltin-Cotton'!A32</f>
        <v>O-1-SD-199</v>
      </c>
      <c r="C32" s="203" t="str">
        <f>'[1]Oqoltin-Cotton'!B32</f>
        <v>Z 1</v>
      </c>
      <c r="D32" s="64" t="str">
        <f>'[1]Oqoltin-Cotton'!C32</f>
        <v>Sardoba</v>
      </c>
      <c r="E32" s="204">
        <f>'[1]Oqoltin-Cotton'!D32</f>
        <v>199</v>
      </c>
      <c r="F32" s="204">
        <f>'[1]Oqoltin-Cotton'!E32</f>
        <v>9.4</v>
      </c>
      <c r="G32" s="204">
        <f>'[1]Oqoltin-Cotton'!F32</f>
        <v>9.1999999999999993</v>
      </c>
      <c r="H32" s="204" t="str">
        <f>'[1]Oqoltin-Cotton'!G32</f>
        <v>Cotton</v>
      </c>
      <c r="I32" s="205">
        <f>'[1]Oqoltin-Cotton'!H32</f>
        <v>9.1999999999999993</v>
      </c>
      <c r="J32" s="212" t="str">
        <f>'[1]Oqoltin-Cotton'!I32</f>
        <v> </v>
      </c>
      <c r="K32" s="212" t="str">
        <f>'[1]Oqoltin-Cotton'!J32</f>
        <v> </v>
      </c>
      <c r="L32" s="205">
        <f>'[1]Oqoltin-Cotton'!K32</f>
        <v>1</v>
      </c>
      <c r="M32" s="206">
        <f>'[1]Oqoltin-Cotton'!L32</f>
        <v>9.1999999999999993</v>
      </c>
      <c r="N32" s="206">
        <f>'[1]Oqoltin-Cotton'!M32</f>
        <v>100</v>
      </c>
      <c r="O32" s="207">
        <f>'[1]Oqoltin-Cotton'!N32</f>
        <v>45268</v>
      </c>
      <c r="P32" s="207">
        <f>'[1]Oqoltin-Cotton'!O32</f>
        <v>45273</v>
      </c>
      <c r="Q32" s="205" t="str">
        <f>'[1]Oqoltin-Cotton'!P32</f>
        <v> </v>
      </c>
      <c r="R32" s="212">
        <f>'[1]Oqoltin-Cotton'!Q32</f>
        <v>0</v>
      </c>
      <c r="S32" s="212">
        <f>'[1]Oqoltin-Cotton'!R32</f>
        <v>0</v>
      </c>
      <c r="T32" s="212">
        <f>'[1]Oqoltin-Cotton'!S32</f>
        <v>0</v>
      </c>
      <c r="U32" s="206">
        <f>'[1]Oqoltin-Cotton'!T32</f>
        <v>0</v>
      </c>
      <c r="V32" s="206">
        <f>'[1]Oqoltin-Cotton'!U32</f>
        <v>0</v>
      </c>
      <c r="W32" s="205" t="str">
        <f>'[1]Oqoltin-Cotton'!V32</f>
        <v> </v>
      </c>
      <c r="X32" s="205" t="str">
        <f>'[1]Oqoltin-Cotton'!W32</f>
        <v> </v>
      </c>
      <c r="Y32" s="205">
        <f>'[1]Oqoltin-Cotton'!X32</f>
        <v>0</v>
      </c>
      <c r="Z32" s="205">
        <f>'[1]Oqoltin-Cotton'!Y32</f>
        <v>0</v>
      </c>
      <c r="AA32" s="206">
        <f>'[1]Oqoltin-Cotton'!Z32</f>
        <v>0</v>
      </c>
      <c r="AB32" s="205">
        <f>'[1]Oqoltin-Cotton'!AA32</f>
        <v>0</v>
      </c>
      <c r="AC32" s="206">
        <f>'[1]Oqoltin-Cotton'!AB32</f>
        <v>0</v>
      </c>
      <c r="AD32" s="206">
        <f>'[1]Oqoltin-Cotton'!AC32</f>
        <v>0</v>
      </c>
      <c r="AE32" s="205" t="str">
        <f>'[1]Oqoltin-Cotton'!AD32</f>
        <v> </v>
      </c>
      <c r="AF32" s="205" t="str">
        <f>'[1]Oqoltin-Cotton'!AE32</f>
        <v> </v>
      </c>
      <c r="AG32" s="214">
        <f>'[1]Oqoltin-Cotton'!AF32</f>
        <v>0</v>
      </c>
      <c r="AH32" s="214">
        <f>'[1]Oqoltin-Cotton'!AG32</f>
        <v>0</v>
      </c>
      <c r="AI32" s="214">
        <f>'[1]Oqoltin-Cotton'!AH32</f>
        <v>0</v>
      </c>
      <c r="AJ32" s="214">
        <f>'[1]Oqoltin-Cotton'!AI32</f>
        <v>0</v>
      </c>
      <c r="AK32" s="214">
        <f>'[1]Oqoltin-Cotton'!AJ32</f>
        <v>0</v>
      </c>
      <c r="AL32" s="214">
        <f>'[1]Oqoltin-Cotton'!AK32</f>
        <v>0</v>
      </c>
      <c r="AM32" s="214">
        <f>'[1]Oqoltin-Cotton'!AL32</f>
        <v>0</v>
      </c>
      <c r="AN32" s="214">
        <f>'[1]Oqoltin-Cotton'!AM32</f>
        <v>0</v>
      </c>
      <c r="AO32" s="214">
        <f>'[1]Oqoltin-Cotton'!AN32</f>
        <v>0</v>
      </c>
      <c r="AP32" s="214">
        <f>'[1]Oqoltin-Cotton'!AO32</f>
        <v>0</v>
      </c>
      <c r="AQ32" s="214">
        <f>'[1]Oqoltin-Cotton'!AP32</f>
        <v>0</v>
      </c>
      <c r="AR32" s="214">
        <f>'[1]Oqoltin-Cotton'!AQ32</f>
        <v>0</v>
      </c>
      <c r="AS32" s="214">
        <f>'[1]Oqoltin-Cotton'!AR32</f>
        <v>0</v>
      </c>
      <c r="AT32" s="214">
        <f>'[1]Oqoltin-Cotton'!AS32</f>
        <v>0</v>
      </c>
      <c r="AU32" s="214">
        <f>'[1]Oqoltin-Cotton'!AT32</f>
        <v>0</v>
      </c>
      <c r="AV32" s="214">
        <f>'[1]Oqoltin-Cotton'!AU32</f>
        <v>0</v>
      </c>
    </row>
    <row r="33" spans="2:48" ht="15">
      <c r="B33" s="193" t="str">
        <f>'[1]Oqoltin-Cotton'!A33</f>
        <v>O-1-UK-2</v>
      </c>
      <c r="C33" s="203" t="str">
        <f>'[1]Oqoltin-Cotton'!B33</f>
        <v>Z 1</v>
      </c>
      <c r="D33" s="64" t="str">
        <f>'[1]Oqoltin-Cotton'!C33</f>
        <v>Ukubayev</v>
      </c>
      <c r="E33" s="204">
        <f>'[1]Oqoltin-Cotton'!D33</f>
        <v>2</v>
      </c>
      <c r="F33" s="204">
        <f>'[1]Oqoltin-Cotton'!E33</f>
        <v>16.5</v>
      </c>
      <c r="G33" s="204">
        <f>'[1]Oqoltin-Cotton'!F33</f>
        <v>16.100000000000001</v>
      </c>
      <c r="H33" s="204" t="str">
        <f>'[1]Oqoltin-Cotton'!G33</f>
        <v>Cotton</v>
      </c>
      <c r="I33" s="205">
        <f>'[1]Oqoltin-Cotton'!H33</f>
        <v>16.100000000000001</v>
      </c>
      <c r="J33" s="212">
        <f>'[1]Oqoltin-Cotton'!I33</f>
        <v>0</v>
      </c>
      <c r="K33" s="212">
        <f>'[1]Oqoltin-Cotton'!J33</f>
        <v>0</v>
      </c>
      <c r="L33" s="205">
        <f>'[1]Oqoltin-Cotton'!K33</f>
        <v>1</v>
      </c>
      <c r="M33" s="206">
        <f>'[1]Oqoltin-Cotton'!L33</f>
        <v>16.100000000000001</v>
      </c>
      <c r="N33" s="206">
        <f>'[1]Oqoltin-Cotton'!M33</f>
        <v>100</v>
      </c>
      <c r="O33" s="207">
        <f>'[1]Oqoltin-Cotton'!N33</f>
        <v>45310</v>
      </c>
      <c r="P33" s="207">
        <f>'[1]Oqoltin-Cotton'!O33</f>
        <v>45316</v>
      </c>
      <c r="Q33" s="205" t="str">
        <f>'[1]Oqoltin-Cotton'!P33</f>
        <v> </v>
      </c>
      <c r="R33" s="212">
        <f>'[1]Oqoltin-Cotton'!Q33</f>
        <v>0</v>
      </c>
      <c r="S33" s="212">
        <f>'[1]Oqoltin-Cotton'!R33</f>
        <v>0</v>
      </c>
      <c r="T33" s="212">
        <f>'[1]Oqoltin-Cotton'!S33</f>
        <v>0</v>
      </c>
      <c r="U33" s="206">
        <f>'[1]Oqoltin-Cotton'!T33</f>
        <v>0</v>
      </c>
      <c r="V33" s="206">
        <f>'[1]Oqoltin-Cotton'!U33</f>
        <v>0</v>
      </c>
      <c r="W33" s="205" t="str">
        <f>'[1]Oqoltin-Cotton'!V33</f>
        <v> </v>
      </c>
      <c r="X33" s="205" t="str">
        <f>'[1]Oqoltin-Cotton'!W33</f>
        <v> </v>
      </c>
      <c r="Y33" s="205">
        <f>'[1]Oqoltin-Cotton'!X33</f>
        <v>0</v>
      </c>
      <c r="Z33" s="205">
        <f>'[1]Oqoltin-Cotton'!Y33</f>
        <v>0</v>
      </c>
      <c r="AA33" s="206">
        <f>'[1]Oqoltin-Cotton'!Z33</f>
        <v>0</v>
      </c>
      <c r="AB33" s="205">
        <f>'[1]Oqoltin-Cotton'!AA33</f>
        <v>0</v>
      </c>
      <c r="AC33" s="206">
        <f>'[1]Oqoltin-Cotton'!AB33</f>
        <v>0</v>
      </c>
      <c r="AD33" s="206">
        <f>'[1]Oqoltin-Cotton'!AC33</f>
        <v>0</v>
      </c>
      <c r="AE33" s="205" t="str">
        <f>'[1]Oqoltin-Cotton'!AD33</f>
        <v> </v>
      </c>
      <c r="AF33" s="205" t="str">
        <f>'[1]Oqoltin-Cotton'!AE33</f>
        <v> </v>
      </c>
      <c r="AG33" s="214">
        <f>'[1]Oqoltin-Cotton'!AF33</f>
        <v>0</v>
      </c>
      <c r="AH33" s="214">
        <f>'[1]Oqoltin-Cotton'!AG33</f>
        <v>0</v>
      </c>
      <c r="AI33" s="214">
        <f>'[1]Oqoltin-Cotton'!AH33</f>
        <v>0</v>
      </c>
      <c r="AJ33" s="214">
        <f>'[1]Oqoltin-Cotton'!AI33</f>
        <v>0</v>
      </c>
      <c r="AK33" s="214">
        <f>'[1]Oqoltin-Cotton'!AJ33</f>
        <v>0</v>
      </c>
      <c r="AL33" s="214">
        <f>'[1]Oqoltin-Cotton'!AK33</f>
        <v>0</v>
      </c>
      <c r="AM33" s="214">
        <f>'[1]Oqoltin-Cotton'!AL33</f>
        <v>0</v>
      </c>
      <c r="AN33" s="214">
        <f>'[1]Oqoltin-Cotton'!AM33</f>
        <v>0</v>
      </c>
      <c r="AO33" s="214">
        <f>'[1]Oqoltin-Cotton'!AN33</f>
        <v>0</v>
      </c>
      <c r="AP33" s="214">
        <f>'[1]Oqoltin-Cotton'!AO33</f>
        <v>0</v>
      </c>
      <c r="AQ33" s="214">
        <f>'[1]Oqoltin-Cotton'!AP33</f>
        <v>0</v>
      </c>
      <c r="AR33" s="214">
        <f>'[1]Oqoltin-Cotton'!AQ33</f>
        <v>0</v>
      </c>
      <c r="AS33" s="214">
        <f>'[1]Oqoltin-Cotton'!AR33</f>
        <v>0</v>
      </c>
      <c r="AT33" s="214">
        <f>'[1]Oqoltin-Cotton'!AS33</f>
        <v>0</v>
      </c>
      <c r="AU33" s="214">
        <f>'[1]Oqoltin-Cotton'!AT33</f>
        <v>0</v>
      </c>
      <c r="AV33" s="214">
        <f>'[1]Oqoltin-Cotton'!AU33</f>
        <v>0</v>
      </c>
    </row>
    <row r="34" spans="2:48" ht="15">
      <c r="B34" s="193" t="str">
        <f>'[1]Oqoltin-Cotton'!A34</f>
        <v>O-1-UK-4</v>
      </c>
      <c r="C34" s="203" t="str">
        <f>'[1]Oqoltin-Cotton'!B34</f>
        <v>Z 1</v>
      </c>
      <c r="D34" s="64" t="str">
        <f>'[1]Oqoltin-Cotton'!C34</f>
        <v>Ukubayev</v>
      </c>
      <c r="E34" s="204">
        <f>'[1]Oqoltin-Cotton'!D34</f>
        <v>4</v>
      </c>
      <c r="F34" s="204">
        <f>'[1]Oqoltin-Cotton'!E34</f>
        <v>21.3</v>
      </c>
      <c r="G34" s="204">
        <f>'[1]Oqoltin-Cotton'!F34</f>
        <v>21</v>
      </c>
      <c r="H34" s="204" t="str">
        <f>'[1]Oqoltin-Cotton'!G34</f>
        <v>Cotton</v>
      </c>
      <c r="I34" s="206">
        <f>'[1]Oqoltin-Cotton'!H34</f>
        <v>21</v>
      </c>
      <c r="J34" s="212">
        <f>'[1]Oqoltin-Cotton'!I34</f>
        <v>0</v>
      </c>
      <c r="K34" s="212">
        <f>'[1]Oqoltin-Cotton'!J34</f>
        <v>0</v>
      </c>
      <c r="L34" s="205">
        <f>'[1]Oqoltin-Cotton'!K34</f>
        <v>1</v>
      </c>
      <c r="M34" s="206">
        <f>'[1]Oqoltin-Cotton'!L34</f>
        <v>21</v>
      </c>
      <c r="N34" s="206">
        <f>'[1]Oqoltin-Cotton'!M34</f>
        <v>100</v>
      </c>
      <c r="O34" s="207">
        <f>'[1]Oqoltin-Cotton'!N34</f>
        <v>45293</v>
      </c>
      <c r="P34" s="207">
        <f>'[1]Oqoltin-Cotton'!O34</f>
        <v>45328</v>
      </c>
      <c r="Q34" s="205" t="str">
        <f>'[1]Oqoltin-Cotton'!P34</f>
        <v> </v>
      </c>
      <c r="R34" s="212">
        <f>'[1]Oqoltin-Cotton'!Q34</f>
        <v>0</v>
      </c>
      <c r="S34" s="212">
        <f>'[1]Oqoltin-Cotton'!R34</f>
        <v>0</v>
      </c>
      <c r="T34" s="212">
        <f>'[1]Oqoltin-Cotton'!S34</f>
        <v>0</v>
      </c>
      <c r="U34" s="206">
        <f>'[1]Oqoltin-Cotton'!T34</f>
        <v>0</v>
      </c>
      <c r="V34" s="206">
        <f>'[1]Oqoltin-Cotton'!U34</f>
        <v>0</v>
      </c>
      <c r="W34" s="205" t="str">
        <f>'[1]Oqoltin-Cotton'!V34</f>
        <v> </v>
      </c>
      <c r="X34" s="205" t="str">
        <f>'[1]Oqoltin-Cotton'!W34</f>
        <v> </v>
      </c>
      <c r="Y34" s="205">
        <f>'[1]Oqoltin-Cotton'!X34</f>
        <v>0</v>
      </c>
      <c r="Z34" s="205">
        <f>'[1]Oqoltin-Cotton'!Y34</f>
        <v>0</v>
      </c>
      <c r="AA34" s="206">
        <f>'[1]Oqoltin-Cotton'!Z34</f>
        <v>0</v>
      </c>
      <c r="AB34" s="205">
        <f>'[1]Oqoltin-Cotton'!AA34</f>
        <v>0</v>
      </c>
      <c r="AC34" s="206">
        <f>'[1]Oqoltin-Cotton'!AB34</f>
        <v>0</v>
      </c>
      <c r="AD34" s="206">
        <f>'[1]Oqoltin-Cotton'!AC34</f>
        <v>0</v>
      </c>
      <c r="AE34" s="205" t="str">
        <f>'[1]Oqoltin-Cotton'!AD34</f>
        <v> </v>
      </c>
      <c r="AF34" s="205" t="str">
        <f>'[1]Oqoltin-Cotton'!AE34</f>
        <v> </v>
      </c>
      <c r="AG34" s="214">
        <f>'[1]Oqoltin-Cotton'!AF34</f>
        <v>0</v>
      </c>
      <c r="AH34" s="214">
        <f>'[1]Oqoltin-Cotton'!AG34</f>
        <v>0</v>
      </c>
      <c r="AI34" s="214">
        <f>'[1]Oqoltin-Cotton'!AH34</f>
        <v>0</v>
      </c>
      <c r="AJ34" s="214">
        <f>'[1]Oqoltin-Cotton'!AI34</f>
        <v>0</v>
      </c>
      <c r="AK34" s="214">
        <f>'[1]Oqoltin-Cotton'!AJ34</f>
        <v>0</v>
      </c>
      <c r="AL34" s="214">
        <f>'[1]Oqoltin-Cotton'!AK34</f>
        <v>0</v>
      </c>
      <c r="AM34" s="214">
        <f>'[1]Oqoltin-Cotton'!AL34</f>
        <v>0</v>
      </c>
      <c r="AN34" s="214">
        <f>'[1]Oqoltin-Cotton'!AM34</f>
        <v>0</v>
      </c>
      <c r="AO34" s="214">
        <f>'[1]Oqoltin-Cotton'!AN34</f>
        <v>0</v>
      </c>
      <c r="AP34" s="214">
        <f>'[1]Oqoltin-Cotton'!AO34</f>
        <v>0</v>
      </c>
      <c r="AQ34" s="214">
        <f>'[1]Oqoltin-Cotton'!AP34</f>
        <v>0</v>
      </c>
      <c r="AR34" s="214">
        <f>'[1]Oqoltin-Cotton'!AQ34</f>
        <v>0</v>
      </c>
      <c r="AS34" s="214">
        <f>'[1]Oqoltin-Cotton'!AR34</f>
        <v>0</v>
      </c>
      <c r="AT34" s="214">
        <f>'[1]Oqoltin-Cotton'!AS34</f>
        <v>0</v>
      </c>
      <c r="AU34" s="214">
        <f>'[1]Oqoltin-Cotton'!AT34</f>
        <v>0</v>
      </c>
      <c r="AV34" s="214">
        <f>'[1]Oqoltin-Cotton'!AU34</f>
        <v>0</v>
      </c>
    </row>
    <row r="35" spans="2:48" ht="15">
      <c r="B35" s="193" t="str">
        <f>'[1]Oqoltin-Cotton'!A35</f>
        <v>O-1-UK-5</v>
      </c>
      <c r="C35" s="203" t="str">
        <f>'[1]Oqoltin-Cotton'!B35</f>
        <v>Z 1</v>
      </c>
      <c r="D35" s="64" t="str">
        <f>'[1]Oqoltin-Cotton'!C35</f>
        <v>Ukubayev</v>
      </c>
      <c r="E35" s="204">
        <f>'[1]Oqoltin-Cotton'!D35</f>
        <v>5</v>
      </c>
      <c r="F35" s="204">
        <f>'[1]Oqoltin-Cotton'!E35</f>
        <v>31.9</v>
      </c>
      <c r="G35" s="204">
        <f>'[1]Oqoltin-Cotton'!F35</f>
        <v>30.9</v>
      </c>
      <c r="H35" s="204" t="str">
        <f>'[1]Oqoltin-Cotton'!G35</f>
        <v>Cotton</v>
      </c>
      <c r="I35" s="206">
        <f>'[1]Oqoltin-Cotton'!H35</f>
        <v>30.9</v>
      </c>
      <c r="J35" s="212">
        <f>'[1]Oqoltin-Cotton'!I35</f>
        <v>0</v>
      </c>
      <c r="K35" s="212">
        <f>'[1]Oqoltin-Cotton'!J35</f>
        <v>0</v>
      </c>
      <c r="L35" s="205">
        <f>'[1]Oqoltin-Cotton'!K35</f>
        <v>1</v>
      </c>
      <c r="M35" s="206">
        <f>'[1]Oqoltin-Cotton'!L35</f>
        <v>30.9</v>
      </c>
      <c r="N35" s="206">
        <f>'[1]Oqoltin-Cotton'!M35</f>
        <v>100</v>
      </c>
      <c r="O35" s="207">
        <f>'[1]Oqoltin-Cotton'!N35</f>
        <v>45328</v>
      </c>
      <c r="P35" s="207">
        <f>'[1]Oqoltin-Cotton'!O35</f>
        <v>45339</v>
      </c>
      <c r="Q35" s="205" t="str">
        <f>'[1]Oqoltin-Cotton'!P35</f>
        <v> </v>
      </c>
      <c r="R35" s="212">
        <f>'[1]Oqoltin-Cotton'!Q35</f>
        <v>0</v>
      </c>
      <c r="S35" s="212">
        <f>'[1]Oqoltin-Cotton'!R35</f>
        <v>0</v>
      </c>
      <c r="T35" s="212">
        <f>'[1]Oqoltin-Cotton'!S35</f>
        <v>0</v>
      </c>
      <c r="U35" s="206">
        <f>'[1]Oqoltin-Cotton'!T35</f>
        <v>0</v>
      </c>
      <c r="V35" s="206">
        <f>'[1]Oqoltin-Cotton'!U35</f>
        <v>0</v>
      </c>
      <c r="W35" s="205" t="str">
        <f>'[1]Oqoltin-Cotton'!V35</f>
        <v> </v>
      </c>
      <c r="X35" s="205" t="str">
        <f>'[1]Oqoltin-Cotton'!W35</f>
        <v> </v>
      </c>
      <c r="Y35" s="205">
        <f>'[1]Oqoltin-Cotton'!X35</f>
        <v>0</v>
      </c>
      <c r="Z35" s="205">
        <f>'[1]Oqoltin-Cotton'!Y35</f>
        <v>0</v>
      </c>
      <c r="AA35" s="206">
        <f>'[1]Oqoltin-Cotton'!Z35</f>
        <v>0</v>
      </c>
      <c r="AB35" s="205">
        <f>'[1]Oqoltin-Cotton'!AA35</f>
        <v>0</v>
      </c>
      <c r="AC35" s="206">
        <f>'[1]Oqoltin-Cotton'!AB35</f>
        <v>0</v>
      </c>
      <c r="AD35" s="206">
        <f>'[1]Oqoltin-Cotton'!AC35</f>
        <v>0</v>
      </c>
      <c r="AE35" s="205" t="str">
        <f>'[1]Oqoltin-Cotton'!AD35</f>
        <v> </v>
      </c>
      <c r="AF35" s="205" t="str">
        <f>'[1]Oqoltin-Cotton'!AE35</f>
        <v> </v>
      </c>
      <c r="AG35" s="214">
        <f>'[1]Oqoltin-Cotton'!AF35</f>
        <v>0</v>
      </c>
      <c r="AH35" s="214">
        <f>'[1]Oqoltin-Cotton'!AG35</f>
        <v>0</v>
      </c>
      <c r="AI35" s="214">
        <f>'[1]Oqoltin-Cotton'!AH35</f>
        <v>0</v>
      </c>
      <c r="AJ35" s="214">
        <f>'[1]Oqoltin-Cotton'!AI35</f>
        <v>0</v>
      </c>
      <c r="AK35" s="214">
        <f>'[1]Oqoltin-Cotton'!AJ35</f>
        <v>0</v>
      </c>
      <c r="AL35" s="214">
        <f>'[1]Oqoltin-Cotton'!AK35</f>
        <v>0</v>
      </c>
      <c r="AM35" s="214">
        <f>'[1]Oqoltin-Cotton'!AL35</f>
        <v>0</v>
      </c>
      <c r="AN35" s="214">
        <f>'[1]Oqoltin-Cotton'!AM35</f>
        <v>0</v>
      </c>
      <c r="AO35" s="214">
        <f>'[1]Oqoltin-Cotton'!AN35</f>
        <v>0</v>
      </c>
      <c r="AP35" s="214">
        <f>'[1]Oqoltin-Cotton'!AO35</f>
        <v>0</v>
      </c>
      <c r="AQ35" s="214">
        <f>'[1]Oqoltin-Cotton'!AP35</f>
        <v>0</v>
      </c>
      <c r="AR35" s="214">
        <f>'[1]Oqoltin-Cotton'!AQ35</f>
        <v>0</v>
      </c>
      <c r="AS35" s="214">
        <f>'[1]Oqoltin-Cotton'!AR35</f>
        <v>0</v>
      </c>
      <c r="AT35" s="214">
        <f>'[1]Oqoltin-Cotton'!AS35</f>
        <v>0</v>
      </c>
      <c r="AU35" s="214">
        <f>'[1]Oqoltin-Cotton'!AT35</f>
        <v>0</v>
      </c>
      <c r="AV35" s="214">
        <f>'[1]Oqoltin-Cotton'!AU35</f>
        <v>0</v>
      </c>
    </row>
    <row r="36" spans="2:48" ht="15">
      <c r="B36" s="193" t="str">
        <f>'[1]Oqoltin-Cotton'!A36</f>
        <v>O-1-UK-25</v>
      </c>
      <c r="C36" s="203" t="str">
        <f>'[1]Oqoltin-Cotton'!B36</f>
        <v>Z 1</v>
      </c>
      <c r="D36" s="64" t="str">
        <f>'[1]Oqoltin-Cotton'!C36</f>
        <v>Ukubayev</v>
      </c>
      <c r="E36" s="204">
        <f>'[1]Oqoltin-Cotton'!D36</f>
        <v>25</v>
      </c>
      <c r="F36" s="204">
        <f>'[1]Oqoltin-Cotton'!E36</f>
        <v>36.5</v>
      </c>
      <c r="G36" s="208">
        <f>'[1]Oqoltin-Cotton'!F36</f>
        <v>36</v>
      </c>
      <c r="H36" s="204" t="str">
        <f>'[1]Oqoltin-Cotton'!G36</f>
        <v>Cotton</v>
      </c>
      <c r="I36" s="206">
        <f>'[1]Oqoltin-Cotton'!H36</f>
        <v>36</v>
      </c>
      <c r="J36" s="212">
        <f>'[1]Oqoltin-Cotton'!I36</f>
        <v>0</v>
      </c>
      <c r="K36" s="212">
        <f>'[1]Oqoltin-Cotton'!J36</f>
        <v>0</v>
      </c>
      <c r="L36" s="205">
        <f>'[1]Oqoltin-Cotton'!K36</f>
        <v>1</v>
      </c>
      <c r="M36" s="206">
        <f>'[1]Oqoltin-Cotton'!L36</f>
        <v>36</v>
      </c>
      <c r="N36" s="206">
        <f>'[1]Oqoltin-Cotton'!M36</f>
        <v>100</v>
      </c>
      <c r="O36" s="207">
        <f>'[1]Oqoltin-Cotton'!N36</f>
        <v>45310</v>
      </c>
      <c r="P36" s="207">
        <f>'[1]Oqoltin-Cotton'!O36</f>
        <v>45324</v>
      </c>
      <c r="Q36" s="206">
        <f>'[1]Oqoltin-Cotton'!P36</f>
        <v>36</v>
      </c>
      <c r="R36" s="212">
        <f>'[1]Oqoltin-Cotton'!Q36</f>
        <v>0</v>
      </c>
      <c r="S36" s="212">
        <f>'[1]Oqoltin-Cotton'!R36</f>
        <v>0</v>
      </c>
      <c r="T36" s="212">
        <f>'[1]Oqoltin-Cotton'!S36</f>
        <v>1</v>
      </c>
      <c r="U36" s="206">
        <f>'[1]Oqoltin-Cotton'!T36</f>
        <v>25</v>
      </c>
      <c r="V36" s="206">
        <f>'[1]Oqoltin-Cotton'!U36</f>
        <v>69.444444444444443</v>
      </c>
      <c r="W36" s="207">
        <f>'[1]Oqoltin-Cotton'!V36</f>
        <v>45338</v>
      </c>
      <c r="X36" s="207">
        <f>'[1]Oqoltin-Cotton'!W36</f>
        <v>45347</v>
      </c>
      <c r="Y36" s="205">
        <f>'[1]Oqoltin-Cotton'!X36</f>
        <v>0</v>
      </c>
      <c r="Z36" s="205">
        <f>'[1]Oqoltin-Cotton'!Y36</f>
        <v>0</v>
      </c>
      <c r="AA36" s="206">
        <f>'[1]Oqoltin-Cotton'!Z36</f>
        <v>0</v>
      </c>
      <c r="AB36" s="205">
        <f>'[1]Oqoltin-Cotton'!AA36</f>
        <v>0</v>
      </c>
      <c r="AC36" s="206">
        <f>'[1]Oqoltin-Cotton'!AB36</f>
        <v>0</v>
      </c>
      <c r="AD36" s="206">
        <f>'[1]Oqoltin-Cotton'!AC36</f>
        <v>0</v>
      </c>
      <c r="AE36" s="207">
        <f>'[1]Oqoltin-Cotton'!AD36</f>
        <v>0</v>
      </c>
      <c r="AF36" s="207">
        <f>'[1]Oqoltin-Cotton'!AE36</f>
        <v>0</v>
      </c>
      <c r="AG36" s="214">
        <f>'[1]Oqoltin-Cotton'!AF36</f>
        <v>0</v>
      </c>
      <c r="AH36" s="214">
        <f>'[1]Oqoltin-Cotton'!AG36</f>
        <v>0</v>
      </c>
      <c r="AI36" s="214">
        <f>'[1]Oqoltin-Cotton'!AH36</f>
        <v>0</v>
      </c>
      <c r="AJ36" s="214">
        <f>'[1]Oqoltin-Cotton'!AI36</f>
        <v>0</v>
      </c>
      <c r="AK36" s="214">
        <f>'[1]Oqoltin-Cotton'!AJ36</f>
        <v>0</v>
      </c>
      <c r="AL36" s="214">
        <f>'[1]Oqoltin-Cotton'!AK36</f>
        <v>0</v>
      </c>
      <c r="AM36" s="214">
        <f>'[1]Oqoltin-Cotton'!AL36</f>
        <v>0</v>
      </c>
      <c r="AN36" s="214">
        <f>'[1]Oqoltin-Cotton'!AM36</f>
        <v>0</v>
      </c>
      <c r="AO36" s="214">
        <f>'[1]Oqoltin-Cotton'!AN36</f>
        <v>0</v>
      </c>
      <c r="AP36" s="214">
        <f>'[1]Oqoltin-Cotton'!AO36</f>
        <v>0</v>
      </c>
      <c r="AQ36" s="214">
        <f>'[1]Oqoltin-Cotton'!AP36</f>
        <v>0</v>
      </c>
      <c r="AR36" s="214">
        <f>'[1]Oqoltin-Cotton'!AQ36</f>
        <v>0</v>
      </c>
      <c r="AS36" s="214">
        <f>'[1]Oqoltin-Cotton'!AR36</f>
        <v>0</v>
      </c>
      <c r="AT36" s="214">
        <f>'[1]Oqoltin-Cotton'!AS36</f>
        <v>0</v>
      </c>
      <c r="AU36" s="214">
        <f>'[1]Oqoltin-Cotton'!AT36</f>
        <v>0</v>
      </c>
      <c r="AV36" s="214">
        <f>'[1]Oqoltin-Cotton'!AU36</f>
        <v>0</v>
      </c>
    </row>
    <row r="37" spans="2:48" ht="15">
      <c r="B37" s="193" t="str">
        <f>'[1]Oqoltin-Cotton'!A37</f>
        <v>O-1-UK-F51</v>
      </c>
      <c r="C37" s="203" t="str">
        <f>'[1]Oqoltin-Cotton'!B37</f>
        <v>Z 1</v>
      </c>
      <c r="D37" s="64" t="str">
        <f>'[1]Oqoltin-Cotton'!C37</f>
        <v>Ukubayev</v>
      </c>
      <c r="E37" s="204" t="str">
        <f>'[1]Oqoltin-Cotton'!D37</f>
        <v>F51</v>
      </c>
      <c r="F37" s="204">
        <f>'[1]Oqoltin-Cotton'!E37</f>
        <v>61.1</v>
      </c>
      <c r="G37" s="204">
        <f>'[1]Oqoltin-Cotton'!F37</f>
        <v>59.1</v>
      </c>
      <c r="H37" s="204" t="str">
        <f>'[1]Oqoltin-Cotton'!G37</f>
        <v>Cotton</v>
      </c>
      <c r="I37" s="205">
        <f>'[1]Oqoltin-Cotton'!H37</f>
        <v>59.1</v>
      </c>
      <c r="J37" s="212" t="str">
        <f>'[1]Oqoltin-Cotton'!I37</f>
        <v> </v>
      </c>
      <c r="K37" s="212" t="str">
        <f>'[1]Oqoltin-Cotton'!J37</f>
        <v> </v>
      </c>
      <c r="L37" s="205">
        <f>'[1]Oqoltin-Cotton'!K37</f>
        <v>1</v>
      </c>
      <c r="M37" s="206">
        <f>'[1]Oqoltin-Cotton'!L37</f>
        <v>59.1</v>
      </c>
      <c r="N37" s="206">
        <f>'[1]Oqoltin-Cotton'!M37</f>
        <v>100</v>
      </c>
      <c r="O37" s="207">
        <f>'[1]Oqoltin-Cotton'!N37</f>
        <v>45259</v>
      </c>
      <c r="P37" s="207">
        <f>'[1]Oqoltin-Cotton'!O37</f>
        <v>45285</v>
      </c>
      <c r="Q37" s="205">
        <f>'[1]Oqoltin-Cotton'!P37</f>
        <v>59.1</v>
      </c>
      <c r="R37" s="212">
        <f>'[1]Oqoltin-Cotton'!Q37</f>
        <v>0</v>
      </c>
      <c r="S37" s="212">
        <f>'[1]Oqoltin-Cotton'!R37</f>
        <v>0</v>
      </c>
      <c r="T37" s="212">
        <f>'[1]Oqoltin-Cotton'!S37</f>
        <v>1</v>
      </c>
      <c r="U37" s="206">
        <f>'[1]Oqoltin-Cotton'!T37</f>
        <v>59.1</v>
      </c>
      <c r="V37" s="206">
        <f>'[1]Oqoltin-Cotton'!U37</f>
        <v>100</v>
      </c>
      <c r="W37" s="207">
        <f>'[1]Oqoltin-Cotton'!V37</f>
        <v>45300</v>
      </c>
      <c r="X37" s="207">
        <f>'[1]Oqoltin-Cotton'!W37</f>
        <v>45310</v>
      </c>
      <c r="Y37" s="205">
        <f>'[1]Oqoltin-Cotton'!X37</f>
        <v>0</v>
      </c>
      <c r="Z37" s="205">
        <f>'[1]Oqoltin-Cotton'!Y37</f>
        <v>0</v>
      </c>
      <c r="AA37" s="206">
        <f>'[1]Oqoltin-Cotton'!Z37</f>
        <v>0</v>
      </c>
      <c r="AB37" s="205">
        <f>'[1]Oqoltin-Cotton'!AA37</f>
        <v>0</v>
      </c>
      <c r="AC37" s="206">
        <f>'[1]Oqoltin-Cotton'!AB37</f>
        <v>0</v>
      </c>
      <c r="AD37" s="206">
        <f>'[1]Oqoltin-Cotton'!AC37</f>
        <v>0</v>
      </c>
      <c r="AE37" s="207">
        <f>'[1]Oqoltin-Cotton'!AD37</f>
        <v>0</v>
      </c>
      <c r="AF37" s="207">
        <f>'[1]Oqoltin-Cotton'!AE37</f>
        <v>0</v>
      </c>
      <c r="AG37" s="214">
        <f>'[1]Oqoltin-Cotton'!AF37</f>
        <v>0</v>
      </c>
      <c r="AH37" s="214">
        <f>'[1]Oqoltin-Cotton'!AG37</f>
        <v>0</v>
      </c>
      <c r="AI37" s="214">
        <f>'[1]Oqoltin-Cotton'!AH37</f>
        <v>0</v>
      </c>
      <c r="AJ37" s="214">
        <f>'[1]Oqoltin-Cotton'!AI37</f>
        <v>0</v>
      </c>
      <c r="AK37" s="214">
        <f>'[1]Oqoltin-Cotton'!AJ37</f>
        <v>0</v>
      </c>
      <c r="AL37" s="214">
        <f>'[1]Oqoltin-Cotton'!AK37</f>
        <v>0</v>
      </c>
      <c r="AM37" s="214">
        <f>'[1]Oqoltin-Cotton'!AL37</f>
        <v>0</v>
      </c>
      <c r="AN37" s="214">
        <f>'[1]Oqoltin-Cotton'!AM37</f>
        <v>0</v>
      </c>
      <c r="AO37" s="214">
        <f>'[1]Oqoltin-Cotton'!AN37</f>
        <v>0</v>
      </c>
      <c r="AP37" s="214">
        <f>'[1]Oqoltin-Cotton'!AO37</f>
        <v>0</v>
      </c>
      <c r="AQ37" s="214">
        <f>'[1]Oqoltin-Cotton'!AP37</f>
        <v>0</v>
      </c>
      <c r="AR37" s="214">
        <f>'[1]Oqoltin-Cotton'!AQ37</f>
        <v>0</v>
      </c>
      <c r="AS37" s="214">
        <f>'[1]Oqoltin-Cotton'!AR37</f>
        <v>0</v>
      </c>
      <c r="AT37" s="214">
        <f>'[1]Oqoltin-Cotton'!AS37</f>
        <v>0</v>
      </c>
      <c r="AU37" s="214">
        <f>'[1]Oqoltin-Cotton'!AT37</f>
        <v>0</v>
      </c>
      <c r="AV37" s="214">
        <f>'[1]Oqoltin-Cotton'!AU37</f>
        <v>0</v>
      </c>
    </row>
    <row r="38" spans="2:48" ht="15">
      <c r="B38" s="193" t="str">
        <f>'[1]Oqoltin-Cotton'!A38</f>
        <v>O-1-UK-F52</v>
      </c>
      <c r="C38" s="203" t="str">
        <f>'[1]Oqoltin-Cotton'!B38</f>
        <v>Z 1</v>
      </c>
      <c r="D38" s="64" t="str">
        <f>'[1]Oqoltin-Cotton'!C38</f>
        <v>Ukubayev</v>
      </c>
      <c r="E38" s="204" t="str">
        <f>'[1]Oqoltin-Cotton'!D38</f>
        <v>F52</v>
      </c>
      <c r="F38" s="204">
        <f>'[1]Oqoltin-Cotton'!E38</f>
        <v>46.5</v>
      </c>
      <c r="G38" s="204">
        <f>'[1]Oqoltin-Cotton'!F38</f>
        <v>44.7</v>
      </c>
      <c r="H38" s="204" t="str">
        <f>'[1]Oqoltin-Cotton'!G38</f>
        <v>Cotton</v>
      </c>
      <c r="I38" s="205">
        <f>'[1]Oqoltin-Cotton'!H38</f>
        <v>44.7</v>
      </c>
      <c r="J38" s="212" t="str">
        <f>'[1]Oqoltin-Cotton'!I38</f>
        <v> </v>
      </c>
      <c r="K38" s="212" t="str">
        <f>'[1]Oqoltin-Cotton'!J38</f>
        <v> </v>
      </c>
      <c r="L38" s="205">
        <f>'[1]Oqoltin-Cotton'!K38</f>
        <v>1</v>
      </c>
      <c r="M38" s="206">
        <f>'[1]Oqoltin-Cotton'!L38</f>
        <v>44.7</v>
      </c>
      <c r="N38" s="206">
        <f>'[1]Oqoltin-Cotton'!M38</f>
        <v>100</v>
      </c>
      <c r="O38" s="207">
        <f>'[1]Oqoltin-Cotton'!N38</f>
        <v>45257</v>
      </c>
      <c r="P38" s="207">
        <f>'[1]Oqoltin-Cotton'!O38</f>
        <v>45270</v>
      </c>
      <c r="Q38" s="205">
        <f>'[1]Oqoltin-Cotton'!P38</f>
        <v>44.7</v>
      </c>
      <c r="R38" s="212">
        <f>'[1]Oqoltin-Cotton'!Q38</f>
        <v>0</v>
      </c>
      <c r="S38" s="212">
        <f>'[1]Oqoltin-Cotton'!R38</f>
        <v>0</v>
      </c>
      <c r="T38" s="212">
        <f>'[1]Oqoltin-Cotton'!S38</f>
        <v>1</v>
      </c>
      <c r="U38" s="206">
        <f>'[1]Oqoltin-Cotton'!T38</f>
        <v>44.7</v>
      </c>
      <c r="V38" s="206">
        <f>'[1]Oqoltin-Cotton'!U38</f>
        <v>100</v>
      </c>
      <c r="W38" s="207">
        <f>'[1]Oqoltin-Cotton'!V38</f>
        <v>45305</v>
      </c>
      <c r="X38" s="207">
        <f>'[1]Oqoltin-Cotton'!W38</f>
        <v>45312</v>
      </c>
      <c r="Y38" s="205">
        <f>'[1]Oqoltin-Cotton'!X38</f>
        <v>0</v>
      </c>
      <c r="Z38" s="205">
        <f>'[1]Oqoltin-Cotton'!Y38</f>
        <v>0</v>
      </c>
      <c r="AA38" s="206">
        <f>'[1]Oqoltin-Cotton'!Z38</f>
        <v>0</v>
      </c>
      <c r="AB38" s="205">
        <f>'[1]Oqoltin-Cotton'!AA38</f>
        <v>0</v>
      </c>
      <c r="AC38" s="206">
        <f>'[1]Oqoltin-Cotton'!AB38</f>
        <v>0</v>
      </c>
      <c r="AD38" s="206">
        <f>'[1]Oqoltin-Cotton'!AC38</f>
        <v>0</v>
      </c>
      <c r="AE38" s="207">
        <f>'[1]Oqoltin-Cotton'!AD38</f>
        <v>0</v>
      </c>
      <c r="AF38" s="207">
        <f>'[1]Oqoltin-Cotton'!AE38</f>
        <v>0</v>
      </c>
      <c r="AG38" s="214">
        <f>'[1]Oqoltin-Cotton'!AF38</f>
        <v>0</v>
      </c>
      <c r="AH38" s="214">
        <f>'[1]Oqoltin-Cotton'!AG38</f>
        <v>0</v>
      </c>
      <c r="AI38" s="214">
        <f>'[1]Oqoltin-Cotton'!AH38</f>
        <v>0</v>
      </c>
      <c r="AJ38" s="214">
        <f>'[1]Oqoltin-Cotton'!AI38</f>
        <v>0</v>
      </c>
      <c r="AK38" s="214">
        <f>'[1]Oqoltin-Cotton'!AJ38</f>
        <v>0</v>
      </c>
      <c r="AL38" s="214">
        <f>'[1]Oqoltin-Cotton'!AK38</f>
        <v>0</v>
      </c>
      <c r="AM38" s="214">
        <f>'[1]Oqoltin-Cotton'!AL38</f>
        <v>0</v>
      </c>
      <c r="AN38" s="214">
        <f>'[1]Oqoltin-Cotton'!AM38</f>
        <v>0</v>
      </c>
      <c r="AO38" s="214">
        <f>'[1]Oqoltin-Cotton'!AN38</f>
        <v>0</v>
      </c>
      <c r="AP38" s="214">
        <f>'[1]Oqoltin-Cotton'!AO38</f>
        <v>0</v>
      </c>
      <c r="AQ38" s="214">
        <f>'[1]Oqoltin-Cotton'!AP38</f>
        <v>0</v>
      </c>
      <c r="AR38" s="214">
        <f>'[1]Oqoltin-Cotton'!AQ38</f>
        <v>0</v>
      </c>
      <c r="AS38" s="214">
        <f>'[1]Oqoltin-Cotton'!AR38</f>
        <v>0</v>
      </c>
      <c r="AT38" s="214">
        <f>'[1]Oqoltin-Cotton'!AS38</f>
        <v>0</v>
      </c>
      <c r="AU38" s="214">
        <f>'[1]Oqoltin-Cotton'!AT38</f>
        <v>0</v>
      </c>
      <c r="AV38" s="214">
        <f>'[1]Oqoltin-Cotton'!AU38</f>
        <v>0</v>
      </c>
    </row>
    <row r="39" spans="2:48" ht="15">
      <c r="B39" s="193" t="str">
        <f>'[1]Oqoltin-Cotton'!A39</f>
        <v>O-1-UK-F53</v>
      </c>
      <c r="C39" s="203" t="str">
        <f>'[1]Oqoltin-Cotton'!B39</f>
        <v>Z 1</v>
      </c>
      <c r="D39" s="64" t="str">
        <f>'[1]Oqoltin-Cotton'!C39</f>
        <v>Ukubayev</v>
      </c>
      <c r="E39" s="204" t="str">
        <f>'[1]Oqoltin-Cotton'!D39</f>
        <v>F53</v>
      </c>
      <c r="F39" s="204">
        <f>'[1]Oqoltin-Cotton'!E39</f>
        <v>114.8</v>
      </c>
      <c r="G39" s="204">
        <f>'[1]Oqoltin-Cotton'!F39</f>
        <v>110.2</v>
      </c>
      <c r="H39" s="204" t="str">
        <f>'[1]Oqoltin-Cotton'!G39</f>
        <v>Cotton</v>
      </c>
      <c r="I39" s="205">
        <f>'[1]Oqoltin-Cotton'!H39</f>
        <v>110.2</v>
      </c>
      <c r="J39" s="212" t="str">
        <f>'[1]Oqoltin-Cotton'!I39</f>
        <v> </v>
      </c>
      <c r="K39" s="212" t="str">
        <f>'[1]Oqoltin-Cotton'!J39</f>
        <v> </v>
      </c>
      <c r="L39" s="205">
        <f>'[1]Oqoltin-Cotton'!K39</f>
        <v>1</v>
      </c>
      <c r="M39" s="206">
        <f>'[1]Oqoltin-Cotton'!L39</f>
        <v>110.2</v>
      </c>
      <c r="N39" s="206">
        <f>'[1]Oqoltin-Cotton'!M39</f>
        <v>100</v>
      </c>
      <c r="O39" s="207">
        <f>'[1]Oqoltin-Cotton'!N39</f>
        <v>45257</v>
      </c>
      <c r="P39" s="207">
        <f>'[1]Oqoltin-Cotton'!O39</f>
        <v>45287</v>
      </c>
      <c r="Q39" s="205">
        <f>'[1]Oqoltin-Cotton'!P39</f>
        <v>110.2</v>
      </c>
      <c r="R39" s="212">
        <f>'[1]Oqoltin-Cotton'!Q39</f>
        <v>0</v>
      </c>
      <c r="S39" s="212">
        <f>'[1]Oqoltin-Cotton'!R39</f>
        <v>0</v>
      </c>
      <c r="T39" s="212">
        <f>'[1]Oqoltin-Cotton'!S39</f>
        <v>1</v>
      </c>
      <c r="U39" s="206">
        <f>'[1]Oqoltin-Cotton'!T39</f>
        <v>110.2</v>
      </c>
      <c r="V39" s="206">
        <f>'[1]Oqoltin-Cotton'!U39</f>
        <v>100</v>
      </c>
      <c r="W39" s="207">
        <f>'[1]Oqoltin-Cotton'!V39</f>
        <v>45302</v>
      </c>
      <c r="X39" s="207">
        <f>'[1]Oqoltin-Cotton'!W39</f>
        <v>45333</v>
      </c>
      <c r="Y39" s="205">
        <f>'[1]Oqoltin-Cotton'!X39</f>
        <v>110.2</v>
      </c>
      <c r="Z39" s="205">
        <f>'[1]Oqoltin-Cotton'!Y39</f>
        <v>0</v>
      </c>
      <c r="AA39" s="206">
        <f>'[1]Oqoltin-Cotton'!Z39</f>
        <v>0</v>
      </c>
      <c r="AB39" s="205">
        <f>'[1]Oqoltin-Cotton'!AA39</f>
        <v>1</v>
      </c>
      <c r="AC39" s="206">
        <f>'[1]Oqoltin-Cotton'!AB39</f>
        <v>110.2</v>
      </c>
      <c r="AD39" s="206">
        <f>'[1]Oqoltin-Cotton'!AC39</f>
        <v>100</v>
      </c>
      <c r="AE39" s="207">
        <f>'[1]Oqoltin-Cotton'!AD39</f>
        <v>45415</v>
      </c>
      <c r="AF39" s="207">
        <f>'[1]Oqoltin-Cotton'!AE39</f>
        <v>45424</v>
      </c>
      <c r="AG39" s="214">
        <f>'[1]Oqoltin-Cotton'!AF39</f>
        <v>0</v>
      </c>
      <c r="AH39" s="214">
        <f>'[1]Oqoltin-Cotton'!AG39</f>
        <v>0</v>
      </c>
      <c r="AI39" s="214">
        <f>'[1]Oqoltin-Cotton'!AH39</f>
        <v>0</v>
      </c>
      <c r="AJ39" s="214">
        <f>'[1]Oqoltin-Cotton'!AI39</f>
        <v>0</v>
      </c>
      <c r="AK39" s="214">
        <f>'[1]Oqoltin-Cotton'!AJ39</f>
        <v>0</v>
      </c>
      <c r="AL39" s="214">
        <f>'[1]Oqoltin-Cotton'!AK39</f>
        <v>0</v>
      </c>
      <c r="AM39" s="214">
        <f>'[1]Oqoltin-Cotton'!AL39</f>
        <v>0</v>
      </c>
      <c r="AN39" s="214">
        <f>'[1]Oqoltin-Cotton'!AM39</f>
        <v>0</v>
      </c>
      <c r="AO39" s="214">
        <f>'[1]Oqoltin-Cotton'!AN39</f>
        <v>0</v>
      </c>
      <c r="AP39" s="214">
        <f>'[1]Oqoltin-Cotton'!AO39</f>
        <v>0</v>
      </c>
      <c r="AQ39" s="214">
        <f>'[1]Oqoltin-Cotton'!AP39</f>
        <v>0</v>
      </c>
      <c r="AR39" s="214">
        <f>'[1]Oqoltin-Cotton'!AQ39</f>
        <v>0</v>
      </c>
      <c r="AS39" s="214">
        <f>'[1]Oqoltin-Cotton'!AR39</f>
        <v>0</v>
      </c>
      <c r="AT39" s="214">
        <f>'[1]Oqoltin-Cotton'!AS39</f>
        <v>0</v>
      </c>
      <c r="AU39" s="214">
        <f>'[1]Oqoltin-Cotton'!AT39</f>
        <v>0</v>
      </c>
      <c r="AV39" s="214">
        <f>'[1]Oqoltin-Cotton'!AU39</f>
        <v>0</v>
      </c>
    </row>
    <row r="40" spans="2:48" ht="15">
      <c r="B40" s="193" t="str">
        <f>'[1]Oqoltin-Cotton'!A40</f>
        <v>O-1-UK-F54</v>
      </c>
      <c r="C40" s="203" t="str">
        <f>'[1]Oqoltin-Cotton'!B40</f>
        <v>Z 1</v>
      </c>
      <c r="D40" s="64" t="str">
        <f>'[1]Oqoltin-Cotton'!C40</f>
        <v>Ukubayev</v>
      </c>
      <c r="E40" s="204" t="str">
        <f>'[1]Oqoltin-Cotton'!D40</f>
        <v>F54</v>
      </c>
      <c r="F40" s="204">
        <f>'[1]Oqoltin-Cotton'!E40</f>
        <v>40.700000000000003</v>
      </c>
      <c r="G40" s="204">
        <f>'[1]Oqoltin-Cotton'!F40</f>
        <v>38.6</v>
      </c>
      <c r="H40" s="204" t="str">
        <f>'[1]Oqoltin-Cotton'!G40</f>
        <v>Cotton</v>
      </c>
      <c r="I40" s="205">
        <f>'[1]Oqoltin-Cotton'!H40</f>
        <v>38.6</v>
      </c>
      <c r="J40" s="212" t="str">
        <f>'[1]Oqoltin-Cotton'!I40</f>
        <v> </v>
      </c>
      <c r="K40" s="212" t="str">
        <f>'[1]Oqoltin-Cotton'!J40</f>
        <v> </v>
      </c>
      <c r="L40" s="205">
        <f>'[1]Oqoltin-Cotton'!K40</f>
        <v>1</v>
      </c>
      <c r="M40" s="206">
        <f>'[1]Oqoltin-Cotton'!L40</f>
        <v>38.6</v>
      </c>
      <c r="N40" s="206">
        <f>'[1]Oqoltin-Cotton'!M40</f>
        <v>100</v>
      </c>
      <c r="O40" s="207">
        <f>'[1]Oqoltin-Cotton'!N40</f>
        <v>45290</v>
      </c>
      <c r="P40" s="207">
        <f>'[1]Oqoltin-Cotton'!O40</f>
        <v>45310</v>
      </c>
      <c r="Q40" s="205" t="str">
        <f>'[1]Oqoltin-Cotton'!P40</f>
        <v> </v>
      </c>
      <c r="R40" s="212">
        <f>'[1]Oqoltin-Cotton'!Q40</f>
        <v>0</v>
      </c>
      <c r="S40" s="212">
        <f>'[1]Oqoltin-Cotton'!R40</f>
        <v>0</v>
      </c>
      <c r="T40" s="212">
        <f>'[1]Oqoltin-Cotton'!S40</f>
        <v>0</v>
      </c>
      <c r="U40" s="206">
        <f>'[1]Oqoltin-Cotton'!T40</f>
        <v>0</v>
      </c>
      <c r="V40" s="206">
        <f>'[1]Oqoltin-Cotton'!U40</f>
        <v>0</v>
      </c>
      <c r="W40" s="205" t="str">
        <f>'[1]Oqoltin-Cotton'!V40</f>
        <v> </v>
      </c>
      <c r="X40" s="205" t="str">
        <f>'[1]Oqoltin-Cotton'!W40</f>
        <v> </v>
      </c>
      <c r="Y40" s="205">
        <f>'[1]Oqoltin-Cotton'!X40</f>
        <v>0</v>
      </c>
      <c r="Z40" s="205">
        <f>'[1]Oqoltin-Cotton'!Y40</f>
        <v>0</v>
      </c>
      <c r="AA40" s="206">
        <f>'[1]Oqoltin-Cotton'!Z40</f>
        <v>0</v>
      </c>
      <c r="AB40" s="205">
        <f>'[1]Oqoltin-Cotton'!AA40</f>
        <v>0</v>
      </c>
      <c r="AC40" s="206">
        <f>'[1]Oqoltin-Cotton'!AB40</f>
        <v>0</v>
      </c>
      <c r="AD40" s="206">
        <f>'[1]Oqoltin-Cotton'!AC40</f>
        <v>0</v>
      </c>
      <c r="AE40" s="205" t="str">
        <f>'[1]Oqoltin-Cotton'!AD40</f>
        <v> </v>
      </c>
      <c r="AF40" s="205" t="str">
        <f>'[1]Oqoltin-Cotton'!AE40</f>
        <v> </v>
      </c>
      <c r="AG40" s="214">
        <f>'[1]Oqoltin-Cotton'!AF40</f>
        <v>0</v>
      </c>
      <c r="AH40" s="214">
        <f>'[1]Oqoltin-Cotton'!AG40</f>
        <v>0</v>
      </c>
      <c r="AI40" s="214">
        <f>'[1]Oqoltin-Cotton'!AH40</f>
        <v>0</v>
      </c>
      <c r="AJ40" s="214">
        <f>'[1]Oqoltin-Cotton'!AI40</f>
        <v>0</v>
      </c>
      <c r="AK40" s="214">
        <f>'[1]Oqoltin-Cotton'!AJ40</f>
        <v>0</v>
      </c>
      <c r="AL40" s="214">
        <f>'[1]Oqoltin-Cotton'!AK40</f>
        <v>0</v>
      </c>
      <c r="AM40" s="214">
        <f>'[1]Oqoltin-Cotton'!AL40</f>
        <v>0</v>
      </c>
      <c r="AN40" s="214">
        <f>'[1]Oqoltin-Cotton'!AM40</f>
        <v>0</v>
      </c>
      <c r="AO40" s="214">
        <f>'[1]Oqoltin-Cotton'!AN40</f>
        <v>0</v>
      </c>
      <c r="AP40" s="214">
        <f>'[1]Oqoltin-Cotton'!AO40</f>
        <v>0</v>
      </c>
      <c r="AQ40" s="214">
        <f>'[1]Oqoltin-Cotton'!AP40</f>
        <v>0</v>
      </c>
      <c r="AR40" s="214">
        <f>'[1]Oqoltin-Cotton'!AQ40</f>
        <v>0</v>
      </c>
      <c r="AS40" s="214">
        <f>'[1]Oqoltin-Cotton'!AR40</f>
        <v>0</v>
      </c>
      <c r="AT40" s="214">
        <f>'[1]Oqoltin-Cotton'!AS40</f>
        <v>0</v>
      </c>
      <c r="AU40" s="214">
        <f>'[1]Oqoltin-Cotton'!AT40</f>
        <v>0</v>
      </c>
      <c r="AV40" s="214">
        <f>'[1]Oqoltin-Cotton'!AU40</f>
        <v>0</v>
      </c>
    </row>
    <row r="41" spans="2:48" ht="15">
      <c r="B41" s="193" t="str">
        <f>'[1]Oqoltin-Cotton'!A41</f>
        <v>O-1-UK-F55</v>
      </c>
      <c r="C41" s="203" t="str">
        <f>'[1]Oqoltin-Cotton'!B41</f>
        <v>Z 1</v>
      </c>
      <c r="D41" s="64" t="str">
        <f>'[1]Oqoltin-Cotton'!C41</f>
        <v>Ukubayev</v>
      </c>
      <c r="E41" s="204" t="str">
        <f>'[1]Oqoltin-Cotton'!D41</f>
        <v>F55</v>
      </c>
      <c r="F41" s="204">
        <f>'[1]Oqoltin-Cotton'!E41</f>
        <v>18.5</v>
      </c>
      <c r="G41" s="204">
        <f>'[1]Oqoltin-Cotton'!F41</f>
        <v>17.5</v>
      </c>
      <c r="H41" s="204" t="str">
        <f>'[1]Oqoltin-Cotton'!G41</f>
        <v>Cotton</v>
      </c>
      <c r="I41" s="205">
        <f>'[1]Oqoltin-Cotton'!H41</f>
        <v>17.5</v>
      </c>
      <c r="J41" s="212" t="str">
        <f>'[1]Oqoltin-Cotton'!I41</f>
        <v> </v>
      </c>
      <c r="K41" s="212" t="str">
        <f>'[1]Oqoltin-Cotton'!J41</f>
        <v> </v>
      </c>
      <c r="L41" s="205">
        <f>'[1]Oqoltin-Cotton'!K41</f>
        <v>1</v>
      </c>
      <c r="M41" s="206">
        <f>'[1]Oqoltin-Cotton'!L41</f>
        <v>17.5</v>
      </c>
      <c r="N41" s="206">
        <f>'[1]Oqoltin-Cotton'!M41</f>
        <v>100</v>
      </c>
      <c r="O41" s="207">
        <f>'[1]Oqoltin-Cotton'!N41</f>
        <v>45275</v>
      </c>
      <c r="P41" s="207">
        <f>'[1]Oqoltin-Cotton'!O41</f>
        <v>45279</v>
      </c>
      <c r="Q41" s="205" t="str">
        <f>'[1]Oqoltin-Cotton'!P41</f>
        <v> </v>
      </c>
      <c r="R41" s="212">
        <f>'[1]Oqoltin-Cotton'!Q41</f>
        <v>0</v>
      </c>
      <c r="S41" s="212">
        <f>'[1]Oqoltin-Cotton'!R41</f>
        <v>0</v>
      </c>
      <c r="T41" s="212">
        <f>'[1]Oqoltin-Cotton'!S41</f>
        <v>0</v>
      </c>
      <c r="U41" s="206">
        <f>'[1]Oqoltin-Cotton'!T41</f>
        <v>0</v>
      </c>
      <c r="V41" s="206">
        <f>'[1]Oqoltin-Cotton'!U41</f>
        <v>0</v>
      </c>
      <c r="W41" s="205" t="str">
        <f>'[1]Oqoltin-Cotton'!V41</f>
        <v> </v>
      </c>
      <c r="X41" s="205" t="str">
        <f>'[1]Oqoltin-Cotton'!W41</f>
        <v> </v>
      </c>
      <c r="Y41" s="205">
        <f>'[1]Oqoltin-Cotton'!X41</f>
        <v>0</v>
      </c>
      <c r="Z41" s="205">
        <f>'[1]Oqoltin-Cotton'!Y41</f>
        <v>0</v>
      </c>
      <c r="AA41" s="206">
        <f>'[1]Oqoltin-Cotton'!Z41</f>
        <v>0</v>
      </c>
      <c r="AB41" s="205">
        <f>'[1]Oqoltin-Cotton'!AA41</f>
        <v>0</v>
      </c>
      <c r="AC41" s="206">
        <f>'[1]Oqoltin-Cotton'!AB41</f>
        <v>0</v>
      </c>
      <c r="AD41" s="206">
        <f>'[1]Oqoltin-Cotton'!AC41</f>
        <v>0</v>
      </c>
      <c r="AE41" s="205" t="str">
        <f>'[1]Oqoltin-Cotton'!AD41</f>
        <v> </v>
      </c>
      <c r="AF41" s="205" t="str">
        <f>'[1]Oqoltin-Cotton'!AE41</f>
        <v> </v>
      </c>
      <c r="AG41" s="214">
        <f>'[1]Oqoltin-Cotton'!AF41</f>
        <v>0</v>
      </c>
      <c r="AH41" s="214">
        <f>'[1]Oqoltin-Cotton'!AG41</f>
        <v>0</v>
      </c>
      <c r="AI41" s="214">
        <f>'[1]Oqoltin-Cotton'!AH41</f>
        <v>0</v>
      </c>
      <c r="AJ41" s="214">
        <f>'[1]Oqoltin-Cotton'!AI41</f>
        <v>0</v>
      </c>
      <c r="AK41" s="214">
        <f>'[1]Oqoltin-Cotton'!AJ41</f>
        <v>0</v>
      </c>
      <c r="AL41" s="214">
        <f>'[1]Oqoltin-Cotton'!AK41</f>
        <v>0</v>
      </c>
      <c r="AM41" s="214">
        <f>'[1]Oqoltin-Cotton'!AL41</f>
        <v>0</v>
      </c>
      <c r="AN41" s="214">
        <f>'[1]Oqoltin-Cotton'!AM41</f>
        <v>0</v>
      </c>
      <c r="AO41" s="214">
        <f>'[1]Oqoltin-Cotton'!AN41</f>
        <v>0</v>
      </c>
      <c r="AP41" s="214">
        <f>'[1]Oqoltin-Cotton'!AO41</f>
        <v>0</v>
      </c>
      <c r="AQ41" s="214">
        <f>'[1]Oqoltin-Cotton'!AP41</f>
        <v>0</v>
      </c>
      <c r="AR41" s="214">
        <f>'[1]Oqoltin-Cotton'!AQ41</f>
        <v>0</v>
      </c>
      <c r="AS41" s="214">
        <f>'[1]Oqoltin-Cotton'!AR41</f>
        <v>0</v>
      </c>
      <c r="AT41" s="214">
        <f>'[1]Oqoltin-Cotton'!AS41</f>
        <v>0</v>
      </c>
      <c r="AU41" s="214">
        <f>'[1]Oqoltin-Cotton'!AT41</f>
        <v>0</v>
      </c>
      <c r="AV41" s="214">
        <f>'[1]Oqoltin-Cotton'!AU41</f>
        <v>0</v>
      </c>
    </row>
    <row r="42" spans="2:48" ht="15">
      <c r="B42" s="193" t="str">
        <f>'[1]Oqoltin-Cotton'!A42</f>
        <v>O-1-UK-F56</v>
      </c>
      <c r="C42" s="203" t="str">
        <f>'[1]Oqoltin-Cotton'!B42</f>
        <v>Z 1</v>
      </c>
      <c r="D42" s="64" t="str">
        <f>'[1]Oqoltin-Cotton'!C42</f>
        <v>Ukubayev</v>
      </c>
      <c r="E42" s="204" t="str">
        <f>'[1]Oqoltin-Cotton'!D42</f>
        <v>F56</v>
      </c>
      <c r="F42" s="204">
        <f>'[1]Oqoltin-Cotton'!E42</f>
        <v>34</v>
      </c>
      <c r="G42" s="204">
        <f>'[1]Oqoltin-Cotton'!F42</f>
        <v>32.200000000000003</v>
      </c>
      <c r="H42" s="204" t="str">
        <f>'[1]Oqoltin-Cotton'!G42</f>
        <v>Cotton</v>
      </c>
      <c r="I42" s="205">
        <f>'[1]Oqoltin-Cotton'!H42</f>
        <v>32.200000000000003</v>
      </c>
      <c r="J42" s="212" t="str">
        <f>'[1]Oqoltin-Cotton'!I42</f>
        <v> </v>
      </c>
      <c r="K42" s="212" t="str">
        <f>'[1]Oqoltin-Cotton'!J42</f>
        <v> </v>
      </c>
      <c r="L42" s="205">
        <f>'[1]Oqoltin-Cotton'!K42</f>
        <v>1</v>
      </c>
      <c r="M42" s="206">
        <f>'[1]Oqoltin-Cotton'!L42</f>
        <v>32.200000000000003</v>
      </c>
      <c r="N42" s="206">
        <f>'[1]Oqoltin-Cotton'!M42</f>
        <v>100</v>
      </c>
      <c r="O42" s="207">
        <f>'[1]Oqoltin-Cotton'!N42</f>
        <v>45286</v>
      </c>
      <c r="P42" s="207">
        <f>'[1]Oqoltin-Cotton'!O42</f>
        <v>45292</v>
      </c>
      <c r="Q42" s="205">
        <f>'[1]Oqoltin-Cotton'!P42</f>
        <v>32.200000000000003</v>
      </c>
      <c r="R42" s="212">
        <f>'[1]Oqoltin-Cotton'!Q42</f>
        <v>0</v>
      </c>
      <c r="S42" s="212">
        <f>'[1]Oqoltin-Cotton'!R42</f>
        <v>0</v>
      </c>
      <c r="T42" s="212">
        <f>'[1]Oqoltin-Cotton'!S42</f>
        <v>1</v>
      </c>
      <c r="U42" s="206">
        <f>'[1]Oqoltin-Cotton'!T42</f>
        <v>32.200000000000003</v>
      </c>
      <c r="V42" s="206">
        <f>'[1]Oqoltin-Cotton'!U42</f>
        <v>100</v>
      </c>
      <c r="W42" s="207">
        <f>'[1]Oqoltin-Cotton'!V42</f>
        <v>45313</v>
      </c>
      <c r="X42" s="207">
        <f>'[1]Oqoltin-Cotton'!W42</f>
        <v>45320</v>
      </c>
      <c r="Y42" s="205">
        <f>'[1]Oqoltin-Cotton'!X42</f>
        <v>0</v>
      </c>
      <c r="Z42" s="205">
        <f>'[1]Oqoltin-Cotton'!Y42</f>
        <v>0</v>
      </c>
      <c r="AA42" s="206">
        <f>'[1]Oqoltin-Cotton'!Z42</f>
        <v>0</v>
      </c>
      <c r="AB42" s="205">
        <f>'[1]Oqoltin-Cotton'!AA42</f>
        <v>0</v>
      </c>
      <c r="AC42" s="206">
        <f>'[1]Oqoltin-Cotton'!AB42</f>
        <v>0</v>
      </c>
      <c r="AD42" s="206">
        <f>'[1]Oqoltin-Cotton'!AC42</f>
        <v>0</v>
      </c>
      <c r="AE42" s="207">
        <f>'[1]Oqoltin-Cotton'!AD42</f>
        <v>0</v>
      </c>
      <c r="AF42" s="207">
        <f>'[1]Oqoltin-Cotton'!AE42</f>
        <v>0</v>
      </c>
      <c r="AG42" s="214">
        <f>'[1]Oqoltin-Cotton'!AF42</f>
        <v>0</v>
      </c>
      <c r="AH42" s="214">
        <f>'[1]Oqoltin-Cotton'!AG42</f>
        <v>0</v>
      </c>
      <c r="AI42" s="214">
        <f>'[1]Oqoltin-Cotton'!AH42</f>
        <v>0</v>
      </c>
      <c r="AJ42" s="214">
        <f>'[1]Oqoltin-Cotton'!AI42</f>
        <v>0</v>
      </c>
      <c r="AK42" s="214">
        <f>'[1]Oqoltin-Cotton'!AJ42</f>
        <v>0</v>
      </c>
      <c r="AL42" s="214">
        <f>'[1]Oqoltin-Cotton'!AK42</f>
        <v>0</v>
      </c>
      <c r="AM42" s="214">
        <f>'[1]Oqoltin-Cotton'!AL42</f>
        <v>0</v>
      </c>
      <c r="AN42" s="214">
        <f>'[1]Oqoltin-Cotton'!AM42</f>
        <v>0</v>
      </c>
      <c r="AO42" s="214">
        <f>'[1]Oqoltin-Cotton'!AN42</f>
        <v>0</v>
      </c>
      <c r="AP42" s="214">
        <f>'[1]Oqoltin-Cotton'!AO42</f>
        <v>0</v>
      </c>
      <c r="AQ42" s="214">
        <f>'[1]Oqoltin-Cotton'!AP42</f>
        <v>0</v>
      </c>
      <c r="AR42" s="214">
        <f>'[1]Oqoltin-Cotton'!AQ42</f>
        <v>0</v>
      </c>
      <c r="AS42" s="214">
        <f>'[1]Oqoltin-Cotton'!AR42</f>
        <v>0</v>
      </c>
      <c r="AT42" s="214">
        <f>'[1]Oqoltin-Cotton'!AS42</f>
        <v>0</v>
      </c>
      <c r="AU42" s="214">
        <f>'[1]Oqoltin-Cotton'!AT42</f>
        <v>0</v>
      </c>
      <c r="AV42" s="214">
        <f>'[1]Oqoltin-Cotton'!AU42</f>
        <v>0</v>
      </c>
    </row>
    <row r="43" spans="2:48" ht="15">
      <c r="B43" s="193" t="str">
        <f>'[1]Oqoltin-Cotton'!A43</f>
        <v>O-1-UK-F57</v>
      </c>
      <c r="C43" s="203" t="str">
        <f>'[1]Oqoltin-Cotton'!B43</f>
        <v>Z 1</v>
      </c>
      <c r="D43" s="64" t="str">
        <f>'[1]Oqoltin-Cotton'!C43</f>
        <v>Ukubayev</v>
      </c>
      <c r="E43" s="204" t="str">
        <f>'[1]Oqoltin-Cotton'!D43</f>
        <v>F57</v>
      </c>
      <c r="F43" s="204">
        <f>'[1]Oqoltin-Cotton'!E43</f>
        <v>56</v>
      </c>
      <c r="G43" s="204">
        <f>'[1]Oqoltin-Cotton'!F43</f>
        <v>53.6</v>
      </c>
      <c r="H43" s="204" t="str">
        <f>'[1]Oqoltin-Cotton'!G43</f>
        <v>Cotton</v>
      </c>
      <c r="I43" s="205">
        <f>'[1]Oqoltin-Cotton'!H43</f>
        <v>53.6</v>
      </c>
      <c r="J43" s="212" t="str">
        <f>'[1]Oqoltin-Cotton'!I43</f>
        <v> </v>
      </c>
      <c r="K43" s="212" t="str">
        <f>'[1]Oqoltin-Cotton'!J43</f>
        <v> </v>
      </c>
      <c r="L43" s="205">
        <f>'[1]Oqoltin-Cotton'!K43</f>
        <v>1</v>
      </c>
      <c r="M43" s="206">
        <f>'[1]Oqoltin-Cotton'!L43</f>
        <v>53.6</v>
      </c>
      <c r="N43" s="206">
        <f>'[1]Oqoltin-Cotton'!M43</f>
        <v>100</v>
      </c>
      <c r="O43" s="207">
        <f>'[1]Oqoltin-Cotton'!N43</f>
        <v>45267</v>
      </c>
      <c r="P43" s="207">
        <f>'[1]Oqoltin-Cotton'!O43</f>
        <v>45281</v>
      </c>
      <c r="Q43" s="205">
        <f>'[1]Oqoltin-Cotton'!P43</f>
        <v>53.6</v>
      </c>
      <c r="R43" s="212">
        <f>'[1]Oqoltin-Cotton'!Q43</f>
        <v>0</v>
      </c>
      <c r="S43" s="212">
        <f>'[1]Oqoltin-Cotton'!R43</f>
        <v>0</v>
      </c>
      <c r="T43" s="212">
        <f>'[1]Oqoltin-Cotton'!S43</f>
        <v>1</v>
      </c>
      <c r="U43" s="206">
        <f>'[1]Oqoltin-Cotton'!T43</f>
        <v>12.8</v>
      </c>
      <c r="V43" s="206">
        <f>'[1]Oqoltin-Cotton'!U43</f>
        <v>23.880597014925371</v>
      </c>
      <c r="W43" s="207">
        <f>'[1]Oqoltin-Cotton'!V43</f>
        <v>45316</v>
      </c>
      <c r="X43" s="205" t="str">
        <f>'[1]Oqoltin-Cotton'!W43</f>
        <v> </v>
      </c>
      <c r="Y43" s="205">
        <f>'[1]Oqoltin-Cotton'!X43</f>
        <v>0</v>
      </c>
      <c r="Z43" s="205">
        <f>'[1]Oqoltin-Cotton'!Y43</f>
        <v>0</v>
      </c>
      <c r="AA43" s="206">
        <f>'[1]Oqoltin-Cotton'!Z43</f>
        <v>0</v>
      </c>
      <c r="AB43" s="205">
        <f>'[1]Oqoltin-Cotton'!AA43</f>
        <v>0</v>
      </c>
      <c r="AC43" s="206">
        <f>'[1]Oqoltin-Cotton'!AB43</f>
        <v>0</v>
      </c>
      <c r="AD43" s="206">
        <f>'[1]Oqoltin-Cotton'!AC43</f>
        <v>0</v>
      </c>
      <c r="AE43" s="207">
        <f>'[1]Oqoltin-Cotton'!AD43</f>
        <v>0</v>
      </c>
      <c r="AF43" s="205">
        <f>'[1]Oqoltin-Cotton'!AE43</f>
        <v>0</v>
      </c>
      <c r="AG43" s="214">
        <f>'[1]Oqoltin-Cotton'!AF43</f>
        <v>0</v>
      </c>
      <c r="AH43" s="214">
        <f>'[1]Oqoltin-Cotton'!AG43</f>
        <v>0</v>
      </c>
      <c r="AI43" s="214">
        <f>'[1]Oqoltin-Cotton'!AH43</f>
        <v>0</v>
      </c>
      <c r="AJ43" s="214">
        <f>'[1]Oqoltin-Cotton'!AI43</f>
        <v>0</v>
      </c>
      <c r="AK43" s="214">
        <f>'[1]Oqoltin-Cotton'!AJ43</f>
        <v>0</v>
      </c>
      <c r="AL43" s="214">
        <f>'[1]Oqoltin-Cotton'!AK43</f>
        <v>0</v>
      </c>
      <c r="AM43" s="214">
        <f>'[1]Oqoltin-Cotton'!AL43</f>
        <v>0</v>
      </c>
      <c r="AN43" s="214">
        <f>'[1]Oqoltin-Cotton'!AM43</f>
        <v>0</v>
      </c>
      <c r="AO43" s="214">
        <f>'[1]Oqoltin-Cotton'!AN43</f>
        <v>0</v>
      </c>
      <c r="AP43" s="214">
        <f>'[1]Oqoltin-Cotton'!AO43</f>
        <v>0</v>
      </c>
      <c r="AQ43" s="214">
        <f>'[1]Oqoltin-Cotton'!AP43</f>
        <v>0</v>
      </c>
      <c r="AR43" s="214">
        <f>'[1]Oqoltin-Cotton'!AQ43</f>
        <v>0</v>
      </c>
      <c r="AS43" s="214">
        <f>'[1]Oqoltin-Cotton'!AR43</f>
        <v>0</v>
      </c>
      <c r="AT43" s="214">
        <f>'[1]Oqoltin-Cotton'!AS43</f>
        <v>0</v>
      </c>
      <c r="AU43" s="214">
        <f>'[1]Oqoltin-Cotton'!AT43</f>
        <v>0</v>
      </c>
      <c r="AV43" s="214">
        <f>'[1]Oqoltin-Cotton'!AU43</f>
        <v>0</v>
      </c>
    </row>
    <row r="44" spans="2:48" ht="15">
      <c r="B44" s="193" t="str">
        <f>'[1]Oqoltin-Cotton'!A44</f>
        <v>O-1-UK-F58</v>
      </c>
      <c r="C44" s="203" t="str">
        <f>'[1]Oqoltin-Cotton'!B44</f>
        <v>Z 1</v>
      </c>
      <c r="D44" s="64" t="str">
        <f>'[1]Oqoltin-Cotton'!C44</f>
        <v>Ukubayev</v>
      </c>
      <c r="E44" s="204" t="str">
        <f>'[1]Oqoltin-Cotton'!D44</f>
        <v>F58</v>
      </c>
      <c r="F44" s="204">
        <f>'[1]Oqoltin-Cotton'!E44</f>
        <v>43.1</v>
      </c>
      <c r="G44" s="204">
        <f>'[1]Oqoltin-Cotton'!F44</f>
        <v>40.799999999999997</v>
      </c>
      <c r="H44" s="204" t="str">
        <f>'[1]Oqoltin-Cotton'!G44</f>
        <v>Cotton</v>
      </c>
      <c r="I44" s="205">
        <f>'[1]Oqoltin-Cotton'!H44</f>
        <v>40.799999999999997</v>
      </c>
      <c r="J44" s="212" t="str">
        <f>'[1]Oqoltin-Cotton'!I44</f>
        <v> </v>
      </c>
      <c r="K44" s="212" t="str">
        <f>'[1]Oqoltin-Cotton'!J44</f>
        <v> </v>
      </c>
      <c r="L44" s="205">
        <f>'[1]Oqoltin-Cotton'!K44</f>
        <v>1</v>
      </c>
      <c r="M44" s="206">
        <f>'[1]Oqoltin-Cotton'!L44</f>
        <v>40.799999999999997</v>
      </c>
      <c r="N44" s="206">
        <f>'[1]Oqoltin-Cotton'!M44</f>
        <v>100</v>
      </c>
      <c r="O44" s="207">
        <f>'[1]Oqoltin-Cotton'!N44</f>
        <v>45277</v>
      </c>
      <c r="P44" s="207">
        <f>'[1]Oqoltin-Cotton'!O44</f>
        <v>45283</v>
      </c>
      <c r="Q44" s="205" t="str">
        <f>'[1]Oqoltin-Cotton'!P44</f>
        <v> </v>
      </c>
      <c r="R44" s="212">
        <f>'[1]Oqoltin-Cotton'!Q44</f>
        <v>0</v>
      </c>
      <c r="S44" s="212">
        <f>'[1]Oqoltin-Cotton'!R44</f>
        <v>0</v>
      </c>
      <c r="T44" s="212">
        <f>'[1]Oqoltin-Cotton'!S44</f>
        <v>0</v>
      </c>
      <c r="U44" s="205">
        <f>'[1]Oqoltin-Cotton'!T44</f>
        <v>0</v>
      </c>
      <c r="V44" s="206">
        <f>'[1]Oqoltin-Cotton'!U44</f>
        <v>0</v>
      </c>
      <c r="W44" s="205" t="str">
        <f>'[1]Oqoltin-Cotton'!V44</f>
        <v> </v>
      </c>
      <c r="X44" s="205" t="str">
        <f>'[1]Oqoltin-Cotton'!W44</f>
        <v> </v>
      </c>
      <c r="Y44" s="205">
        <f>'[1]Oqoltin-Cotton'!X44</f>
        <v>0</v>
      </c>
      <c r="Z44" s="205">
        <f>'[1]Oqoltin-Cotton'!Y44</f>
        <v>0</v>
      </c>
      <c r="AA44" s="206">
        <f>'[1]Oqoltin-Cotton'!Z44</f>
        <v>0</v>
      </c>
      <c r="AB44" s="205">
        <f>'[1]Oqoltin-Cotton'!AA44</f>
        <v>0</v>
      </c>
      <c r="AC44" s="205">
        <f>'[1]Oqoltin-Cotton'!AB44</f>
        <v>0</v>
      </c>
      <c r="AD44" s="206">
        <f>'[1]Oqoltin-Cotton'!AC44</f>
        <v>0</v>
      </c>
      <c r="AE44" s="205" t="str">
        <f>'[1]Oqoltin-Cotton'!AD44</f>
        <v> </v>
      </c>
      <c r="AF44" s="205" t="str">
        <f>'[1]Oqoltin-Cotton'!AE44</f>
        <v> </v>
      </c>
      <c r="AG44" s="214">
        <f>'[1]Oqoltin-Cotton'!AF44</f>
        <v>0</v>
      </c>
      <c r="AH44" s="214">
        <f>'[1]Oqoltin-Cotton'!AG44</f>
        <v>0</v>
      </c>
      <c r="AI44" s="214">
        <f>'[1]Oqoltin-Cotton'!AH44</f>
        <v>0</v>
      </c>
      <c r="AJ44" s="214">
        <f>'[1]Oqoltin-Cotton'!AI44</f>
        <v>0</v>
      </c>
      <c r="AK44" s="214">
        <f>'[1]Oqoltin-Cotton'!AJ44</f>
        <v>0</v>
      </c>
      <c r="AL44" s="214">
        <f>'[1]Oqoltin-Cotton'!AK44</f>
        <v>0</v>
      </c>
      <c r="AM44" s="214">
        <f>'[1]Oqoltin-Cotton'!AL44</f>
        <v>0</v>
      </c>
      <c r="AN44" s="214">
        <f>'[1]Oqoltin-Cotton'!AM44</f>
        <v>0</v>
      </c>
      <c r="AO44" s="214">
        <f>'[1]Oqoltin-Cotton'!AN44</f>
        <v>0</v>
      </c>
      <c r="AP44" s="214">
        <f>'[1]Oqoltin-Cotton'!AO44</f>
        <v>0</v>
      </c>
      <c r="AQ44" s="214">
        <f>'[1]Oqoltin-Cotton'!AP44</f>
        <v>0</v>
      </c>
      <c r="AR44" s="214">
        <f>'[1]Oqoltin-Cotton'!AQ44</f>
        <v>0</v>
      </c>
      <c r="AS44" s="214">
        <f>'[1]Oqoltin-Cotton'!AR44</f>
        <v>0</v>
      </c>
      <c r="AT44" s="214">
        <f>'[1]Oqoltin-Cotton'!AS44</f>
        <v>0</v>
      </c>
      <c r="AU44" s="214">
        <f>'[1]Oqoltin-Cotton'!AT44</f>
        <v>0</v>
      </c>
      <c r="AV44" s="214">
        <f>'[1]Oqoltin-Cotton'!AU44</f>
        <v>0</v>
      </c>
    </row>
    <row r="45" spans="2:48" ht="15">
      <c r="B45" s="193" t="str">
        <f>'[1]Oqoltin-Cotton'!A45</f>
        <v>O-1-UK-F59</v>
      </c>
      <c r="C45" s="203" t="str">
        <f>'[1]Oqoltin-Cotton'!B45</f>
        <v>Z 1</v>
      </c>
      <c r="D45" s="64" t="str">
        <f>'[1]Oqoltin-Cotton'!C45</f>
        <v>Ukubayev</v>
      </c>
      <c r="E45" s="204" t="str">
        <f>'[1]Oqoltin-Cotton'!D45</f>
        <v>F59</v>
      </c>
      <c r="F45" s="204">
        <f>'[1]Oqoltin-Cotton'!E45</f>
        <v>46.9</v>
      </c>
      <c r="G45" s="204">
        <f>'[1]Oqoltin-Cotton'!F45</f>
        <v>44.3</v>
      </c>
      <c r="H45" s="204" t="str">
        <f>'[1]Oqoltin-Cotton'!G45</f>
        <v>Cotton</v>
      </c>
      <c r="I45" s="205">
        <f>'[1]Oqoltin-Cotton'!H45</f>
        <v>44.3</v>
      </c>
      <c r="J45" s="212">
        <f>'[1]Oqoltin-Cotton'!I45</f>
        <v>0</v>
      </c>
      <c r="K45" s="212">
        <f>'[1]Oqoltin-Cotton'!J45</f>
        <v>0</v>
      </c>
      <c r="L45" s="205">
        <f>'[1]Oqoltin-Cotton'!K45</f>
        <v>1</v>
      </c>
      <c r="M45" s="206">
        <f>'[1]Oqoltin-Cotton'!L45</f>
        <v>44.3</v>
      </c>
      <c r="N45" s="206">
        <f>'[1]Oqoltin-Cotton'!M45</f>
        <v>100</v>
      </c>
      <c r="O45" s="207">
        <f>'[1]Oqoltin-Cotton'!N45</f>
        <v>45314</v>
      </c>
      <c r="P45" s="207">
        <f>'[1]Oqoltin-Cotton'!O45</f>
        <v>45325</v>
      </c>
      <c r="Q45" s="205" t="str">
        <f>'[1]Oqoltin-Cotton'!P45</f>
        <v> </v>
      </c>
      <c r="R45" s="212">
        <f>'[1]Oqoltin-Cotton'!Q45</f>
        <v>0</v>
      </c>
      <c r="S45" s="212">
        <f>'[1]Oqoltin-Cotton'!R45</f>
        <v>0</v>
      </c>
      <c r="T45" s="212">
        <f>'[1]Oqoltin-Cotton'!S45</f>
        <v>0</v>
      </c>
      <c r="U45" s="205">
        <f>'[1]Oqoltin-Cotton'!T45</f>
        <v>0</v>
      </c>
      <c r="V45" s="206">
        <f>'[1]Oqoltin-Cotton'!U45</f>
        <v>0</v>
      </c>
      <c r="W45" s="205" t="str">
        <f>'[1]Oqoltin-Cotton'!V45</f>
        <v> </v>
      </c>
      <c r="X45" s="205" t="str">
        <f>'[1]Oqoltin-Cotton'!W45</f>
        <v> </v>
      </c>
      <c r="Y45" s="205">
        <f>'[1]Oqoltin-Cotton'!X45</f>
        <v>0</v>
      </c>
      <c r="Z45" s="205">
        <f>'[1]Oqoltin-Cotton'!Y45</f>
        <v>0</v>
      </c>
      <c r="AA45" s="206">
        <f>'[1]Oqoltin-Cotton'!Z45</f>
        <v>0</v>
      </c>
      <c r="AB45" s="205">
        <f>'[1]Oqoltin-Cotton'!AA45</f>
        <v>0</v>
      </c>
      <c r="AC45" s="205">
        <f>'[1]Oqoltin-Cotton'!AB45</f>
        <v>0</v>
      </c>
      <c r="AD45" s="206">
        <f>'[1]Oqoltin-Cotton'!AC45</f>
        <v>0</v>
      </c>
      <c r="AE45" s="205" t="str">
        <f>'[1]Oqoltin-Cotton'!AD45</f>
        <v> </v>
      </c>
      <c r="AF45" s="205" t="str">
        <f>'[1]Oqoltin-Cotton'!AE45</f>
        <v> </v>
      </c>
      <c r="AG45" s="214">
        <f>'[1]Oqoltin-Cotton'!AF45</f>
        <v>0</v>
      </c>
      <c r="AH45" s="214">
        <f>'[1]Oqoltin-Cotton'!AG45</f>
        <v>0</v>
      </c>
      <c r="AI45" s="214">
        <f>'[1]Oqoltin-Cotton'!AH45</f>
        <v>0</v>
      </c>
      <c r="AJ45" s="214">
        <f>'[1]Oqoltin-Cotton'!AI45</f>
        <v>0</v>
      </c>
      <c r="AK45" s="214">
        <f>'[1]Oqoltin-Cotton'!AJ45</f>
        <v>0</v>
      </c>
      <c r="AL45" s="214">
        <f>'[1]Oqoltin-Cotton'!AK45</f>
        <v>0</v>
      </c>
      <c r="AM45" s="214">
        <f>'[1]Oqoltin-Cotton'!AL45</f>
        <v>0</v>
      </c>
      <c r="AN45" s="214">
        <f>'[1]Oqoltin-Cotton'!AM45</f>
        <v>0</v>
      </c>
      <c r="AO45" s="214">
        <f>'[1]Oqoltin-Cotton'!AN45</f>
        <v>0</v>
      </c>
      <c r="AP45" s="214">
        <f>'[1]Oqoltin-Cotton'!AO45</f>
        <v>0</v>
      </c>
      <c r="AQ45" s="214">
        <f>'[1]Oqoltin-Cotton'!AP45</f>
        <v>0</v>
      </c>
      <c r="AR45" s="214">
        <f>'[1]Oqoltin-Cotton'!AQ45</f>
        <v>0</v>
      </c>
      <c r="AS45" s="214">
        <f>'[1]Oqoltin-Cotton'!AR45</f>
        <v>0</v>
      </c>
      <c r="AT45" s="214">
        <f>'[1]Oqoltin-Cotton'!AS45</f>
        <v>0</v>
      </c>
      <c r="AU45" s="214">
        <f>'[1]Oqoltin-Cotton'!AT45</f>
        <v>0</v>
      </c>
      <c r="AV45" s="214">
        <f>'[1]Oqoltin-Cotton'!AU45</f>
        <v>0</v>
      </c>
    </row>
    <row r="46" spans="2:48" ht="15">
      <c r="B46" s="193" t="str">
        <f>'[1]Oqoltin-Cotton'!A46</f>
        <v>O-1-UK-F60</v>
      </c>
      <c r="C46" s="203" t="str">
        <f>'[1]Oqoltin-Cotton'!B46</f>
        <v>Z 1</v>
      </c>
      <c r="D46" s="64" t="str">
        <f>'[1]Oqoltin-Cotton'!C46</f>
        <v>Ukubayev</v>
      </c>
      <c r="E46" s="204" t="str">
        <f>'[1]Oqoltin-Cotton'!D46</f>
        <v>F60</v>
      </c>
      <c r="F46" s="204">
        <f>'[1]Oqoltin-Cotton'!E46</f>
        <v>53.2</v>
      </c>
      <c r="G46" s="204">
        <f>'[1]Oqoltin-Cotton'!F46</f>
        <v>50.9</v>
      </c>
      <c r="H46" s="204" t="str">
        <f>'[1]Oqoltin-Cotton'!G46</f>
        <v>Cotton</v>
      </c>
      <c r="I46" s="205">
        <f>'[1]Oqoltin-Cotton'!H46</f>
        <v>50.9</v>
      </c>
      <c r="J46" s="212">
        <f>'[1]Oqoltin-Cotton'!I46</f>
        <v>0</v>
      </c>
      <c r="K46" s="212">
        <f>'[1]Oqoltin-Cotton'!J46</f>
        <v>0</v>
      </c>
      <c r="L46" s="205">
        <f>'[1]Oqoltin-Cotton'!K46</f>
        <v>1</v>
      </c>
      <c r="M46" s="206">
        <f>'[1]Oqoltin-Cotton'!L46</f>
        <v>50.9</v>
      </c>
      <c r="N46" s="206">
        <f>'[1]Oqoltin-Cotton'!M46</f>
        <v>100</v>
      </c>
      <c r="O46" s="207">
        <f>'[1]Oqoltin-Cotton'!N46</f>
        <v>45300</v>
      </c>
      <c r="P46" s="207">
        <f>'[1]Oqoltin-Cotton'!O46</f>
        <v>45312</v>
      </c>
      <c r="Q46" s="205">
        <f>'[1]Oqoltin-Cotton'!P46</f>
        <v>50.9</v>
      </c>
      <c r="R46" s="212">
        <f>'[1]Oqoltin-Cotton'!Q46</f>
        <v>0</v>
      </c>
      <c r="S46" s="212">
        <f>'[1]Oqoltin-Cotton'!R46</f>
        <v>0</v>
      </c>
      <c r="T46" s="212">
        <f>'[1]Oqoltin-Cotton'!S46</f>
        <v>1</v>
      </c>
      <c r="U46" s="206">
        <f>'[1]Oqoltin-Cotton'!T46</f>
        <v>50.9</v>
      </c>
      <c r="V46" s="206">
        <f>'[1]Oqoltin-Cotton'!U46</f>
        <v>100</v>
      </c>
      <c r="W46" s="207">
        <f>'[1]Oqoltin-Cotton'!V46</f>
        <v>45335</v>
      </c>
      <c r="X46" s="207">
        <f>'[1]Oqoltin-Cotton'!W46</f>
        <v>45342</v>
      </c>
      <c r="Y46" s="205">
        <f>'[1]Oqoltin-Cotton'!X46</f>
        <v>0</v>
      </c>
      <c r="Z46" s="205">
        <f>'[1]Oqoltin-Cotton'!Y46</f>
        <v>0</v>
      </c>
      <c r="AA46" s="206">
        <f>'[1]Oqoltin-Cotton'!Z46</f>
        <v>0</v>
      </c>
      <c r="AB46" s="205">
        <f>'[1]Oqoltin-Cotton'!AA46</f>
        <v>0</v>
      </c>
      <c r="AC46" s="206">
        <f>'[1]Oqoltin-Cotton'!AB46</f>
        <v>0</v>
      </c>
      <c r="AD46" s="206">
        <f>'[1]Oqoltin-Cotton'!AC46</f>
        <v>0</v>
      </c>
      <c r="AE46" s="207">
        <f>'[1]Oqoltin-Cotton'!AD46</f>
        <v>0</v>
      </c>
      <c r="AF46" s="207">
        <f>'[1]Oqoltin-Cotton'!AE46</f>
        <v>0</v>
      </c>
      <c r="AG46" s="214">
        <f>'[1]Oqoltin-Cotton'!AF46</f>
        <v>0</v>
      </c>
      <c r="AH46" s="214">
        <f>'[1]Oqoltin-Cotton'!AG46</f>
        <v>0</v>
      </c>
      <c r="AI46" s="214">
        <f>'[1]Oqoltin-Cotton'!AH46</f>
        <v>0</v>
      </c>
      <c r="AJ46" s="214">
        <f>'[1]Oqoltin-Cotton'!AI46</f>
        <v>0</v>
      </c>
      <c r="AK46" s="214">
        <f>'[1]Oqoltin-Cotton'!AJ46</f>
        <v>0</v>
      </c>
      <c r="AL46" s="214">
        <f>'[1]Oqoltin-Cotton'!AK46</f>
        <v>0</v>
      </c>
      <c r="AM46" s="214">
        <f>'[1]Oqoltin-Cotton'!AL46</f>
        <v>0</v>
      </c>
      <c r="AN46" s="214">
        <f>'[1]Oqoltin-Cotton'!AM46</f>
        <v>0</v>
      </c>
      <c r="AO46" s="214">
        <f>'[1]Oqoltin-Cotton'!AN46</f>
        <v>0</v>
      </c>
      <c r="AP46" s="214">
        <f>'[1]Oqoltin-Cotton'!AO46</f>
        <v>0</v>
      </c>
      <c r="AQ46" s="214">
        <f>'[1]Oqoltin-Cotton'!AP46</f>
        <v>0</v>
      </c>
      <c r="AR46" s="214">
        <f>'[1]Oqoltin-Cotton'!AQ46</f>
        <v>0</v>
      </c>
      <c r="AS46" s="214">
        <f>'[1]Oqoltin-Cotton'!AR46</f>
        <v>0</v>
      </c>
      <c r="AT46" s="214">
        <f>'[1]Oqoltin-Cotton'!AS46</f>
        <v>0</v>
      </c>
      <c r="AU46" s="214">
        <f>'[1]Oqoltin-Cotton'!AT46</f>
        <v>0</v>
      </c>
      <c r="AV46" s="214">
        <f>'[1]Oqoltin-Cotton'!AU46</f>
        <v>0</v>
      </c>
    </row>
    <row r="47" spans="2:48" ht="15">
      <c r="B47" s="193" t="str">
        <f>'[1]Oqoltin-Cotton'!A47</f>
        <v>O-1-UK-F61</v>
      </c>
      <c r="C47" s="203" t="str">
        <f>'[1]Oqoltin-Cotton'!B47</f>
        <v>Z 1</v>
      </c>
      <c r="D47" s="64" t="str">
        <f>'[1]Oqoltin-Cotton'!C47</f>
        <v>Ukubayev</v>
      </c>
      <c r="E47" s="204" t="str">
        <f>'[1]Oqoltin-Cotton'!D47</f>
        <v>F61</v>
      </c>
      <c r="F47" s="204">
        <f>'[1]Oqoltin-Cotton'!E47</f>
        <v>33.200000000000003</v>
      </c>
      <c r="G47" s="204">
        <f>'[1]Oqoltin-Cotton'!F47</f>
        <v>31.4</v>
      </c>
      <c r="H47" s="204" t="str">
        <f>'[1]Oqoltin-Cotton'!G47</f>
        <v>Cotton</v>
      </c>
      <c r="I47" s="205">
        <f>'[1]Oqoltin-Cotton'!H47</f>
        <v>31.4</v>
      </c>
      <c r="J47" s="212" t="str">
        <f>'[1]Oqoltin-Cotton'!I47</f>
        <v> </v>
      </c>
      <c r="K47" s="212" t="str">
        <f>'[1]Oqoltin-Cotton'!J47</f>
        <v> </v>
      </c>
      <c r="L47" s="205">
        <f>'[1]Oqoltin-Cotton'!K47</f>
        <v>1</v>
      </c>
      <c r="M47" s="206">
        <f>'[1]Oqoltin-Cotton'!L47</f>
        <v>31.4</v>
      </c>
      <c r="N47" s="206">
        <f>'[1]Oqoltin-Cotton'!M47</f>
        <v>100</v>
      </c>
      <c r="O47" s="207">
        <f>'[1]Oqoltin-Cotton'!N47</f>
        <v>45266</v>
      </c>
      <c r="P47" s="207">
        <f>'[1]Oqoltin-Cotton'!O47</f>
        <v>45278</v>
      </c>
      <c r="Q47" s="205">
        <f>'[1]Oqoltin-Cotton'!P47</f>
        <v>31.4</v>
      </c>
      <c r="R47" s="212">
        <f>'[1]Oqoltin-Cotton'!Q47</f>
        <v>0</v>
      </c>
      <c r="S47" s="212">
        <f>'[1]Oqoltin-Cotton'!R47</f>
        <v>0</v>
      </c>
      <c r="T47" s="212">
        <f>'[1]Oqoltin-Cotton'!S47</f>
        <v>1</v>
      </c>
      <c r="U47" s="206">
        <f>'[1]Oqoltin-Cotton'!T47</f>
        <v>31.4</v>
      </c>
      <c r="V47" s="206">
        <f>'[1]Oqoltin-Cotton'!U47</f>
        <v>100</v>
      </c>
      <c r="W47" s="207">
        <f>'[1]Oqoltin-Cotton'!V47</f>
        <v>45324</v>
      </c>
      <c r="X47" s="207">
        <f>'[1]Oqoltin-Cotton'!W47</f>
        <v>45330</v>
      </c>
      <c r="Y47" s="205">
        <f>'[1]Oqoltin-Cotton'!X47</f>
        <v>31.4</v>
      </c>
      <c r="Z47" s="205">
        <f>'[1]Oqoltin-Cotton'!Y47</f>
        <v>0</v>
      </c>
      <c r="AA47" s="206">
        <f>'[1]Oqoltin-Cotton'!Z47</f>
        <v>0</v>
      </c>
      <c r="AB47" s="205">
        <f>'[1]Oqoltin-Cotton'!AA47</f>
        <v>1</v>
      </c>
      <c r="AC47" s="206">
        <f>'[1]Oqoltin-Cotton'!AB47</f>
        <v>17</v>
      </c>
      <c r="AD47" s="206">
        <f>'[1]Oqoltin-Cotton'!AC47</f>
        <v>54.140127388535028</v>
      </c>
      <c r="AE47" s="207">
        <f>'[1]Oqoltin-Cotton'!AD47</f>
        <v>45413</v>
      </c>
      <c r="AF47" s="207">
        <f>'[1]Oqoltin-Cotton'!AE47</f>
        <v>45418</v>
      </c>
      <c r="AG47" s="214">
        <f>'[1]Oqoltin-Cotton'!AF47</f>
        <v>0</v>
      </c>
      <c r="AH47" s="214">
        <f>'[1]Oqoltin-Cotton'!AG47</f>
        <v>0</v>
      </c>
      <c r="AI47" s="214">
        <f>'[1]Oqoltin-Cotton'!AH47</f>
        <v>0</v>
      </c>
      <c r="AJ47" s="214">
        <f>'[1]Oqoltin-Cotton'!AI47</f>
        <v>0</v>
      </c>
      <c r="AK47" s="214">
        <f>'[1]Oqoltin-Cotton'!AJ47</f>
        <v>0</v>
      </c>
      <c r="AL47" s="214">
        <f>'[1]Oqoltin-Cotton'!AK47</f>
        <v>0</v>
      </c>
      <c r="AM47" s="214">
        <f>'[1]Oqoltin-Cotton'!AL47</f>
        <v>0</v>
      </c>
      <c r="AN47" s="214">
        <f>'[1]Oqoltin-Cotton'!AM47</f>
        <v>0</v>
      </c>
      <c r="AO47" s="214">
        <f>'[1]Oqoltin-Cotton'!AN47</f>
        <v>0</v>
      </c>
      <c r="AP47" s="214">
        <f>'[1]Oqoltin-Cotton'!AO47</f>
        <v>0</v>
      </c>
      <c r="AQ47" s="214">
        <f>'[1]Oqoltin-Cotton'!AP47</f>
        <v>0</v>
      </c>
      <c r="AR47" s="214">
        <f>'[1]Oqoltin-Cotton'!AQ47</f>
        <v>0</v>
      </c>
      <c r="AS47" s="214">
        <f>'[1]Oqoltin-Cotton'!AR47</f>
        <v>0</v>
      </c>
      <c r="AT47" s="214">
        <f>'[1]Oqoltin-Cotton'!AS47</f>
        <v>0</v>
      </c>
      <c r="AU47" s="214">
        <f>'[1]Oqoltin-Cotton'!AT47</f>
        <v>0</v>
      </c>
      <c r="AV47" s="214">
        <f>'[1]Oqoltin-Cotton'!AU47</f>
        <v>0</v>
      </c>
    </row>
    <row r="48" spans="2:48" ht="15">
      <c r="B48" s="193" t="str">
        <f>'[1]Oqoltin-Cotton'!A48</f>
        <v>O-1-UK-F62</v>
      </c>
      <c r="C48" s="203" t="str">
        <f>'[1]Oqoltin-Cotton'!B48</f>
        <v>Z 1</v>
      </c>
      <c r="D48" s="64" t="str">
        <f>'[1]Oqoltin-Cotton'!C48</f>
        <v>Ukubayev</v>
      </c>
      <c r="E48" s="204" t="str">
        <f>'[1]Oqoltin-Cotton'!D48</f>
        <v>F62</v>
      </c>
      <c r="F48" s="204">
        <f>'[1]Oqoltin-Cotton'!E48</f>
        <v>10.3</v>
      </c>
      <c r="G48" s="204">
        <f>'[1]Oqoltin-Cotton'!F48</f>
        <v>9.4</v>
      </c>
      <c r="H48" s="204" t="str">
        <f>'[1]Oqoltin-Cotton'!G48</f>
        <v>Cotton</v>
      </c>
      <c r="I48" s="205">
        <f>'[1]Oqoltin-Cotton'!H48</f>
        <v>9.4</v>
      </c>
      <c r="J48" s="212" t="str">
        <f>'[1]Oqoltin-Cotton'!I48</f>
        <v> </v>
      </c>
      <c r="K48" s="212" t="str">
        <f>'[1]Oqoltin-Cotton'!J48</f>
        <v> </v>
      </c>
      <c r="L48" s="205">
        <f>'[1]Oqoltin-Cotton'!K48</f>
        <v>1</v>
      </c>
      <c r="M48" s="206">
        <f>'[1]Oqoltin-Cotton'!L48</f>
        <v>9.4</v>
      </c>
      <c r="N48" s="206">
        <f>'[1]Oqoltin-Cotton'!M48</f>
        <v>100</v>
      </c>
      <c r="O48" s="207">
        <f>'[1]Oqoltin-Cotton'!N48</f>
        <v>45279</v>
      </c>
      <c r="P48" s="207">
        <f>'[1]Oqoltin-Cotton'!O48</f>
        <v>45282</v>
      </c>
      <c r="Q48" s="205">
        <f>'[1]Oqoltin-Cotton'!P48</f>
        <v>9.4</v>
      </c>
      <c r="R48" s="212">
        <f>'[1]Oqoltin-Cotton'!Q48</f>
        <v>0</v>
      </c>
      <c r="S48" s="212">
        <f>'[1]Oqoltin-Cotton'!R48</f>
        <v>0</v>
      </c>
      <c r="T48" s="212">
        <f>'[1]Oqoltin-Cotton'!S48</f>
        <v>1</v>
      </c>
      <c r="U48" s="205">
        <f>'[1]Oqoltin-Cotton'!T48</f>
        <v>9.4</v>
      </c>
      <c r="V48" s="206">
        <f>'[1]Oqoltin-Cotton'!U48</f>
        <v>100</v>
      </c>
      <c r="W48" s="207">
        <f>'[1]Oqoltin-Cotton'!V48</f>
        <v>45330</v>
      </c>
      <c r="X48" s="207">
        <f>'[1]Oqoltin-Cotton'!W48</f>
        <v>45333</v>
      </c>
      <c r="Y48" s="205">
        <f>'[1]Oqoltin-Cotton'!X48</f>
        <v>0</v>
      </c>
      <c r="Z48" s="205">
        <f>'[1]Oqoltin-Cotton'!Y48</f>
        <v>0</v>
      </c>
      <c r="AA48" s="205">
        <f>'[1]Oqoltin-Cotton'!Z48</f>
        <v>0</v>
      </c>
      <c r="AB48" s="205">
        <f>'[1]Oqoltin-Cotton'!AA48</f>
        <v>0</v>
      </c>
      <c r="AC48" s="205">
        <f>'[1]Oqoltin-Cotton'!AB48</f>
        <v>0</v>
      </c>
      <c r="AD48" s="206">
        <f>'[1]Oqoltin-Cotton'!AC48</f>
        <v>0</v>
      </c>
      <c r="AE48" s="207">
        <f>'[1]Oqoltin-Cotton'!AD48</f>
        <v>0</v>
      </c>
      <c r="AF48" s="207">
        <f>'[1]Oqoltin-Cotton'!AE48</f>
        <v>0</v>
      </c>
      <c r="AG48" s="214">
        <f>'[1]Oqoltin-Cotton'!AF48</f>
        <v>0</v>
      </c>
      <c r="AH48" s="214">
        <f>'[1]Oqoltin-Cotton'!AG48</f>
        <v>0</v>
      </c>
      <c r="AI48" s="214">
        <f>'[1]Oqoltin-Cotton'!AH48</f>
        <v>0</v>
      </c>
      <c r="AJ48" s="214">
        <f>'[1]Oqoltin-Cotton'!AI48</f>
        <v>0</v>
      </c>
      <c r="AK48" s="214">
        <f>'[1]Oqoltin-Cotton'!AJ48</f>
        <v>0</v>
      </c>
      <c r="AL48" s="214">
        <f>'[1]Oqoltin-Cotton'!AK48</f>
        <v>0</v>
      </c>
      <c r="AM48" s="214">
        <f>'[1]Oqoltin-Cotton'!AL48</f>
        <v>0</v>
      </c>
      <c r="AN48" s="214">
        <f>'[1]Oqoltin-Cotton'!AM48</f>
        <v>0</v>
      </c>
      <c r="AO48" s="214">
        <f>'[1]Oqoltin-Cotton'!AN48</f>
        <v>0</v>
      </c>
      <c r="AP48" s="214">
        <f>'[1]Oqoltin-Cotton'!AO48</f>
        <v>0</v>
      </c>
      <c r="AQ48" s="214">
        <f>'[1]Oqoltin-Cotton'!AP48</f>
        <v>0</v>
      </c>
      <c r="AR48" s="214">
        <f>'[1]Oqoltin-Cotton'!AQ48</f>
        <v>0</v>
      </c>
      <c r="AS48" s="214">
        <f>'[1]Oqoltin-Cotton'!AR48</f>
        <v>0</v>
      </c>
      <c r="AT48" s="214">
        <f>'[1]Oqoltin-Cotton'!AS48</f>
        <v>0</v>
      </c>
      <c r="AU48" s="214">
        <f>'[1]Oqoltin-Cotton'!AT48</f>
        <v>0</v>
      </c>
      <c r="AV48" s="214">
        <f>'[1]Oqoltin-Cotton'!AU48</f>
        <v>0</v>
      </c>
    </row>
    <row r="49" spans="2:48" ht="15">
      <c r="B49" s="193" t="str">
        <f>'[1]Oqoltin-Cotton'!A49</f>
        <v>O-1-UK-F63</v>
      </c>
      <c r="C49" s="203" t="str">
        <f>'[1]Oqoltin-Cotton'!B49</f>
        <v>Z 1</v>
      </c>
      <c r="D49" s="64" t="str">
        <f>'[1]Oqoltin-Cotton'!C49</f>
        <v>Ukubayev</v>
      </c>
      <c r="E49" s="204" t="str">
        <f>'[1]Oqoltin-Cotton'!D49</f>
        <v>F63</v>
      </c>
      <c r="F49" s="204">
        <f>'[1]Oqoltin-Cotton'!E49</f>
        <v>48.3</v>
      </c>
      <c r="G49" s="204">
        <f>'[1]Oqoltin-Cotton'!F49</f>
        <v>45.1</v>
      </c>
      <c r="H49" s="204" t="str">
        <f>'[1]Oqoltin-Cotton'!G49</f>
        <v>Cotton</v>
      </c>
      <c r="I49" s="205">
        <f>'[1]Oqoltin-Cotton'!H49</f>
        <v>45.1</v>
      </c>
      <c r="J49" s="212" t="str">
        <f>'[1]Oqoltin-Cotton'!I49</f>
        <v> </v>
      </c>
      <c r="K49" s="212" t="str">
        <f>'[1]Oqoltin-Cotton'!J49</f>
        <v> </v>
      </c>
      <c r="L49" s="205">
        <f>'[1]Oqoltin-Cotton'!K49</f>
        <v>1</v>
      </c>
      <c r="M49" s="206">
        <f>'[1]Oqoltin-Cotton'!L49</f>
        <v>45.1</v>
      </c>
      <c r="N49" s="206">
        <f>'[1]Oqoltin-Cotton'!M49</f>
        <v>100</v>
      </c>
      <c r="O49" s="207">
        <f>'[1]Oqoltin-Cotton'!N49</f>
        <v>45265</v>
      </c>
      <c r="P49" s="207">
        <f>'[1]Oqoltin-Cotton'!O49</f>
        <v>45281</v>
      </c>
      <c r="Q49" s="205">
        <f>'[1]Oqoltin-Cotton'!P49</f>
        <v>45.1</v>
      </c>
      <c r="R49" s="212">
        <f>'[1]Oqoltin-Cotton'!Q49</f>
        <v>0</v>
      </c>
      <c r="S49" s="212">
        <f>'[1]Oqoltin-Cotton'!R49</f>
        <v>0</v>
      </c>
      <c r="T49" s="212">
        <f>'[1]Oqoltin-Cotton'!S49</f>
        <v>1</v>
      </c>
      <c r="U49" s="205">
        <f>'[1]Oqoltin-Cotton'!T49</f>
        <v>45.1</v>
      </c>
      <c r="V49" s="206">
        <f>'[1]Oqoltin-Cotton'!U49</f>
        <v>100</v>
      </c>
      <c r="W49" s="207">
        <f>'[1]Oqoltin-Cotton'!V49</f>
        <v>45300</v>
      </c>
      <c r="X49" s="207">
        <f>'[1]Oqoltin-Cotton'!W49</f>
        <v>45309</v>
      </c>
      <c r="Y49" s="205">
        <f>'[1]Oqoltin-Cotton'!X49</f>
        <v>0</v>
      </c>
      <c r="Z49" s="205">
        <f>'[1]Oqoltin-Cotton'!Y49</f>
        <v>0</v>
      </c>
      <c r="AA49" s="205">
        <f>'[1]Oqoltin-Cotton'!Z49</f>
        <v>0</v>
      </c>
      <c r="AB49" s="205">
        <f>'[1]Oqoltin-Cotton'!AA49</f>
        <v>0</v>
      </c>
      <c r="AC49" s="205">
        <f>'[1]Oqoltin-Cotton'!AB49</f>
        <v>0</v>
      </c>
      <c r="AD49" s="206">
        <f>'[1]Oqoltin-Cotton'!AC49</f>
        <v>0</v>
      </c>
      <c r="AE49" s="207">
        <f>'[1]Oqoltin-Cotton'!AD49</f>
        <v>0</v>
      </c>
      <c r="AF49" s="207">
        <f>'[1]Oqoltin-Cotton'!AE49</f>
        <v>0</v>
      </c>
      <c r="AG49" s="214">
        <f>'[1]Oqoltin-Cotton'!AF49</f>
        <v>0</v>
      </c>
      <c r="AH49" s="214">
        <f>'[1]Oqoltin-Cotton'!AG49</f>
        <v>0</v>
      </c>
      <c r="AI49" s="214">
        <f>'[1]Oqoltin-Cotton'!AH49</f>
        <v>0</v>
      </c>
      <c r="AJ49" s="214">
        <f>'[1]Oqoltin-Cotton'!AI49</f>
        <v>0</v>
      </c>
      <c r="AK49" s="214">
        <f>'[1]Oqoltin-Cotton'!AJ49</f>
        <v>0</v>
      </c>
      <c r="AL49" s="214">
        <f>'[1]Oqoltin-Cotton'!AK49</f>
        <v>0</v>
      </c>
      <c r="AM49" s="214">
        <f>'[1]Oqoltin-Cotton'!AL49</f>
        <v>0</v>
      </c>
      <c r="AN49" s="214">
        <f>'[1]Oqoltin-Cotton'!AM49</f>
        <v>0</v>
      </c>
      <c r="AO49" s="214">
        <f>'[1]Oqoltin-Cotton'!AN49</f>
        <v>0</v>
      </c>
      <c r="AP49" s="214">
        <f>'[1]Oqoltin-Cotton'!AO49</f>
        <v>0</v>
      </c>
      <c r="AQ49" s="214">
        <f>'[1]Oqoltin-Cotton'!AP49</f>
        <v>0</v>
      </c>
      <c r="AR49" s="214">
        <f>'[1]Oqoltin-Cotton'!AQ49</f>
        <v>0</v>
      </c>
      <c r="AS49" s="214">
        <f>'[1]Oqoltin-Cotton'!AR49</f>
        <v>0</v>
      </c>
      <c r="AT49" s="214">
        <f>'[1]Oqoltin-Cotton'!AS49</f>
        <v>0</v>
      </c>
      <c r="AU49" s="214">
        <f>'[1]Oqoltin-Cotton'!AT49</f>
        <v>0</v>
      </c>
      <c r="AV49" s="214">
        <f>'[1]Oqoltin-Cotton'!AU49</f>
        <v>0</v>
      </c>
    </row>
    <row r="50" spans="2:48" ht="15">
      <c r="B50" s="193" t="str">
        <f>'[1]Oqoltin-Cotton'!A50</f>
        <v>O-2-SD-179</v>
      </c>
      <c r="C50" s="203" t="str">
        <f>'[1]Oqoltin-Cotton'!B50</f>
        <v>Z 2</v>
      </c>
      <c r="D50" s="64" t="str">
        <f>'[1]Oqoltin-Cotton'!C50</f>
        <v>Sardoba</v>
      </c>
      <c r="E50" s="204">
        <f>'[1]Oqoltin-Cotton'!D50</f>
        <v>179</v>
      </c>
      <c r="F50" s="204">
        <f>'[1]Oqoltin-Cotton'!E50</f>
        <v>18.3</v>
      </c>
      <c r="G50" s="204">
        <f>'[1]Oqoltin-Cotton'!F50</f>
        <v>17.899999999999999</v>
      </c>
      <c r="H50" s="204" t="str">
        <f>'[1]Oqoltin-Cotton'!G50</f>
        <v>Cotton</v>
      </c>
      <c r="I50" s="205">
        <f>'[1]Oqoltin-Cotton'!H50</f>
        <v>17.899999999999999</v>
      </c>
      <c r="J50" s="212">
        <f>'[1]Oqoltin-Cotton'!I50</f>
        <v>0</v>
      </c>
      <c r="K50" s="212">
        <f>'[1]Oqoltin-Cotton'!J50</f>
        <v>0</v>
      </c>
      <c r="L50" s="205">
        <f>'[1]Oqoltin-Cotton'!K50</f>
        <v>1</v>
      </c>
      <c r="M50" s="206">
        <f>'[1]Oqoltin-Cotton'!L50</f>
        <v>17.899999999999999</v>
      </c>
      <c r="N50" s="206">
        <f>'[1]Oqoltin-Cotton'!M50</f>
        <v>100</v>
      </c>
      <c r="O50" s="207">
        <f>'[1]Oqoltin-Cotton'!N50</f>
        <v>45289</v>
      </c>
      <c r="P50" s="207">
        <f>'[1]Oqoltin-Cotton'!O50</f>
        <v>45316</v>
      </c>
      <c r="Q50" s="205" t="str">
        <f>'[1]Oqoltin-Cotton'!P50</f>
        <v> </v>
      </c>
      <c r="R50" s="212">
        <f>'[1]Oqoltin-Cotton'!Q50</f>
        <v>0</v>
      </c>
      <c r="S50" s="212">
        <f>'[1]Oqoltin-Cotton'!R50</f>
        <v>0</v>
      </c>
      <c r="T50" s="212">
        <f>'[1]Oqoltin-Cotton'!S50</f>
        <v>0</v>
      </c>
      <c r="U50" s="205">
        <f>'[1]Oqoltin-Cotton'!T50</f>
        <v>0</v>
      </c>
      <c r="V50" s="206">
        <f>'[1]Oqoltin-Cotton'!U50</f>
        <v>0</v>
      </c>
      <c r="W50" s="205" t="str">
        <f>'[1]Oqoltin-Cotton'!V50</f>
        <v> </v>
      </c>
      <c r="X50" s="205" t="str">
        <f>'[1]Oqoltin-Cotton'!W50</f>
        <v> </v>
      </c>
      <c r="Y50" s="205">
        <f>'[1]Oqoltin-Cotton'!X50</f>
        <v>0</v>
      </c>
      <c r="Z50" s="205">
        <f>'[1]Oqoltin-Cotton'!Y50</f>
        <v>0</v>
      </c>
      <c r="AA50" s="205">
        <f>'[1]Oqoltin-Cotton'!Z50</f>
        <v>0</v>
      </c>
      <c r="AB50" s="205">
        <f>'[1]Oqoltin-Cotton'!AA50</f>
        <v>0</v>
      </c>
      <c r="AC50" s="205">
        <f>'[1]Oqoltin-Cotton'!AB50</f>
        <v>0</v>
      </c>
      <c r="AD50" s="206">
        <f>'[1]Oqoltin-Cotton'!AC50</f>
        <v>0</v>
      </c>
      <c r="AE50" s="205" t="str">
        <f>'[1]Oqoltin-Cotton'!AD50</f>
        <v> </v>
      </c>
      <c r="AF50" s="205" t="str">
        <f>'[1]Oqoltin-Cotton'!AE50</f>
        <v> </v>
      </c>
      <c r="AG50" s="214">
        <f>'[1]Oqoltin-Cotton'!AF50</f>
        <v>0</v>
      </c>
      <c r="AH50" s="214">
        <f>'[1]Oqoltin-Cotton'!AG50</f>
        <v>0</v>
      </c>
      <c r="AI50" s="214">
        <f>'[1]Oqoltin-Cotton'!AH50</f>
        <v>0</v>
      </c>
      <c r="AJ50" s="214">
        <f>'[1]Oqoltin-Cotton'!AI50</f>
        <v>0</v>
      </c>
      <c r="AK50" s="214">
        <f>'[1]Oqoltin-Cotton'!AJ50</f>
        <v>0</v>
      </c>
      <c r="AL50" s="214">
        <f>'[1]Oqoltin-Cotton'!AK50</f>
        <v>0</v>
      </c>
      <c r="AM50" s="214">
        <f>'[1]Oqoltin-Cotton'!AL50</f>
        <v>0</v>
      </c>
      <c r="AN50" s="214">
        <f>'[1]Oqoltin-Cotton'!AM50</f>
        <v>0</v>
      </c>
      <c r="AO50" s="214">
        <f>'[1]Oqoltin-Cotton'!AN50</f>
        <v>0</v>
      </c>
      <c r="AP50" s="214">
        <f>'[1]Oqoltin-Cotton'!AO50</f>
        <v>0</v>
      </c>
      <c r="AQ50" s="214">
        <f>'[1]Oqoltin-Cotton'!AP50</f>
        <v>0</v>
      </c>
      <c r="AR50" s="214">
        <f>'[1]Oqoltin-Cotton'!AQ50</f>
        <v>0</v>
      </c>
      <c r="AS50" s="214">
        <f>'[1]Oqoltin-Cotton'!AR50</f>
        <v>0</v>
      </c>
      <c r="AT50" s="214">
        <f>'[1]Oqoltin-Cotton'!AS50</f>
        <v>0</v>
      </c>
      <c r="AU50" s="214">
        <f>'[1]Oqoltin-Cotton'!AT50</f>
        <v>0</v>
      </c>
      <c r="AV50" s="214">
        <f>'[1]Oqoltin-Cotton'!AU50</f>
        <v>0</v>
      </c>
    </row>
    <row r="51" spans="2:48" ht="15">
      <c r="B51" s="193" t="str">
        <f>'[1]Oqoltin-Cotton'!A51</f>
        <v>O-2-SD-184</v>
      </c>
      <c r="C51" s="203" t="str">
        <f>'[1]Oqoltin-Cotton'!B51</f>
        <v>Z 2</v>
      </c>
      <c r="D51" s="64" t="str">
        <f>'[1]Oqoltin-Cotton'!C51</f>
        <v>Sardoba</v>
      </c>
      <c r="E51" s="204">
        <f>'[1]Oqoltin-Cotton'!D51</f>
        <v>184</v>
      </c>
      <c r="F51" s="204">
        <f>'[1]Oqoltin-Cotton'!E51</f>
        <v>35.799999999999997</v>
      </c>
      <c r="G51" s="204">
        <f>'[1]Oqoltin-Cotton'!F51</f>
        <v>35.1</v>
      </c>
      <c r="H51" s="204" t="str">
        <f>'[1]Oqoltin-Cotton'!G51</f>
        <v>Cotton</v>
      </c>
      <c r="I51" s="205">
        <f>'[1]Oqoltin-Cotton'!H51</f>
        <v>35.1</v>
      </c>
      <c r="J51" s="212">
        <f>'[1]Oqoltin-Cotton'!I51</f>
        <v>0</v>
      </c>
      <c r="K51" s="212">
        <f>'[1]Oqoltin-Cotton'!J51</f>
        <v>0</v>
      </c>
      <c r="L51" s="205">
        <f>'[1]Oqoltin-Cotton'!K51</f>
        <v>1</v>
      </c>
      <c r="M51" s="206">
        <f>'[1]Oqoltin-Cotton'!L51</f>
        <v>35.1</v>
      </c>
      <c r="N51" s="206">
        <f>'[1]Oqoltin-Cotton'!M51</f>
        <v>100</v>
      </c>
      <c r="O51" s="207">
        <f>'[1]Oqoltin-Cotton'!N51</f>
        <v>45295</v>
      </c>
      <c r="P51" s="207">
        <f>'[1]Oqoltin-Cotton'!O51</f>
        <v>45322</v>
      </c>
      <c r="Q51" s="205" t="str">
        <f>'[1]Oqoltin-Cotton'!P51</f>
        <v> </v>
      </c>
      <c r="R51" s="212">
        <f>'[1]Oqoltin-Cotton'!Q51</f>
        <v>0</v>
      </c>
      <c r="S51" s="212">
        <f>'[1]Oqoltin-Cotton'!R51</f>
        <v>0</v>
      </c>
      <c r="T51" s="212">
        <f>'[1]Oqoltin-Cotton'!S51</f>
        <v>0</v>
      </c>
      <c r="U51" s="205">
        <f>'[1]Oqoltin-Cotton'!T51</f>
        <v>0</v>
      </c>
      <c r="V51" s="206">
        <f>'[1]Oqoltin-Cotton'!U51</f>
        <v>0</v>
      </c>
      <c r="W51" s="205" t="str">
        <f>'[1]Oqoltin-Cotton'!V51</f>
        <v> </v>
      </c>
      <c r="X51" s="205" t="str">
        <f>'[1]Oqoltin-Cotton'!W51</f>
        <v> </v>
      </c>
      <c r="Y51" s="205">
        <f>'[1]Oqoltin-Cotton'!X51</f>
        <v>0</v>
      </c>
      <c r="Z51" s="205">
        <f>'[1]Oqoltin-Cotton'!Y51</f>
        <v>0</v>
      </c>
      <c r="AA51" s="205">
        <f>'[1]Oqoltin-Cotton'!Z51</f>
        <v>0</v>
      </c>
      <c r="AB51" s="205">
        <f>'[1]Oqoltin-Cotton'!AA51</f>
        <v>0</v>
      </c>
      <c r="AC51" s="205">
        <f>'[1]Oqoltin-Cotton'!AB51</f>
        <v>0</v>
      </c>
      <c r="AD51" s="206">
        <f>'[1]Oqoltin-Cotton'!AC51</f>
        <v>0</v>
      </c>
      <c r="AE51" s="205" t="str">
        <f>'[1]Oqoltin-Cotton'!AD51</f>
        <v> </v>
      </c>
      <c r="AF51" s="205" t="str">
        <f>'[1]Oqoltin-Cotton'!AE51</f>
        <v> </v>
      </c>
      <c r="AG51" s="214">
        <f>'[1]Oqoltin-Cotton'!AF51</f>
        <v>0</v>
      </c>
      <c r="AH51" s="214">
        <f>'[1]Oqoltin-Cotton'!AG51</f>
        <v>0</v>
      </c>
      <c r="AI51" s="214">
        <f>'[1]Oqoltin-Cotton'!AH51</f>
        <v>0</v>
      </c>
      <c r="AJ51" s="214">
        <f>'[1]Oqoltin-Cotton'!AI51</f>
        <v>0</v>
      </c>
      <c r="AK51" s="214">
        <f>'[1]Oqoltin-Cotton'!AJ51</f>
        <v>0</v>
      </c>
      <c r="AL51" s="214">
        <f>'[1]Oqoltin-Cotton'!AK51</f>
        <v>0</v>
      </c>
      <c r="AM51" s="214">
        <f>'[1]Oqoltin-Cotton'!AL51</f>
        <v>0</v>
      </c>
      <c r="AN51" s="214">
        <f>'[1]Oqoltin-Cotton'!AM51</f>
        <v>0</v>
      </c>
      <c r="AO51" s="214">
        <f>'[1]Oqoltin-Cotton'!AN51</f>
        <v>0</v>
      </c>
      <c r="AP51" s="214">
        <f>'[1]Oqoltin-Cotton'!AO51</f>
        <v>0</v>
      </c>
      <c r="AQ51" s="214">
        <f>'[1]Oqoltin-Cotton'!AP51</f>
        <v>0</v>
      </c>
      <c r="AR51" s="214">
        <f>'[1]Oqoltin-Cotton'!AQ51</f>
        <v>0</v>
      </c>
      <c r="AS51" s="214">
        <f>'[1]Oqoltin-Cotton'!AR51</f>
        <v>0</v>
      </c>
      <c r="AT51" s="214">
        <f>'[1]Oqoltin-Cotton'!AS51</f>
        <v>0</v>
      </c>
      <c r="AU51" s="214">
        <f>'[1]Oqoltin-Cotton'!AT51</f>
        <v>0</v>
      </c>
      <c r="AV51" s="214">
        <f>'[1]Oqoltin-Cotton'!AU51</f>
        <v>0</v>
      </c>
    </row>
    <row r="52" spans="2:48" ht="15">
      <c r="B52" s="193" t="str">
        <f>'[1]Oqoltin-Cotton'!A52</f>
        <v>O-2-SD-185</v>
      </c>
      <c r="C52" s="203" t="str">
        <f>'[1]Oqoltin-Cotton'!B52</f>
        <v>Z 2</v>
      </c>
      <c r="D52" s="64" t="str">
        <f>'[1]Oqoltin-Cotton'!C52</f>
        <v>Sardoba</v>
      </c>
      <c r="E52" s="204">
        <f>'[1]Oqoltin-Cotton'!D52</f>
        <v>185</v>
      </c>
      <c r="F52" s="204">
        <f>'[1]Oqoltin-Cotton'!E52</f>
        <v>10.1</v>
      </c>
      <c r="G52" s="208">
        <f>'[1]Oqoltin-Cotton'!F52</f>
        <v>8</v>
      </c>
      <c r="H52" s="204" t="str">
        <f>'[1]Oqoltin-Cotton'!G52</f>
        <v>Cotton</v>
      </c>
      <c r="I52" s="206">
        <f>'[1]Oqoltin-Cotton'!H52</f>
        <v>8</v>
      </c>
      <c r="J52" s="212">
        <f>'[1]Oqoltin-Cotton'!I52</f>
        <v>0</v>
      </c>
      <c r="K52" s="212">
        <f>'[1]Oqoltin-Cotton'!J52</f>
        <v>0</v>
      </c>
      <c r="L52" s="205">
        <f>'[1]Oqoltin-Cotton'!K52</f>
        <v>1</v>
      </c>
      <c r="M52" s="206">
        <f>'[1]Oqoltin-Cotton'!L52</f>
        <v>8</v>
      </c>
      <c r="N52" s="206">
        <f>'[1]Oqoltin-Cotton'!M52</f>
        <v>100</v>
      </c>
      <c r="O52" s="207">
        <f>'[1]Oqoltin-Cotton'!N52</f>
        <v>45289</v>
      </c>
      <c r="P52" s="207">
        <f>'[1]Oqoltin-Cotton'!O52</f>
        <v>45295</v>
      </c>
      <c r="Q52" s="205" t="str">
        <f>'[1]Oqoltin-Cotton'!P52</f>
        <v> </v>
      </c>
      <c r="R52" s="212">
        <f>'[1]Oqoltin-Cotton'!Q52</f>
        <v>0</v>
      </c>
      <c r="S52" s="212">
        <f>'[1]Oqoltin-Cotton'!R52</f>
        <v>0</v>
      </c>
      <c r="T52" s="212">
        <f>'[1]Oqoltin-Cotton'!S52</f>
        <v>0</v>
      </c>
      <c r="U52" s="205">
        <f>'[1]Oqoltin-Cotton'!T52</f>
        <v>0</v>
      </c>
      <c r="V52" s="206">
        <f>'[1]Oqoltin-Cotton'!U52</f>
        <v>0</v>
      </c>
      <c r="W52" s="205" t="str">
        <f>'[1]Oqoltin-Cotton'!V52</f>
        <v> </v>
      </c>
      <c r="X52" s="205" t="str">
        <f>'[1]Oqoltin-Cotton'!W52</f>
        <v> </v>
      </c>
      <c r="Y52" s="205">
        <f>'[1]Oqoltin-Cotton'!X52</f>
        <v>0</v>
      </c>
      <c r="Z52" s="205">
        <f>'[1]Oqoltin-Cotton'!Y52</f>
        <v>0</v>
      </c>
      <c r="AA52" s="205">
        <f>'[1]Oqoltin-Cotton'!Z52</f>
        <v>0</v>
      </c>
      <c r="AB52" s="205">
        <f>'[1]Oqoltin-Cotton'!AA52</f>
        <v>0</v>
      </c>
      <c r="AC52" s="205">
        <f>'[1]Oqoltin-Cotton'!AB52</f>
        <v>0</v>
      </c>
      <c r="AD52" s="206">
        <f>'[1]Oqoltin-Cotton'!AC52</f>
        <v>0</v>
      </c>
      <c r="AE52" s="205" t="str">
        <f>'[1]Oqoltin-Cotton'!AD52</f>
        <v> </v>
      </c>
      <c r="AF52" s="205" t="str">
        <f>'[1]Oqoltin-Cotton'!AE52</f>
        <v> </v>
      </c>
      <c r="AG52" s="214">
        <f>'[1]Oqoltin-Cotton'!AF52</f>
        <v>0</v>
      </c>
      <c r="AH52" s="214">
        <f>'[1]Oqoltin-Cotton'!AG52</f>
        <v>0</v>
      </c>
      <c r="AI52" s="214">
        <f>'[1]Oqoltin-Cotton'!AH52</f>
        <v>0</v>
      </c>
      <c r="AJ52" s="214">
        <f>'[1]Oqoltin-Cotton'!AI52</f>
        <v>0</v>
      </c>
      <c r="AK52" s="214">
        <f>'[1]Oqoltin-Cotton'!AJ52</f>
        <v>0</v>
      </c>
      <c r="AL52" s="214">
        <f>'[1]Oqoltin-Cotton'!AK52</f>
        <v>0</v>
      </c>
      <c r="AM52" s="214">
        <f>'[1]Oqoltin-Cotton'!AL52</f>
        <v>0</v>
      </c>
      <c r="AN52" s="214">
        <f>'[1]Oqoltin-Cotton'!AM52</f>
        <v>0</v>
      </c>
      <c r="AO52" s="214">
        <f>'[1]Oqoltin-Cotton'!AN52</f>
        <v>0</v>
      </c>
      <c r="AP52" s="214">
        <f>'[1]Oqoltin-Cotton'!AO52</f>
        <v>0</v>
      </c>
      <c r="AQ52" s="214">
        <f>'[1]Oqoltin-Cotton'!AP52</f>
        <v>0</v>
      </c>
      <c r="AR52" s="214">
        <f>'[1]Oqoltin-Cotton'!AQ52</f>
        <v>0</v>
      </c>
      <c r="AS52" s="214">
        <f>'[1]Oqoltin-Cotton'!AR52</f>
        <v>0</v>
      </c>
      <c r="AT52" s="214">
        <f>'[1]Oqoltin-Cotton'!AS52</f>
        <v>0</v>
      </c>
      <c r="AU52" s="214">
        <f>'[1]Oqoltin-Cotton'!AT52</f>
        <v>0</v>
      </c>
      <c r="AV52" s="214">
        <f>'[1]Oqoltin-Cotton'!AU52</f>
        <v>0</v>
      </c>
    </row>
    <row r="53" spans="2:48" ht="15">
      <c r="B53" s="193" t="str">
        <f>'[1]Oqoltin-Cotton'!A53</f>
        <v>O-2-SD-187</v>
      </c>
      <c r="C53" s="203" t="str">
        <f>'[1]Oqoltin-Cotton'!B53</f>
        <v>Z 2</v>
      </c>
      <c r="D53" s="64" t="str">
        <f>'[1]Oqoltin-Cotton'!C53</f>
        <v>Sardoba</v>
      </c>
      <c r="E53" s="204">
        <f>'[1]Oqoltin-Cotton'!D53</f>
        <v>187</v>
      </c>
      <c r="F53" s="204">
        <f>'[1]Oqoltin-Cotton'!E53</f>
        <v>12.6</v>
      </c>
      <c r="G53" s="204">
        <f>'[1]Oqoltin-Cotton'!F53</f>
        <v>10.8</v>
      </c>
      <c r="H53" s="204" t="str">
        <f>'[1]Oqoltin-Cotton'!G53</f>
        <v>Cotton</v>
      </c>
      <c r="I53" s="205">
        <f>'[1]Oqoltin-Cotton'!H53</f>
        <v>10.8</v>
      </c>
      <c r="J53" s="212">
        <f>'[1]Oqoltin-Cotton'!I53</f>
        <v>0</v>
      </c>
      <c r="K53" s="212">
        <f>'[1]Oqoltin-Cotton'!J53</f>
        <v>0</v>
      </c>
      <c r="L53" s="205">
        <f>'[1]Oqoltin-Cotton'!K53</f>
        <v>1</v>
      </c>
      <c r="M53" s="206">
        <f>'[1]Oqoltin-Cotton'!L53</f>
        <v>10.8</v>
      </c>
      <c r="N53" s="206">
        <f>'[1]Oqoltin-Cotton'!M53</f>
        <v>100</v>
      </c>
      <c r="O53" s="207">
        <f>'[1]Oqoltin-Cotton'!N53</f>
        <v>45290</v>
      </c>
      <c r="P53" s="207">
        <f>'[1]Oqoltin-Cotton'!O53</f>
        <v>45297</v>
      </c>
      <c r="Q53" s="205" t="str">
        <f>'[1]Oqoltin-Cotton'!P53</f>
        <v> </v>
      </c>
      <c r="R53" s="212">
        <f>'[1]Oqoltin-Cotton'!Q53</f>
        <v>0</v>
      </c>
      <c r="S53" s="212">
        <f>'[1]Oqoltin-Cotton'!R53</f>
        <v>0</v>
      </c>
      <c r="T53" s="212">
        <f>'[1]Oqoltin-Cotton'!S53</f>
        <v>0</v>
      </c>
      <c r="U53" s="205">
        <f>'[1]Oqoltin-Cotton'!T53</f>
        <v>0</v>
      </c>
      <c r="V53" s="206">
        <f>'[1]Oqoltin-Cotton'!U53</f>
        <v>0</v>
      </c>
      <c r="W53" s="205" t="str">
        <f>'[1]Oqoltin-Cotton'!V53</f>
        <v> </v>
      </c>
      <c r="X53" s="205" t="str">
        <f>'[1]Oqoltin-Cotton'!W53</f>
        <v> </v>
      </c>
      <c r="Y53" s="205">
        <f>'[1]Oqoltin-Cotton'!X53</f>
        <v>0</v>
      </c>
      <c r="Z53" s="205">
        <f>'[1]Oqoltin-Cotton'!Y53</f>
        <v>0</v>
      </c>
      <c r="AA53" s="205">
        <f>'[1]Oqoltin-Cotton'!Z53</f>
        <v>0</v>
      </c>
      <c r="AB53" s="205">
        <f>'[1]Oqoltin-Cotton'!AA53</f>
        <v>0</v>
      </c>
      <c r="AC53" s="205">
        <f>'[1]Oqoltin-Cotton'!AB53</f>
        <v>0</v>
      </c>
      <c r="AD53" s="206">
        <f>'[1]Oqoltin-Cotton'!AC53</f>
        <v>0</v>
      </c>
      <c r="AE53" s="205" t="str">
        <f>'[1]Oqoltin-Cotton'!AD53</f>
        <v> </v>
      </c>
      <c r="AF53" s="205" t="str">
        <f>'[1]Oqoltin-Cotton'!AE53</f>
        <v> </v>
      </c>
      <c r="AG53" s="214">
        <f>'[1]Oqoltin-Cotton'!AF53</f>
        <v>0</v>
      </c>
      <c r="AH53" s="214">
        <f>'[1]Oqoltin-Cotton'!AG53</f>
        <v>0</v>
      </c>
      <c r="AI53" s="214">
        <f>'[1]Oqoltin-Cotton'!AH53</f>
        <v>0</v>
      </c>
      <c r="AJ53" s="214">
        <f>'[1]Oqoltin-Cotton'!AI53</f>
        <v>0</v>
      </c>
      <c r="AK53" s="214">
        <f>'[1]Oqoltin-Cotton'!AJ53</f>
        <v>0</v>
      </c>
      <c r="AL53" s="214">
        <f>'[1]Oqoltin-Cotton'!AK53</f>
        <v>0</v>
      </c>
      <c r="AM53" s="214">
        <f>'[1]Oqoltin-Cotton'!AL53</f>
        <v>0</v>
      </c>
      <c r="AN53" s="214">
        <f>'[1]Oqoltin-Cotton'!AM53</f>
        <v>0</v>
      </c>
      <c r="AO53" s="214">
        <f>'[1]Oqoltin-Cotton'!AN53</f>
        <v>0</v>
      </c>
      <c r="AP53" s="214">
        <f>'[1]Oqoltin-Cotton'!AO53</f>
        <v>0</v>
      </c>
      <c r="AQ53" s="214">
        <f>'[1]Oqoltin-Cotton'!AP53</f>
        <v>0</v>
      </c>
      <c r="AR53" s="214">
        <f>'[1]Oqoltin-Cotton'!AQ53</f>
        <v>0</v>
      </c>
      <c r="AS53" s="214">
        <f>'[1]Oqoltin-Cotton'!AR53</f>
        <v>0</v>
      </c>
      <c r="AT53" s="214">
        <f>'[1]Oqoltin-Cotton'!AS53</f>
        <v>0</v>
      </c>
      <c r="AU53" s="214">
        <f>'[1]Oqoltin-Cotton'!AT53</f>
        <v>0</v>
      </c>
      <c r="AV53" s="214">
        <f>'[1]Oqoltin-Cotton'!AU53</f>
        <v>0</v>
      </c>
    </row>
    <row r="54" spans="2:48" ht="15">
      <c r="B54" s="193" t="str">
        <f>'[1]Oqoltin-Cotton'!A54</f>
        <v>O-2-SD-188</v>
      </c>
      <c r="C54" s="203" t="str">
        <f>'[1]Oqoltin-Cotton'!B54</f>
        <v>Z 2</v>
      </c>
      <c r="D54" s="64" t="str">
        <f>'[1]Oqoltin-Cotton'!C54</f>
        <v>Sardoba</v>
      </c>
      <c r="E54" s="204">
        <f>'[1]Oqoltin-Cotton'!D54</f>
        <v>188</v>
      </c>
      <c r="F54" s="204">
        <f>'[1]Oqoltin-Cotton'!E54</f>
        <v>15.4</v>
      </c>
      <c r="G54" s="208">
        <f>'[1]Oqoltin-Cotton'!F54</f>
        <v>14</v>
      </c>
      <c r="H54" s="204" t="str">
        <f>'[1]Oqoltin-Cotton'!G54</f>
        <v>Cotton</v>
      </c>
      <c r="I54" s="205">
        <f>'[1]Oqoltin-Cotton'!H54</f>
        <v>14</v>
      </c>
      <c r="J54" s="212">
        <f>'[1]Oqoltin-Cotton'!I54</f>
        <v>0</v>
      </c>
      <c r="K54" s="212">
        <f>'[1]Oqoltin-Cotton'!J54</f>
        <v>0</v>
      </c>
      <c r="L54" s="205">
        <f>'[1]Oqoltin-Cotton'!K54</f>
        <v>1</v>
      </c>
      <c r="M54" s="206">
        <f>'[1]Oqoltin-Cotton'!L54</f>
        <v>14</v>
      </c>
      <c r="N54" s="206">
        <f>'[1]Oqoltin-Cotton'!M54</f>
        <v>100</v>
      </c>
      <c r="O54" s="207">
        <f>'[1]Oqoltin-Cotton'!N54</f>
        <v>45284</v>
      </c>
      <c r="P54" s="207">
        <f>'[1]Oqoltin-Cotton'!O54</f>
        <v>45290</v>
      </c>
      <c r="Q54" s="205" t="str">
        <f>'[1]Oqoltin-Cotton'!P54</f>
        <v> </v>
      </c>
      <c r="R54" s="212">
        <f>'[1]Oqoltin-Cotton'!Q54</f>
        <v>0</v>
      </c>
      <c r="S54" s="212">
        <f>'[1]Oqoltin-Cotton'!R54</f>
        <v>0</v>
      </c>
      <c r="T54" s="212">
        <f>'[1]Oqoltin-Cotton'!S54</f>
        <v>0</v>
      </c>
      <c r="U54" s="205">
        <f>'[1]Oqoltin-Cotton'!T54</f>
        <v>0</v>
      </c>
      <c r="V54" s="206">
        <f>'[1]Oqoltin-Cotton'!U54</f>
        <v>0</v>
      </c>
      <c r="W54" s="205" t="str">
        <f>'[1]Oqoltin-Cotton'!V54</f>
        <v> </v>
      </c>
      <c r="X54" s="205" t="str">
        <f>'[1]Oqoltin-Cotton'!W54</f>
        <v> </v>
      </c>
      <c r="Y54" s="205">
        <f>'[1]Oqoltin-Cotton'!X54</f>
        <v>0</v>
      </c>
      <c r="Z54" s="205">
        <f>'[1]Oqoltin-Cotton'!Y54</f>
        <v>0</v>
      </c>
      <c r="AA54" s="205">
        <f>'[1]Oqoltin-Cotton'!Z54</f>
        <v>0</v>
      </c>
      <c r="AB54" s="205">
        <f>'[1]Oqoltin-Cotton'!AA54</f>
        <v>0</v>
      </c>
      <c r="AC54" s="205">
        <f>'[1]Oqoltin-Cotton'!AB54</f>
        <v>0</v>
      </c>
      <c r="AD54" s="206">
        <f>'[1]Oqoltin-Cotton'!AC54</f>
        <v>0</v>
      </c>
      <c r="AE54" s="205" t="str">
        <f>'[1]Oqoltin-Cotton'!AD54</f>
        <v> </v>
      </c>
      <c r="AF54" s="205" t="str">
        <f>'[1]Oqoltin-Cotton'!AE54</f>
        <v> </v>
      </c>
      <c r="AG54" s="214">
        <f>'[1]Oqoltin-Cotton'!AF54</f>
        <v>0</v>
      </c>
      <c r="AH54" s="214">
        <f>'[1]Oqoltin-Cotton'!AG54</f>
        <v>0</v>
      </c>
      <c r="AI54" s="214">
        <f>'[1]Oqoltin-Cotton'!AH54</f>
        <v>0</v>
      </c>
      <c r="AJ54" s="214">
        <f>'[1]Oqoltin-Cotton'!AI54</f>
        <v>0</v>
      </c>
      <c r="AK54" s="214">
        <f>'[1]Oqoltin-Cotton'!AJ54</f>
        <v>0</v>
      </c>
      <c r="AL54" s="214">
        <f>'[1]Oqoltin-Cotton'!AK54</f>
        <v>0</v>
      </c>
      <c r="AM54" s="214">
        <f>'[1]Oqoltin-Cotton'!AL54</f>
        <v>0</v>
      </c>
      <c r="AN54" s="214">
        <f>'[1]Oqoltin-Cotton'!AM54</f>
        <v>0</v>
      </c>
      <c r="AO54" s="214">
        <f>'[1]Oqoltin-Cotton'!AN54</f>
        <v>0</v>
      </c>
      <c r="AP54" s="214">
        <f>'[1]Oqoltin-Cotton'!AO54</f>
        <v>0</v>
      </c>
      <c r="AQ54" s="214">
        <f>'[1]Oqoltin-Cotton'!AP54</f>
        <v>0</v>
      </c>
      <c r="AR54" s="214">
        <f>'[1]Oqoltin-Cotton'!AQ54</f>
        <v>0</v>
      </c>
      <c r="AS54" s="214">
        <f>'[1]Oqoltin-Cotton'!AR54</f>
        <v>0</v>
      </c>
      <c r="AT54" s="214">
        <f>'[1]Oqoltin-Cotton'!AS54</f>
        <v>0</v>
      </c>
      <c r="AU54" s="214">
        <f>'[1]Oqoltin-Cotton'!AT54</f>
        <v>0</v>
      </c>
      <c r="AV54" s="214">
        <f>'[1]Oqoltin-Cotton'!AU54</f>
        <v>0</v>
      </c>
    </row>
    <row r="55" spans="2:48" ht="15">
      <c r="B55" s="193" t="str">
        <f>'[1]Oqoltin-Cotton'!A55</f>
        <v>O-2-SD-191</v>
      </c>
      <c r="C55" s="203" t="str">
        <f>'[1]Oqoltin-Cotton'!B55</f>
        <v>Z 2</v>
      </c>
      <c r="D55" s="64" t="str">
        <f>'[1]Oqoltin-Cotton'!C55</f>
        <v>Sardoba</v>
      </c>
      <c r="E55" s="204">
        <f>'[1]Oqoltin-Cotton'!D55</f>
        <v>191</v>
      </c>
      <c r="F55" s="204">
        <f>'[1]Oqoltin-Cotton'!E55</f>
        <v>14.5</v>
      </c>
      <c r="G55" s="204">
        <f>'[1]Oqoltin-Cotton'!F55</f>
        <v>14.1</v>
      </c>
      <c r="H55" s="204" t="str">
        <f>'[1]Oqoltin-Cotton'!G55</f>
        <v>Cotton</v>
      </c>
      <c r="I55" s="205">
        <f>'[1]Oqoltin-Cotton'!H55</f>
        <v>14.1</v>
      </c>
      <c r="J55" s="212">
        <f>'[1]Oqoltin-Cotton'!I55</f>
        <v>0</v>
      </c>
      <c r="K55" s="212">
        <f>'[1]Oqoltin-Cotton'!J55</f>
        <v>0</v>
      </c>
      <c r="L55" s="205">
        <f>'[1]Oqoltin-Cotton'!K55</f>
        <v>1</v>
      </c>
      <c r="M55" s="206">
        <f>'[1]Oqoltin-Cotton'!L55</f>
        <v>14.1</v>
      </c>
      <c r="N55" s="206">
        <f>'[1]Oqoltin-Cotton'!M55</f>
        <v>100</v>
      </c>
      <c r="O55" s="207">
        <f>'[1]Oqoltin-Cotton'!N55</f>
        <v>45284</v>
      </c>
      <c r="P55" s="207">
        <f>'[1]Oqoltin-Cotton'!O55</f>
        <v>45289</v>
      </c>
      <c r="Q55" s="205" t="str">
        <f>'[1]Oqoltin-Cotton'!P55</f>
        <v> </v>
      </c>
      <c r="R55" s="212">
        <f>'[1]Oqoltin-Cotton'!Q55</f>
        <v>0</v>
      </c>
      <c r="S55" s="212">
        <f>'[1]Oqoltin-Cotton'!R55</f>
        <v>0</v>
      </c>
      <c r="T55" s="212">
        <f>'[1]Oqoltin-Cotton'!S55</f>
        <v>0</v>
      </c>
      <c r="U55" s="205">
        <f>'[1]Oqoltin-Cotton'!T55</f>
        <v>0</v>
      </c>
      <c r="V55" s="206">
        <f>'[1]Oqoltin-Cotton'!U55</f>
        <v>0</v>
      </c>
      <c r="W55" s="205" t="str">
        <f>'[1]Oqoltin-Cotton'!V55</f>
        <v> </v>
      </c>
      <c r="X55" s="205" t="str">
        <f>'[1]Oqoltin-Cotton'!W55</f>
        <v> </v>
      </c>
      <c r="Y55" s="205">
        <f>'[1]Oqoltin-Cotton'!X55</f>
        <v>0</v>
      </c>
      <c r="Z55" s="205">
        <f>'[1]Oqoltin-Cotton'!Y55</f>
        <v>0</v>
      </c>
      <c r="AA55" s="205">
        <f>'[1]Oqoltin-Cotton'!Z55</f>
        <v>0</v>
      </c>
      <c r="AB55" s="205">
        <f>'[1]Oqoltin-Cotton'!AA55</f>
        <v>0</v>
      </c>
      <c r="AC55" s="205">
        <f>'[1]Oqoltin-Cotton'!AB55</f>
        <v>0</v>
      </c>
      <c r="AD55" s="206">
        <f>'[1]Oqoltin-Cotton'!AC55</f>
        <v>0</v>
      </c>
      <c r="AE55" s="205" t="str">
        <f>'[1]Oqoltin-Cotton'!AD55</f>
        <v> </v>
      </c>
      <c r="AF55" s="205" t="str">
        <f>'[1]Oqoltin-Cotton'!AE55</f>
        <v> </v>
      </c>
      <c r="AG55" s="214">
        <f>'[1]Oqoltin-Cotton'!AF55</f>
        <v>0</v>
      </c>
      <c r="AH55" s="214">
        <f>'[1]Oqoltin-Cotton'!AG55</f>
        <v>0</v>
      </c>
      <c r="AI55" s="214">
        <f>'[1]Oqoltin-Cotton'!AH55</f>
        <v>0</v>
      </c>
      <c r="AJ55" s="214">
        <f>'[1]Oqoltin-Cotton'!AI55</f>
        <v>0</v>
      </c>
      <c r="AK55" s="214">
        <f>'[1]Oqoltin-Cotton'!AJ55</f>
        <v>0</v>
      </c>
      <c r="AL55" s="214">
        <f>'[1]Oqoltin-Cotton'!AK55</f>
        <v>0</v>
      </c>
      <c r="AM55" s="214">
        <f>'[1]Oqoltin-Cotton'!AL55</f>
        <v>0</v>
      </c>
      <c r="AN55" s="214">
        <f>'[1]Oqoltin-Cotton'!AM55</f>
        <v>0</v>
      </c>
      <c r="AO55" s="214">
        <f>'[1]Oqoltin-Cotton'!AN55</f>
        <v>0</v>
      </c>
      <c r="AP55" s="214">
        <f>'[1]Oqoltin-Cotton'!AO55</f>
        <v>0</v>
      </c>
      <c r="AQ55" s="214">
        <f>'[1]Oqoltin-Cotton'!AP55</f>
        <v>0</v>
      </c>
      <c r="AR55" s="214">
        <f>'[1]Oqoltin-Cotton'!AQ55</f>
        <v>0</v>
      </c>
      <c r="AS55" s="214">
        <f>'[1]Oqoltin-Cotton'!AR55</f>
        <v>0</v>
      </c>
      <c r="AT55" s="214">
        <f>'[1]Oqoltin-Cotton'!AS55</f>
        <v>0</v>
      </c>
      <c r="AU55" s="214">
        <f>'[1]Oqoltin-Cotton'!AT55</f>
        <v>0</v>
      </c>
      <c r="AV55" s="214">
        <f>'[1]Oqoltin-Cotton'!AU55</f>
        <v>0</v>
      </c>
    </row>
    <row r="56" spans="2:48" ht="15">
      <c r="B56" s="193" t="str">
        <f>'[1]Oqoltin-Cotton'!A56</f>
        <v>O-2-SD-193</v>
      </c>
      <c r="C56" s="203" t="str">
        <f>'[1]Oqoltin-Cotton'!B56</f>
        <v>Z 2</v>
      </c>
      <c r="D56" s="64" t="str">
        <f>'[1]Oqoltin-Cotton'!C56</f>
        <v>Sardoba</v>
      </c>
      <c r="E56" s="204">
        <f>'[1]Oqoltin-Cotton'!D56</f>
        <v>193</v>
      </c>
      <c r="F56" s="204">
        <f>'[1]Oqoltin-Cotton'!E56</f>
        <v>14.2</v>
      </c>
      <c r="G56" s="204">
        <f>'[1]Oqoltin-Cotton'!F56</f>
        <v>13.8</v>
      </c>
      <c r="H56" s="204" t="str">
        <f>'[1]Oqoltin-Cotton'!G56</f>
        <v>Cotton</v>
      </c>
      <c r="I56" s="205">
        <f>'[1]Oqoltin-Cotton'!H56</f>
        <v>13.8</v>
      </c>
      <c r="J56" s="212">
        <f>'[1]Oqoltin-Cotton'!I56</f>
        <v>0</v>
      </c>
      <c r="K56" s="212">
        <f>'[1]Oqoltin-Cotton'!J56</f>
        <v>0</v>
      </c>
      <c r="L56" s="205">
        <f>'[1]Oqoltin-Cotton'!K56</f>
        <v>1</v>
      </c>
      <c r="M56" s="206">
        <f>'[1]Oqoltin-Cotton'!L56</f>
        <v>13.8</v>
      </c>
      <c r="N56" s="206">
        <f>'[1]Oqoltin-Cotton'!M56</f>
        <v>100</v>
      </c>
      <c r="O56" s="207">
        <f>'[1]Oqoltin-Cotton'!N56</f>
        <v>45289</v>
      </c>
      <c r="P56" s="207">
        <f>'[1]Oqoltin-Cotton'!O56</f>
        <v>45310</v>
      </c>
      <c r="Q56" s="205" t="str">
        <f>'[1]Oqoltin-Cotton'!P56</f>
        <v> </v>
      </c>
      <c r="R56" s="212">
        <f>'[1]Oqoltin-Cotton'!Q56</f>
        <v>0</v>
      </c>
      <c r="S56" s="212">
        <f>'[1]Oqoltin-Cotton'!R56</f>
        <v>0</v>
      </c>
      <c r="T56" s="212">
        <f>'[1]Oqoltin-Cotton'!S56</f>
        <v>0</v>
      </c>
      <c r="U56" s="205">
        <f>'[1]Oqoltin-Cotton'!T56</f>
        <v>0</v>
      </c>
      <c r="V56" s="206">
        <f>'[1]Oqoltin-Cotton'!U56</f>
        <v>0</v>
      </c>
      <c r="W56" s="205" t="str">
        <f>'[1]Oqoltin-Cotton'!V56</f>
        <v> </v>
      </c>
      <c r="X56" s="205" t="str">
        <f>'[1]Oqoltin-Cotton'!W56</f>
        <v> </v>
      </c>
      <c r="Y56" s="205">
        <f>'[1]Oqoltin-Cotton'!X56</f>
        <v>0</v>
      </c>
      <c r="Z56" s="205">
        <f>'[1]Oqoltin-Cotton'!Y56</f>
        <v>0</v>
      </c>
      <c r="AA56" s="205">
        <f>'[1]Oqoltin-Cotton'!Z56</f>
        <v>0</v>
      </c>
      <c r="AB56" s="205">
        <f>'[1]Oqoltin-Cotton'!AA56</f>
        <v>0</v>
      </c>
      <c r="AC56" s="205">
        <f>'[1]Oqoltin-Cotton'!AB56</f>
        <v>0</v>
      </c>
      <c r="AD56" s="206">
        <f>'[1]Oqoltin-Cotton'!AC56</f>
        <v>0</v>
      </c>
      <c r="AE56" s="205" t="str">
        <f>'[1]Oqoltin-Cotton'!AD56</f>
        <v> </v>
      </c>
      <c r="AF56" s="205" t="str">
        <f>'[1]Oqoltin-Cotton'!AE56</f>
        <v> </v>
      </c>
      <c r="AG56" s="214">
        <f>'[1]Oqoltin-Cotton'!AF56</f>
        <v>0</v>
      </c>
      <c r="AH56" s="214">
        <f>'[1]Oqoltin-Cotton'!AG56</f>
        <v>0</v>
      </c>
      <c r="AI56" s="214">
        <f>'[1]Oqoltin-Cotton'!AH56</f>
        <v>0</v>
      </c>
      <c r="AJ56" s="214">
        <f>'[1]Oqoltin-Cotton'!AI56</f>
        <v>0</v>
      </c>
      <c r="AK56" s="214">
        <f>'[1]Oqoltin-Cotton'!AJ56</f>
        <v>0</v>
      </c>
      <c r="AL56" s="214">
        <f>'[1]Oqoltin-Cotton'!AK56</f>
        <v>0</v>
      </c>
      <c r="AM56" s="214">
        <f>'[1]Oqoltin-Cotton'!AL56</f>
        <v>0</v>
      </c>
      <c r="AN56" s="214">
        <f>'[1]Oqoltin-Cotton'!AM56</f>
        <v>0</v>
      </c>
      <c r="AO56" s="214">
        <f>'[1]Oqoltin-Cotton'!AN56</f>
        <v>0</v>
      </c>
      <c r="AP56" s="214">
        <f>'[1]Oqoltin-Cotton'!AO56</f>
        <v>0</v>
      </c>
      <c r="AQ56" s="214">
        <f>'[1]Oqoltin-Cotton'!AP56</f>
        <v>0</v>
      </c>
      <c r="AR56" s="214">
        <f>'[1]Oqoltin-Cotton'!AQ56</f>
        <v>0</v>
      </c>
      <c r="AS56" s="214">
        <f>'[1]Oqoltin-Cotton'!AR56</f>
        <v>0</v>
      </c>
      <c r="AT56" s="214">
        <f>'[1]Oqoltin-Cotton'!AS56</f>
        <v>0</v>
      </c>
      <c r="AU56" s="214">
        <f>'[1]Oqoltin-Cotton'!AT56</f>
        <v>0</v>
      </c>
      <c r="AV56" s="214">
        <f>'[1]Oqoltin-Cotton'!AU56</f>
        <v>0</v>
      </c>
    </row>
    <row r="57" spans="2:48" ht="15">
      <c r="B57" s="193" t="str">
        <f>'[1]Oqoltin-Cotton'!A57</f>
        <v>O-2-SD-192</v>
      </c>
      <c r="C57" s="203" t="str">
        <f>'[1]Oqoltin-Cotton'!B57</f>
        <v>Z 2</v>
      </c>
      <c r="D57" s="64" t="str">
        <f>'[1]Oqoltin-Cotton'!C57</f>
        <v>Sardoba</v>
      </c>
      <c r="E57" s="204">
        <f>'[1]Oqoltin-Cotton'!D57</f>
        <v>192</v>
      </c>
      <c r="F57" s="204">
        <f>'[1]Oqoltin-Cotton'!E57</f>
        <v>19.600000000000001</v>
      </c>
      <c r="G57" s="208">
        <f>'[1]Oqoltin-Cotton'!F57</f>
        <v>18</v>
      </c>
      <c r="H57" s="204" t="str">
        <f>'[1]Oqoltin-Cotton'!G57</f>
        <v>Cotton</v>
      </c>
      <c r="I57" s="206">
        <f>'[1]Oqoltin-Cotton'!H57</f>
        <v>18</v>
      </c>
      <c r="J57" s="212">
        <f>'[1]Oqoltin-Cotton'!I57</f>
        <v>0</v>
      </c>
      <c r="K57" s="212">
        <f>'[1]Oqoltin-Cotton'!J57</f>
        <v>0</v>
      </c>
      <c r="L57" s="205">
        <f>'[1]Oqoltin-Cotton'!K57</f>
        <v>1</v>
      </c>
      <c r="M57" s="206">
        <f>'[1]Oqoltin-Cotton'!L57</f>
        <v>18</v>
      </c>
      <c r="N57" s="206">
        <f>'[1]Oqoltin-Cotton'!M57</f>
        <v>100</v>
      </c>
      <c r="O57" s="207">
        <f>'[1]Oqoltin-Cotton'!N57</f>
        <v>45306</v>
      </c>
      <c r="P57" s="207">
        <f>'[1]Oqoltin-Cotton'!O57</f>
        <v>45316</v>
      </c>
      <c r="Q57" s="205" t="str">
        <f>'[1]Oqoltin-Cotton'!P57</f>
        <v> </v>
      </c>
      <c r="R57" s="212">
        <f>'[1]Oqoltin-Cotton'!Q57</f>
        <v>0</v>
      </c>
      <c r="S57" s="212">
        <f>'[1]Oqoltin-Cotton'!R57</f>
        <v>0</v>
      </c>
      <c r="T57" s="212">
        <f>'[1]Oqoltin-Cotton'!S57</f>
        <v>0</v>
      </c>
      <c r="U57" s="205">
        <f>'[1]Oqoltin-Cotton'!T57</f>
        <v>0</v>
      </c>
      <c r="V57" s="206">
        <f>'[1]Oqoltin-Cotton'!U57</f>
        <v>0</v>
      </c>
      <c r="W57" s="205" t="str">
        <f>'[1]Oqoltin-Cotton'!V57</f>
        <v> </v>
      </c>
      <c r="X57" s="205" t="str">
        <f>'[1]Oqoltin-Cotton'!W57</f>
        <v> </v>
      </c>
      <c r="Y57" s="205">
        <f>'[1]Oqoltin-Cotton'!X57</f>
        <v>0</v>
      </c>
      <c r="Z57" s="205">
        <f>'[1]Oqoltin-Cotton'!Y57</f>
        <v>0</v>
      </c>
      <c r="AA57" s="205">
        <f>'[1]Oqoltin-Cotton'!Z57</f>
        <v>0</v>
      </c>
      <c r="AB57" s="205">
        <f>'[1]Oqoltin-Cotton'!AA57</f>
        <v>0</v>
      </c>
      <c r="AC57" s="205">
        <f>'[1]Oqoltin-Cotton'!AB57</f>
        <v>0</v>
      </c>
      <c r="AD57" s="206">
        <f>'[1]Oqoltin-Cotton'!AC57</f>
        <v>0</v>
      </c>
      <c r="AE57" s="205" t="str">
        <f>'[1]Oqoltin-Cotton'!AD57</f>
        <v> </v>
      </c>
      <c r="AF57" s="205" t="str">
        <f>'[1]Oqoltin-Cotton'!AE57</f>
        <v> </v>
      </c>
      <c r="AG57" s="214">
        <f>'[1]Oqoltin-Cotton'!AF57</f>
        <v>0</v>
      </c>
      <c r="AH57" s="214">
        <f>'[1]Oqoltin-Cotton'!AG57</f>
        <v>0</v>
      </c>
      <c r="AI57" s="214">
        <f>'[1]Oqoltin-Cotton'!AH57</f>
        <v>0</v>
      </c>
      <c r="AJ57" s="214">
        <f>'[1]Oqoltin-Cotton'!AI57</f>
        <v>0</v>
      </c>
      <c r="AK57" s="214">
        <f>'[1]Oqoltin-Cotton'!AJ57</f>
        <v>0</v>
      </c>
      <c r="AL57" s="214">
        <f>'[1]Oqoltin-Cotton'!AK57</f>
        <v>0</v>
      </c>
      <c r="AM57" s="214">
        <f>'[1]Oqoltin-Cotton'!AL57</f>
        <v>0</v>
      </c>
      <c r="AN57" s="214">
        <f>'[1]Oqoltin-Cotton'!AM57</f>
        <v>0</v>
      </c>
      <c r="AO57" s="214">
        <f>'[1]Oqoltin-Cotton'!AN57</f>
        <v>0</v>
      </c>
      <c r="AP57" s="214">
        <f>'[1]Oqoltin-Cotton'!AO57</f>
        <v>0</v>
      </c>
      <c r="AQ57" s="214">
        <f>'[1]Oqoltin-Cotton'!AP57</f>
        <v>0</v>
      </c>
      <c r="AR57" s="214">
        <f>'[1]Oqoltin-Cotton'!AQ57</f>
        <v>0</v>
      </c>
      <c r="AS57" s="214">
        <f>'[1]Oqoltin-Cotton'!AR57</f>
        <v>0</v>
      </c>
      <c r="AT57" s="214">
        <f>'[1]Oqoltin-Cotton'!AS57</f>
        <v>0</v>
      </c>
      <c r="AU57" s="214">
        <f>'[1]Oqoltin-Cotton'!AT57</f>
        <v>0</v>
      </c>
      <c r="AV57" s="214">
        <f>'[1]Oqoltin-Cotton'!AU57</f>
        <v>0</v>
      </c>
    </row>
    <row r="58" spans="2:48" ht="15">
      <c r="B58" s="193" t="str">
        <f>'[1]Oqoltin-Cotton'!A58</f>
        <v>O-2-SD-194</v>
      </c>
      <c r="C58" s="203" t="str">
        <f>'[1]Oqoltin-Cotton'!B58</f>
        <v>Z 2</v>
      </c>
      <c r="D58" s="64" t="str">
        <f>'[1]Oqoltin-Cotton'!C58</f>
        <v>Sardoba</v>
      </c>
      <c r="E58" s="204">
        <f>'[1]Oqoltin-Cotton'!D58</f>
        <v>194</v>
      </c>
      <c r="F58" s="204">
        <f>'[1]Oqoltin-Cotton'!E58</f>
        <v>24</v>
      </c>
      <c r="G58" s="204">
        <f>'[1]Oqoltin-Cotton'!F58</f>
        <v>21.7</v>
      </c>
      <c r="H58" s="204" t="str">
        <f>'[1]Oqoltin-Cotton'!G58</f>
        <v>Cotton</v>
      </c>
      <c r="I58" s="205">
        <f>'[1]Oqoltin-Cotton'!H58</f>
        <v>21.7</v>
      </c>
      <c r="J58" s="212" t="str">
        <f>'[1]Oqoltin-Cotton'!I58</f>
        <v> </v>
      </c>
      <c r="K58" s="212" t="str">
        <f>'[1]Oqoltin-Cotton'!J58</f>
        <v> </v>
      </c>
      <c r="L58" s="205">
        <f>'[1]Oqoltin-Cotton'!K58</f>
        <v>1</v>
      </c>
      <c r="M58" s="206">
        <f>'[1]Oqoltin-Cotton'!L58</f>
        <v>21.7</v>
      </c>
      <c r="N58" s="206">
        <f>'[1]Oqoltin-Cotton'!M58</f>
        <v>100</v>
      </c>
      <c r="O58" s="207">
        <f>'[1]Oqoltin-Cotton'!N58</f>
        <v>45282</v>
      </c>
      <c r="P58" s="207">
        <f>'[1]Oqoltin-Cotton'!O58</f>
        <v>45306</v>
      </c>
      <c r="Q58" s="205" t="str">
        <f>'[1]Oqoltin-Cotton'!P58</f>
        <v> </v>
      </c>
      <c r="R58" s="212">
        <f>'[1]Oqoltin-Cotton'!Q58</f>
        <v>0</v>
      </c>
      <c r="S58" s="212">
        <f>'[1]Oqoltin-Cotton'!R58</f>
        <v>0</v>
      </c>
      <c r="T58" s="212">
        <f>'[1]Oqoltin-Cotton'!S58</f>
        <v>0</v>
      </c>
      <c r="U58" s="205">
        <f>'[1]Oqoltin-Cotton'!T58</f>
        <v>0</v>
      </c>
      <c r="V58" s="206">
        <f>'[1]Oqoltin-Cotton'!U58</f>
        <v>0</v>
      </c>
      <c r="W58" s="205" t="str">
        <f>'[1]Oqoltin-Cotton'!V58</f>
        <v> </v>
      </c>
      <c r="X58" s="205" t="str">
        <f>'[1]Oqoltin-Cotton'!W58</f>
        <v> </v>
      </c>
      <c r="Y58" s="205">
        <f>'[1]Oqoltin-Cotton'!X58</f>
        <v>0</v>
      </c>
      <c r="Z58" s="205">
        <f>'[1]Oqoltin-Cotton'!Y58</f>
        <v>0</v>
      </c>
      <c r="AA58" s="205">
        <f>'[1]Oqoltin-Cotton'!Z58</f>
        <v>0</v>
      </c>
      <c r="AB58" s="205">
        <f>'[1]Oqoltin-Cotton'!AA58</f>
        <v>0</v>
      </c>
      <c r="AC58" s="205">
        <f>'[1]Oqoltin-Cotton'!AB58</f>
        <v>0</v>
      </c>
      <c r="AD58" s="206">
        <f>'[1]Oqoltin-Cotton'!AC58</f>
        <v>0</v>
      </c>
      <c r="AE58" s="205" t="str">
        <f>'[1]Oqoltin-Cotton'!AD58</f>
        <v> </v>
      </c>
      <c r="AF58" s="205" t="str">
        <f>'[1]Oqoltin-Cotton'!AE58</f>
        <v> </v>
      </c>
      <c r="AG58" s="214">
        <f>'[1]Oqoltin-Cotton'!AF58</f>
        <v>0</v>
      </c>
      <c r="AH58" s="214">
        <f>'[1]Oqoltin-Cotton'!AG58</f>
        <v>0</v>
      </c>
      <c r="AI58" s="214">
        <f>'[1]Oqoltin-Cotton'!AH58</f>
        <v>0</v>
      </c>
      <c r="AJ58" s="214">
        <f>'[1]Oqoltin-Cotton'!AI58</f>
        <v>0</v>
      </c>
      <c r="AK58" s="214">
        <f>'[1]Oqoltin-Cotton'!AJ58</f>
        <v>0</v>
      </c>
      <c r="AL58" s="214">
        <f>'[1]Oqoltin-Cotton'!AK58</f>
        <v>0</v>
      </c>
      <c r="AM58" s="214">
        <f>'[1]Oqoltin-Cotton'!AL58</f>
        <v>0</v>
      </c>
      <c r="AN58" s="214">
        <f>'[1]Oqoltin-Cotton'!AM58</f>
        <v>0</v>
      </c>
      <c r="AO58" s="214">
        <f>'[1]Oqoltin-Cotton'!AN58</f>
        <v>0</v>
      </c>
      <c r="AP58" s="214">
        <f>'[1]Oqoltin-Cotton'!AO58</f>
        <v>0</v>
      </c>
      <c r="AQ58" s="214">
        <f>'[1]Oqoltin-Cotton'!AP58</f>
        <v>0</v>
      </c>
      <c r="AR58" s="214">
        <f>'[1]Oqoltin-Cotton'!AQ58</f>
        <v>0</v>
      </c>
      <c r="AS58" s="214">
        <f>'[1]Oqoltin-Cotton'!AR58</f>
        <v>0</v>
      </c>
      <c r="AT58" s="214">
        <f>'[1]Oqoltin-Cotton'!AS58</f>
        <v>0</v>
      </c>
      <c r="AU58" s="214">
        <f>'[1]Oqoltin-Cotton'!AT58</f>
        <v>0</v>
      </c>
      <c r="AV58" s="214">
        <f>'[1]Oqoltin-Cotton'!AU58</f>
        <v>0</v>
      </c>
    </row>
    <row r="59" spans="2:48" ht="15">
      <c r="B59" s="193" t="str">
        <f>'[1]Oqoltin-Cotton'!A59</f>
        <v>O-2-SD-196</v>
      </c>
      <c r="C59" s="203" t="str">
        <f>'[1]Oqoltin-Cotton'!B59</f>
        <v>Z 2</v>
      </c>
      <c r="D59" s="64" t="str">
        <f>'[1]Oqoltin-Cotton'!C59</f>
        <v>Sardoba</v>
      </c>
      <c r="E59" s="204">
        <f>'[1]Oqoltin-Cotton'!D59</f>
        <v>196</v>
      </c>
      <c r="F59" s="204">
        <f>'[1]Oqoltin-Cotton'!E59</f>
        <v>28.2</v>
      </c>
      <c r="G59" s="204">
        <f>'[1]Oqoltin-Cotton'!F59</f>
        <v>27.4</v>
      </c>
      <c r="H59" s="204" t="str">
        <f>'[1]Oqoltin-Cotton'!G59</f>
        <v>Cotton</v>
      </c>
      <c r="I59" s="205">
        <f>'[1]Oqoltin-Cotton'!H59</f>
        <v>27.4</v>
      </c>
      <c r="J59" s="212" t="str">
        <f>'[1]Oqoltin-Cotton'!I59</f>
        <v> </v>
      </c>
      <c r="K59" s="212" t="str">
        <f>'[1]Oqoltin-Cotton'!J59</f>
        <v> </v>
      </c>
      <c r="L59" s="205">
        <f>'[1]Oqoltin-Cotton'!K59</f>
        <v>1</v>
      </c>
      <c r="M59" s="206">
        <f>'[1]Oqoltin-Cotton'!L59</f>
        <v>27.4</v>
      </c>
      <c r="N59" s="206">
        <f>'[1]Oqoltin-Cotton'!M59</f>
        <v>100</v>
      </c>
      <c r="O59" s="207">
        <f>'[1]Oqoltin-Cotton'!N59</f>
        <v>45282</v>
      </c>
      <c r="P59" s="207">
        <f>'[1]Oqoltin-Cotton'!O59</f>
        <v>45289</v>
      </c>
      <c r="Q59" s="205" t="str">
        <f>'[1]Oqoltin-Cotton'!P59</f>
        <v> </v>
      </c>
      <c r="R59" s="212">
        <f>'[1]Oqoltin-Cotton'!Q59</f>
        <v>0</v>
      </c>
      <c r="S59" s="212">
        <f>'[1]Oqoltin-Cotton'!R59</f>
        <v>0</v>
      </c>
      <c r="T59" s="212">
        <f>'[1]Oqoltin-Cotton'!S59</f>
        <v>0</v>
      </c>
      <c r="U59" s="205">
        <f>'[1]Oqoltin-Cotton'!T59</f>
        <v>0</v>
      </c>
      <c r="V59" s="206">
        <f>'[1]Oqoltin-Cotton'!U59</f>
        <v>0</v>
      </c>
      <c r="W59" s="205" t="str">
        <f>'[1]Oqoltin-Cotton'!V59</f>
        <v> </v>
      </c>
      <c r="X59" s="205" t="str">
        <f>'[1]Oqoltin-Cotton'!W59</f>
        <v> </v>
      </c>
      <c r="Y59" s="205">
        <f>'[1]Oqoltin-Cotton'!X59</f>
        <v>0</v>
      </c>
      <c r="Z59" s="205">
        <f>'[1]Oqoltin-Cotton'!Y59</f>
        <v>0</v>
      </c>
      <c r="AA59" s="205">
        <f>'[1]Oqoltin-Cotton'!Z59</f>
        <v>0</v>
      </c>
      <c r="AB59" s="205">
        <f>'[1]Oqoltin-Cotton'!AA59</f>
        <v>0</v>
      </c>
      <c r="AC59" s="205">
        <f>'[1]Oqoltin-Cotton'!AB59</f>
        <v>0</v>
      </c>
      <c r="AD59" s="206">
        <f>'[1]Oqoltin-Cotton'!AC59</f>
        <v>0</v>
      </c>
      <c r="AE59" s="205" t="str">
        <f>'[1]Oqoltin-Cotton'!AD59</f>
        <v> </v>
      </c>
      <c r="AF59" s="205" t="str">
        <f>'[1]Oqoltin-Cotton'!AE59</f>
        <v> </v>
      </c>
      <c r="AG59" s="214">
        <f>'[1]Oqoltin-Cotton'!AF59</f>
        <v>0</v>
      </c>
      <c r="AH59" s="214">
        <f>'[1]Oqoltin-Cotton'!AG59</f>
        <v>0</v>
      </c>
      <c r="AI59" s="214">
        <f>'[1]Oqoltin-Cotton'!AH59</f>
        <v>0</v>
      </c>
      <c r="AJ59" s="214">
        <f>'[1]Oqoltin-Cotton'!AI59</f>
        <v>0</v>
      </c>
      <c r="AK59" s="214">
        <f>'[1]Oqoltin-Cotton'!AJ59</f>
        <v>0</v>
      </c>
      <c r="AL59" s="214">
        <f>'[1]Oqoltin-Cotton'!AK59</f>
        <v>0</v>
      </c>
      <c r="AM59" s="214">
        <f>'[1]Oqoltin-Cotton'!AL59</f>
        <v>0</v>
      </c>
      <c r="AN59" s="214">
        <f>'[1]Oqoltin-Cotton'!AM59</f>
        <v>0</v>
      </c>
      <c r="AO59" s="214">
        <f>'[1]Oqoltin-Cotton'!AN59</f>
        <v>0</v>
      </c>
      <c r="AP59" s="214">
        <f>'[1]Oqoltin-Cotton'!AO59</f>
        <v>0</v>
      </c>
      <c r="AQ59" s="214">
        <f>'[1]Oqoltin-Cotton'!AP59</f>
        <v>0</v>
      </c>
      <c r="AR59" s="214">
        <f>'[1]Oqoltin-Cotton'!AQ59</f>
        <v>0</v>
      </c>
      <c r="AS59" s="214">
        <f>'[1]Oqoltin-Cotton'!AR59</f>
        <v>0</v>
      </c>
      <c r="AT59" s="214">
        <f>'[1]Oqoltin-Cotton'!AS59</f>
        <v>0</v>
      </c>
      <c r="AU59" s="214">
        <f>'[1]Oqoltin-Cotton'!AT59</f>
        <v>0</v>
      </c>
      <c r="AV59" s="214">
        <f>'[1]Oqoltin-Cotton'!AU59</f>
        <v>0</v>
      </c>
    </row>
    <row r="60" spans="2:48" ht="15">
      <c r="B60" s="193" t="str">
        <f>'[1]Oqoltin-Cotton'!A60</f>
        <v>O-2-TO-72</v>
      </c>
      <c r="C60" s="203" t="str">
        <f>'[1]Oqoltin-Cotton'!B60</f>
        <v>Z 2</v>
      </c>
      <c r="D60" s="64" t="str">
        <f>'[1]Oqoltin-Cotton'!C60</f>
        <v>Toirov</v>
      </c>
      <c r="E60" s="204">
        <f>'[1]Oqoltin-Cotton'!D60</f>
        <v>72</v>
      </c>
      <c r="F60" s="204">
        <f>'[1]Oqoltin-Cotton'!E60</f>
        <v>8.1999999999999993</v>
      </c>
      <c r="G60" s="204">
        <f>'[1]Oqoltin-Cotton'!F60</f>
        <v>7.7</v>
      </c>
      <c r="H60" s="204" t="str">
        <f>'[1]Oqoltin-Cotton'!G60</f>
        <v>Cotton</v>
      </c>
      <c r="I60" s="205">
        <f>'[1]Oqoltin-Cotton'!H60</f>
        <v>7.7</v>
      </c>
      <c r="J60" s="212">
        <f>'[1]Oqoltin-Cotton'!I60</f>
        <v>0</v>
      </c>
      <c r="K60" s="212">
        <f>'[1]Oqoltin-Cotton'!J60</f>
        <v>0</v>
      </c>
      <c r="L60" s="205">
        <f>'[1]Oqoltin-Cotton'!K60</f>
        <v>1</v>
      </c>
      <c r="M60" s="206">
        <f>'[1]Oqoltin-Cotton'!L60</f>
        <v>7.7</v>
      </c>
      <c r="N60" s="206">
        <f>'[1]Oqoltin-Cotton'!M60</f>
        <v>100</v>
      </c>
      <c r="O60" s="207">
        <f>'[1]Oqoltin-Cotton'!N60</f>
        <v>45314</v>
      </c>
      <c r="P60" s="207">
        <f>'[1]Oqoltin-Cotton'!O60</f>
        <v>45322</v>
      </c>
      <c r="Q60" s="205" t="str">
        <f>'[1]Oqoltin-Cotton'!P60</f>
        <v> </v>
      </c>
      <c r="R60" s="212">
        <f>'[1]Oqoltin-Cotton'!Q60</f>
        <v>0</v>
      </c>
      <c r="S60" s="212">
        <f>'[1]Oqoltin-Cotton'!R60</f>
        <v>0</v>
      </c>
      <c r="T60" s="212">
        <f>'[1]Oqoltin-Cotton'!S60</f>
        <v>0</v>
      </c>
      <c r="U60" s="205">
        <f>'[1]Oqoltin-Cotton'!T60</f>
        <v>0</v>
      </c>
      <c r="V60" s="206">
        <f>'[1]Oqoltin-Cotton'!U60</f>
        <v>0</v>
      </c>
      <c r="W60" s="205" t="str">
        <f>'[1]Oqoltin-Cotton'!V60</f>
        <v> </v>
      </c>
      <c r="X60" s="205" t="str">
        <f>'[1]Oqoltin-Cotton'!W60</f>
        <v> </v>
      </c>
      <c r="Y60" s="205">
        <f>'[1]Oqoltin-Cotton'!X60</f>
        <v>0</v>
      </c>
      <c r="Z60" s="205">
        <f>'[1]Oqoltin-Cotton'!Y60</f>
        <v>0</v>
      </c>
      <c r="AA60" s="205">
        <f>'[1]Oqoltin-Cotton'!Z60</f>
        <v>0</v>
      </c>
      <c r="AB60" s="205">
        <f>'[1]Oqoltin-Cotton'!AA60</f>
        <v>0</v>
      </c>
      <c r="AC60" s="205">
        <f>'[1]Oqoltin-Cotton'!AB60</f>
        <v>0</v>
      </c>
      <c r="AD60" s="206">
        <f>'[1]Oqoltin-Cotton'!AC60</f>
        <v>0</v>
      </c>
      <c r="AE60" s="205" t="str">
        <f>'[1]Oqoltin-Cotton'!AD60</f>
        <v> </v>
      </c>
      <c r="AF60" s="205" t="str">
        <f>'[1]Oqoltin-Cotton'!AE60</f>
        <v> </v>
      </c>
      <c r="AG60" s="214">
        <f>'[1]Oqoltin-Cotton'!AF60</f>
        <v>0</v>
      </c>
      <c r="AH60" s="214">
        <f>'[1]Oqoltin-Cotton'!AG60</f>
        <v>0</v>
      </c>
      <c r="AI60" s="214">
        <f>'[1]Oqoltin-Cotton'!AH60</f>
        <v>0</v>
      </c>
      <c r="AJ60" s="214">
        <f>'[1]Oqoltin-Cotton'!AI60</f>
        <v>0</v>
      </c>
      <c r="AK60" s="214">
        <f>'[1]Oqoltin-Cotton'!AJ60</f>
        <v>0</v>
      </c>
      <c r="AL60" s="214">
        <f>'[1]Oqoltin-Cotton'!AK60</f>
        <v>0</v>
      </c>
      <c r="AM60" s="214">
        <f>'[1]Oqoltin-Cotton'!AL60</f>
        <v>0</v>
      </c>
      <c r="AN60" s="214">
        <f>'[1]Oqoltin-Cotton'!AM60</f>
        <v>0</v>
      </c>
      <c r="AO60" s="214">
        <f>'[1]Oqoltin-Cotton'!AN60</f>
        <v>0</v>
      </c>
      <c r="AP60" s="214">
        <f>'[1]Oqoltin-Cotton'!AO60</f>
        <v>0</v>
      </c>
      <c r="AQ60" s="214">
        <f>'[1]Oqoltin-Cotton'!AP60</f>
        <v>0</v>
      </c>
      <c r="AR60" s="214">
        <f>'[1]Oqoltin-Cotton'!AQ60</f>
        <v>0</v>
      </c>
      <c r="AS60" s="214">
        <f>'[1]Oqoltin-Cotton'!AR60</f>
        <v>0</v>
      </c>
      <c r="AT60" s="214">
        <f>'[1]Oqoltin-Cotton'!AS60</f>
        <v>0</v>
      </c>
      <c r="AU60" s="214">
        <f>'[1]Oqoltin-Cotton'!AT60</f>
        <v>0</v>
      </c>
      <c r="AV60" s="214">
        <f>'[1]Oqoltin-Cotton'!AU60</f>
        <v>0</v>
      </c>
    </row>
    <row r="61" spans="2:48" ht="15">
      <c r="B61" s="193" t="str">
        <f>'[1]Oqoltin-Cotton'!A61</f>
        <v>O-2-TO-85</v>
      </c>
      <c r="C61" s="203" t="str">
        <f>'[1]Oqoltin-Cotton'!B61</f>
        <v>Z 2</v>
      </c>
      <c r="D61" s="64" t="str">
        <f>'[1]Oqoltin-Cotton'!C61</f>
        <v>Toirov</v>
      </c>
      <c r="E61" s="204">
        <f>'[1]Oqoltin-Cotton'!D61</f>
        <v>85</v>
      </c>
      <c r="F61" s="204">
        <f>'[1]Oqoltin-Cotton'!E61</f>
        <v>31.8</v>
      </c>
      <c r="G61" s="204">
        <f>'[1]Oqoltin-Cotton'!F61</f>
        <v>31.3</v>
      </c>
      <c r="H61" s="204" t="str">
        <f>'[1]Oqoltin-Cotton'!G61</f>
        <v>Cotton</v>
      </c>
      <c r="I61" s="205">
        <f>'[1]Oqoltin-Cotton'!H61</f>
        <v>31.3</v>
      </c>
      <c r="J61" s="212">
        <f>'[1]Oqoltin-Cotton'!I61</f>
        <v>0</v>
      </c>
      <c r="K61" s="212">
        <f>'[1]Oqoltin-Cotton'!J61</f>
        <v>0</v>
      </c>
      <c r="L61" s="205">
        <f>'[1]Oqoltin-Cotton'!K61</f>
        <v>1</v>
      </c>
      <c r="M61" s="206">
        <f>'[1]Oqoltin-Cotton'!L61</f>
        <v>31.3</v>
      </c>
      <c r="N61" s="206">
        <f>'[1]Oqoltin-Cotton'!M61</f>
        <v>100</v>
      </c>
      <c r="O61" s="207">
        <f>'[1]Oqoltin-Cotton'!N61</f>
        <v>45310</v>
      </c>
      <c r="P61" s="207">
        <f>'[1]Oqoltin-Cotton'!O61</f>
        <v>45333</v>
      </c>
      <c r="Q61" s="205" t="str">
        <f>'[1]Oqoltin-Cotton'!P61</f>
        <v> </v>
      </c>
      <c r="R61" s="212">
        <f>'[1]Oqoltin-Cotton'!Q61</f>
        <v>0</v>
      </c>
      <c r="S61" s="212">
        <f>'[1]Oqoltin-Cotton'!R61</f>
        <v>0</v>
      </c>
      <c r="T61" s="212">
        <f>'[1]Oqoltin-Cotton'!S61</f>
        <v>0</v>
      </c>
      <c r="U61" s="205">
        <f>'[1]Oqoltin-Cotton'!T61</f>
        <v>0</v>
      </c>
      <c r="V61" s="206">
        <f>'[1]Oqoltin-Cotton'!U61</f>
        <v>0</v>
      </c>
      <c r="W61" s="205" t="str">
        <f>'[1]Oqoltin-Cotton'!V61</f>
        <v> </v>
      </c>
      <c r="X61" s="205" t="str">
        <f>'[1]Oqoltin-Cotton'!W61</f>
        <v> </v>
      </c>
      <c r="Y61" s="205">
        <f>'[1]Oqoltin-Cotton'!X61</f>
        <v>0</v>
      </c>
      <c r="Z61" s="205">
        <f>'[1]Oqoltin-Cotton'!Y61</f>
        <v>0</v>
      </c>
      <c r="AA61" s="205">
        <f>'[1]Oqoltin-Cotton'!Z61</f>
        <v>0</v>
      </c>
      <c r="AB61" s="205">
        <f>'[1]Oqoltin-Cotton'!AA61</f>
        <v>0</v>
      </c>
      <c r="AC61" s="205">
        <f>'[1]Oqoltin-Cotton'!AB61</f>
        <v>0</v>
      </c>
      <c r="AD61" s="206">
        <f>'[1]Oqoltin-Cotton'!AC61</f>
        <v>0</v>
      </c>
      <c r="AE61" s="205" t="str">
        <f>'[1]Oqoltin-Cotton'!AD61</f>
        <v> </v>
      </c>
      <c r="AF61" s="205" t="str">
        <f>'[1]Oqoltin-Cotton'!AE61</f>
        <v> </v>
      </c>
      <c r="AG61" s="214">
        <f>'[1]Oqoltin-Cotton'!AF61</f>
        <v>0</v>
      </c>
      <c r="AH61" s="214">
        <f>'[1]Oqoltin-Cotton'!AG61</f>
        <v>0</v>
      </c>
      <c r="AI61" s="214">
        <f>'[1]Oqoltin-Cotton'!AH61</f>
        <v>0</v>
      </c>
      <c r="AJ61" s="214">
        <f>'[1]Oqoltin-Cotton'!AI61</f>
        <v>0</v>
      </c>
      <c r="AK61" s="214">
        <f>'[1]Oqoltin-Cotton'!AJ61</f>
        <v>0</v>
      </c>
      <c r="AL61" s="214">
        <f>'[1]Oqoltin-Cotton'!AK61</f>
        <v>0</v>
      </c>
      <c r="AM61" s="214">
        <f>'[1]Oqoltin-Cotton'!AL61</f>
        <v>0</v>
      </c>
      <c r="AN61" s="214">
        <f>'[1]Oqoltin-Cotton'!AM61</f>
        <v>0</v>
      </c>
      <c r="AO61" s="214">
        <f>'[1]Oqoltin-Cotton'!AN61</f>
        <v>0</v>
      </c>
      <c r="AP61" s="214">
        <f>'[1]Oqoltin-Cotton'!AO61</f>
        <v>0</v>
      </c>
      <c r="AQ61" s="214">
        <f>'[1]Oqoltin-Cotton'!AP61</f>
        <v>0</v>
      </c>
      <c r="AR61" s="214">
        <f>'[1]Oqoltin-Cotton'!AQ61</f>
        <v>0</v>
      </c>
      <c r="AS61" s="214">
        <f>'[1]Oqoltin-Cotton'!AR61</f>
        <v>0</v>
      </c>
      <c r="AT61" s="214">
        <f>'[1]Oqoltin-Cotton'!AS61</f>
        <v>0</v>
      </c>
      <c r="AU61" s="214">
        <f>'[1]Oqoltin-Cotton'!AT61</f>
        <v>0</v>
      </c>
      <c r="AV61" s="214">
        <f>'[1]Oqoltin-Cotton'!AU61</f>
        <v>0</v>
      </c>
    </row>
    <row r="62" spans="2:48" ht="15">
      <c r="B62" s="193" t="str">
        <f>'[1]Oqoltin-Cotton'!A62</f>
        <v>O-2-TO-88</v>
      </c>
      <c r="C62" s="203" t="str">
        <f>'[1]Oqoltin-Cotton'!B62</f>
        <v>Z 2</v>
      </c>
      <c r="D62" s="64" t="str">
        <f>'[1]Oqoltin-Cotton'!C62</f>
        <v>Toirov</v>
      </c>
      <c r="E62" s="204">
        <f>'[1]Oqoltin-Cotton'!D62</f>
        <v>88</v>
      </c>
      <c r="F62" s="204">
        <f>'[1]Oqoltin-Cotton'!E62</f>
        <v>18.2</v>
      </c>
      <c r="G62" s="204">
        <f>'[1]Oqoltin-Cotton'!F62</f>
        <v>17.600000000000001</v>
      </c>
      <c r="H62" s="204" t="str">
        <f>'[1]Oqoltin-Cotton'!G62</f>
        <v>Cotton</v>
      </c>
      <c r="I62" s="205">
        <f>'[1]Oqoltin-Cotton'!H62</f>
        <v>17.600000000000001</v>
      </c>
      <c r="J62" s="212">
        <f>'[1]Oqoltin-Cotton'!I62</f>
        <v>0</v>
      </c>
      <c r="K62" s="212">
        <f>'[1]Oqoltin-Cotton'!J62</f>
        <v>0</v>
      </c>
      <c r="L62" s="205">
        <f>'[1]Oqoltin-Cotton'!K62</f>
        <v>1</v>
      </c>
      <c r="M62" s="206">
        <f>'[1]Oqoltin-Cotton'!L62</f>
        <v>17.600000000000001</v>
      </c>
      <c r="N62" s="206">
        <f>'[1]Oqoltin-Cotton'!M62</f>
        <v>100</v>
      </c>
      <c r="O62" s="207">
        <f>'[1]Oqoltin-Cotton'!N62</f>
        <v>45305</v>
      </c>
      <c r="P62" s="207">
        <f>'[1]Oqoltin-Cotton'!O62</f>
        <v>45293</v>
      </c>
      <c r="Q62" s="205" t="str">
        <f>'[1]Oqoltin-Cotton'!P62</f>
        <v> </v>
      </c>
      <c r="R62" s="212">
        <f>'[1]Oqoltin-Cotton'!Q62</f>
        <v>0</v>
      </c>
      <c r="S62" s="212">
        <f>'[1]Oqoltin-Cotton'!R62</f>
        <v>0</v>
      </c>
      <c r="T62" s="212">
        <f>'[1]Oqoltin-Cotton'!S62</f>
        <v>0</v>
      </c>
      <c r="U62" s="205">
        <f>'[1]Oqoltin-Cotton'!T62</f>
        <v>0</v>
      </c>
      <c r="V62" s="206">
        <f>'[1]Oqoltin-Cotton'!U62</f>
        <v>0</v>
      </c>
      <c r="W62" s="205" t="str">
        <f>'[1]Oqoltin-Cotton'!V62</f>
        <v> </v>
      </c>
      <c r="X62" s="205" t="str">
        <f>'[1]Oqoltin-Cotton'!W62</f>
        <v> </v>
      </c>
      <c r="Y62" s="205">
        <f>'[1]Oqoltin-Cotton'!X62</f>
        <v>0</v>
      </c>
      <c r="Z62" s="205">
        <f>'[1]Oqoltin-Cotton'!Y62</f>
        <v>0</v>
      </c>
      <c r="AA62" s="205">
        <f>'[1]Oqoltin-Cotton'!Z62</f>
        <v>0</v>
      </c>
      <c r="AB62" s="205">
        <f>'[1]Oqoltin-Cotton'!AA62</f>
        <v>0</v>
      </c>
      <c r="AC62" s="205">
        <f>'[1]Oqoltin-Cotton'!AB62</f>
        <v>0</v>
      </c>
      <c r="AD62" s="206">
        <f>'[1]Oqoltin-Cotton'!AC62</f>
        <v>0</v>
      </c>
      <c r="AE62" s="205" t="str">
        <f>'[1]Oqoltin-Cotton'!AD62</f>
        <v> </v>
      </c>
      <c r="AF62" s="205" t="str">
        <f>'[1]Oqoltin-Cotton'!AE62</f>
        <v> </v>
      </c>
      <c r="AG62" s="214">
        <f>'[1]Oqoltin-Cotton'!AF62</f>
        <v>0</v>
      </c>
      <c r="AH62" s="214">
        <f>'[1]Oqoltin-Cotton'!AG62</f>
        <v>0</v>
      </c>
      <c r="AI62" s="214">
        <f>'[1]Oqoltin-Cotton'!AH62</f>
        <v>0</v>
      </c>
      <c r="AJ62" s="214">
        <f>'[1]Oqoltin-Cotton'!AI62</f>
        <v>0</v>
      </c>
      <c r="AK62" s="214">
        <f>'[1]Oqoltin-Cotton'!AJ62</f>
        <v>0</v>
      </c>
      <c r="AL62" s="214">
        <f>'[1]Oqoltin-Cotton'!AK62</f>
        <v>0</v>
      </c>
      <c r="AM62" s="214">
        <f>'[1]Oqoltin-Cotton'!AL62</f>
        <v>0</v>
      </c>
      <c r="AN62" s="214">
        <f>'[1]Oqoltin-Cotton'!AM62</f>
        <v>0</v>
      </c>
      <c r="AO62" s="214">
        <f>'[1]Oqoltin-Cotton'!AN62</f>
        <v>0</v>
      </c>
      <c r="AP62" s="214">
        <f>'[1]Oqoltin-Cotton'!AO62</f>
        <v>0</v>
      </c>
      <c r="AQ62" s="214">
        <f>'[1]Oqoltin-Cotton'!AP62</f>
        <v>0</v>
      </c>
      <c r="AR62" s="214">
        <f>'[1]Oqoltin-Cotton'!AQ62</f>
        <v>0</v>
      </c>
      <c r="AS62" s="214">
        <f>'[1]Oqoltin-Cotton'!AR62</f>
        <v>0</v>
      </c>
      <c r="AT62" s="214">
        <f>'[1]Oqoltin-Cotton'!AS62</f>
        <v>0</v>
      </c>
      <c r="AU62" s="214">
        <f>'[1]Oqoltin-Cotton'!AT62</f>
        <v>0</v>
      </c>
      <c r="AV62" s="214">
        <f>'[1]Oqoltin-Cotton'!AU62</f>
        <v>0</v>
      </c>
    </row>
    <row r="63" spans="2:48" ht="15">
      <c r="B63" s="193" t="str">
        <f>'[1]Oqoltin-Cotton'!A63</f>
        <v>O-2-TO-214</v>
      </c>
      <c r="C63" s="203" t="str">
        <f>'[1]Oqoltin-Cotton'!B63</f>
        <v>Z 2</v>
      </c>
      <c r="D63" s="64" t="str">
        <f>'[1]Oqoltin-Cotton'!C63</f>
        <v>Toirov</v>
      </c>
      <c r="E63" s="204">
        <f>'[1]Oqoltin-Cotton'!D63</f>
        <v>214</v>
      </c>
      <c r="F63" s="204">
        <f>'[1]Oqoltin-Cotton'!E63</f>
        <v>19.600000000000001</v>
      </c>
      <c r="G63" s="208">
        <f>'[1]Oqoltin-Cotton'!F63</f>
        <v>19</v>
      </c>
      <c r="H63" s="204" t="str">
        <f>'[1]Oqoltin-Cotton'!G63</f>
        <v>Cotton</v>
      </c>
      <c r="I63" s="206">
        <f>'[1]Oqoltin-Cotton'!H63</f>
        <v>19</v>
      </c>
      <c r="J63" s="212">
        <f>'[1]Oqoltin-Cotton'!I63</f>
        <v>0</v>
      </c>
      <c r="K63" s="212">
        <f>'[1]Oqoltin-Cotton'!J63</f>
        <v>0</v>
      </c>
      <c r="L63" s="205">
        <f>'[1]Oqoltin-Cotton'!K63</f>
        <v>1</v>
      </c>
      <c r="M63" s="206">
        <f>'[1]Oqoltin-Cotton'!L63</f>
        <v>19</v>
      </c>
      <c r="N63" s="206">
        <f>'[1]Oqoltin-Cotton'!M63</f>
        <v>100</v>
      </c>
      <c r="O63" s="207">
        <f>'[1]Oqoltin-Cotton'!N63</f>
        <v>45285</v>
      </c>
      <c r="P63" s="207">
        <f>'[1]Oqoltin-Cotton'!O63</f>
        <v>45316</v>
      </c>
      <c r="Q63" s="206">
        <f>'[1]Oqoltin-Cotton'!P63</f>
        <v>19</v>
      </c>
      <c r="R63" s="212">
        <f>'[1]Oqoltin-Cotton'!Q63</f>
        <v>0</v>
      </c>
      <c r="S63" s="212">
        <f>'[1]Oqoltin-Cotton'!R63</f>
        <v>0</v>
      </c>
      <c r="T63" s="212">
        <f>'[1]Oqoltin-Cotton'!S63</f>
        <v>1</v>
      </c>
      <c r="U63" s="206">
        <f>'[1]Oqoltin-Cotton'!T63</f>
        <v>19</v>
      </c>
      <c r="V63" s="206">
        <f>'[1]Oqoltin-Cotton'!U63</f>
        <v>100</v>
      </c>
      <c r="W63" s="207">
        <f>'[1]Oqoltin-Cotton'!V63</f>
        <v>45337</v>
      </c>
      <c r="X63" s="207">
        <f>'[1]Oqoltin-Cotton'!W63</f>
        <v>45349</v>
      </c>
      <c r="Y63" s="205">
        <f>'[1]Oqoltin-Cotton'!X63</f>
        <v>0</v>
      </c>
      <c r="Z63" s="205">
        <f>'[1]Oqoltin-Cotton'!Y63</f>
        <v>0</v>
      </c>
      <c r="AA63" s="206">
        <f>'[1]Oqoltin-Cotton'!Z63</f>
        <v>0</v>
      </c>
      <c r="AB63" s="205">
        <f>'[1]Oqoltin-Cotton'!AA63</f>
        <v>0</v>
      </c>
      <c r="AC63" s="206">
        <f>'[1]Oqoltin-Cotton'!AB63</f>
        <v>0</v>
      </c>
      <c r="AD63" s="206">
        <f>'[1]Oqoltin-Cotton'!AC63</f>
        <v>0</v>
      </c>
      <c r="AE63" s="207">
        <f>'[1]Oqoltin-Cotton'!AD63</f>
        <v>0</v>
      </c>
      <c r="AF63" s="207">
        <f>'[1]Oqoltin-Cotton'!AE63</f>
        <v>0</v>
      </c>
      <c r="AG63" s="214">
        <f>'[1]Oqoltin-Cotton'!AF63</f>
        <v>0</v>
      </c>
      <c r="AH63" s="214">
        <f>'[1]Oqoltin-Cotton'!AG63</f>
        <v>0</v>
      </c>
      <c r="AI63" s="214">
        <f>'[1]Oqoltin-Cotton'!AH63</f>
        <v>0</v>
      </c>
      <c r="AJ63" s="214">
        <f>'[1]Oqoltin-Cotton'!AI63</f>
        <v>0</v>
      </c>
      <c r="AK63" s="214">
        <f>'[1]Oqoltin-Cotton'!AJ63</f>
        <v>0</v>
      </c>
      <c r="AL63" s="214">
        <f>'[1]Oqoltin-Cotton'!AK63</f>
        <v>0</v>
      </c>
      <c r="AM63" s="214">
        <f>'[1]Oqoltin-Cotton'!AL63</f>
        <v>0</v>
      </c>
      <c r="AN63" s="214">
        <f>'[1]Oqoltin-Cotton'!AM63</f>
        <v>0</v>
      </c>
      <c r="AO63" s="214">
        <f>'[1]Oqoltin-Cotton'!AN63</f>
        <v>0</v>
      </c>
      <c r="AP63" s="214">
        <f>'[1]Oqoltin-Cotton'!AO63</f>
        <v>0</v>
      </c>
      <c r="AQ63" s="214">
        <f>'[1]Oqoltin-Cotton'!AP63</f>
        <v>0</v>
      </c>
      <c r="AR63" s="214">
        <f>'[1]Oqoltin-Cotton'!AQ63</f>
        <v>0</v>
      </c>
      <c r="AS63" s="214">
        <f>'[1]Oqoltin-Cotton'!AR63</f>
        <v>0</v>
      </c>
      <c r="AT63" s="214">
        <f>'[1]Oqoltin-Cotton'!AS63</f>
        <v>0</v>
      </c>
      <c r="AU63" s="214">
        <f>'[1]Oqoltin-Cotton'!AT63</f>
        <v>0</v>
      </c>
      <c r="AV63" s="214">
        <f>'[1]Oqoltin-Cotton'!AU63</f>
        <v>0</v>
      </c>
    </row>
    <row r="64" spans="2:48" ht="15">
      <c r="B64" s="193" t="str">
        <f>'[1]Oqoltin-Cotton'!A64</f>
        <v>O-2-TO-215</v>
      </c>
      <c r="C64" s="203" t="str">
        <f>'[1]Oqoltin-Cotton'!B64</f>
        <v>Z 2</v>
      </c>
      <c r="D64" s="64" t="str">
        <f>'[1]Oqoltin-Cotton'!C64</f>
        <v>Toirov</v>
      </c>
      <c r="E64" s="204">
        <f>'[1]Oqoltin-Cotton'!D64</f>
        <v>215</v>
      </c>
      <c r="F64" s="204">
        <f>'[1]Oqoltin-Cotton'!E64</f>
        <v>12.3</v>
      </c>
      <c r="G64" s="204">
        <f>'[1]Oqoltin-Cotton'!F64</f>
        <v>11.9</v>
      </c>
      <c r="H64" s="204" t="str">
        <f>'[1]Oqoltin-Cotton'!G64</f>
        <v>Cotton</v>
      </c>
      <c r="I64" s="205">
        <f>'[1]Oqoltin-Cotton'!H64</f>
        <v>11.9</v>
      </c>
      <c r="J64" s="212" t="str">
        <f>'[1]Oqoltin-Cotton'!I64</f>
        <v> </v>
      </c>
      <c r="K64" s="212" t="str">
        <f>'[1]Oqoltin-Cotton'!J64</f>
        <v> </v>
      </c>
      <c r="L64" s="205">
        <f>'[1]Oqoltin-Cotton'!K64</f>
        <v>1</v>
      </c>
      <c r="M64" s="206">
        <f>'[1]Oqoltin-Cotton'!L64</f>
        <v>11.9</v>
      </c>
      <c r="N64" s="206">
        <f>'[1]Oqoltin-Cotton'!M64</f>
        <v>100</v>
      </c>
      <c r="O64" s="207">
        <f>'[1]Oqoltin-Cotton'!N64</f>
        <v>45285</v>
      </c>
      <c r="P64" s="207">
        <f>'[1]Oqoltin-Cotton'!O64</f>
        <v>45298</v>
      </c>
      <c r="Q64" s="206">
        <f>'[1]Oqoltin-Cotton'!P64</f>
        <v>11.9</v>
      </c>
      <c r="R64" s="212">
        <f>'[1]Oqoltin-Cotton'!Q64</f>
        <v>0</v>
      </c>
      <c r="S64" s="212">
        <f>'[1]Oqoltin-Cotton'!R64</f>
        <v>0</v>
      </c>
      <c r="T64" s="212">
        <f>'[1]Oqoltin-Cotton'!S64</f>
        <v>1</v>
      </c>
      <c r="U64" s="206">
        <f>'[1]Oqoltin-Cotton'!T64</f>
        <v>11.9</v>
      </c>
      <c r="V64" s="206">
        <f>'[1]Oqoltin-Cotton'!U64</f>
        <v>100</v>
      </c>
      <c r="W64" s="207">
        <f>'[1]Oqoltin-Cotton'!V64</f>
        <v>45350</v>
      </c>
      <c r="X64" s="207">
        <f>'[1]Oqoltin-Cotton'!W64</f>
        <v>45353</v>
      </c>
      <c r="Y64" s="205">
        <f>'[1]Oqoltin-Cotton'!X64</f>
        <v>0</v>
      </c>
      <c r="Z64" s="205">
        <f>'[1]Oqoltin-Cotton'!Y64</f>
        <v>0</v>
      </c>
      <c r="AA64" s="206">
        <f>'[1]Oqoltin-Cotton'!Z64</f>
        <v>0</v>
      </c>
      <c r="AB64" s="205">
        <f>'[1]Oqoltin-Cotton'!AA64</f>
        <v>0</v>
      </c>
      <c r="AC64" s="206">
        <f>'[1]Oqoltin-Cotton'!AB64</f>
        <v>0</v>
      </c>
      <c r="AD64" s="206">
        <f>'[1]Oqoltin-Cotton'!AC64</f>
        <v>0</v>
      </c>
      <c r="AE64" s="207">
        <f>'[1]Oqoltin-Cotton'!AD64</f>
        <v>0</v>
      </c>
      <c r="AF64" s="207">
        <f>'[1]Oqoltin-Cotton'!AE64</f>
        <v>0</v>
      </c>
      <c r="AG64" s="214">
        <f>'[1]Oqoltin-Cotton'!AF64</f>
        <v>0</v>
      </c>
      <c r="AH64" s="214">
        <f>'[1]Oqoltin-Cotton'!AG64</f>
        <v>0</v>
      </c>
      <c r="AI64" s="214">
        <f>'[1]Oqoltin-Cotton'!AH64</f>
        <v>0</v>
      </c>
      <c r="AJ64" s="214">
        <f>'[1]Oqoltin-Cotton'!AI64</f>
        <v>0</v>
      </c>
      <c r="AK64" s="214">
        <f>'[1]Oqoltin-Cotton'!AJ64</f>
        <v>0</v>
      </c>
      <c r="AL64" s="214">
        <f>'[1]Oqoltin-Cotton'!AK64</f>
        <v>0</v>
      </c>
      <c r="AM64" s="214">
        <f>'[1]Oqoltin-Cotton'!AL64</f>
        <v>0</v>
      </c>
      <c r="AN64" s="214">
        <f>'[1]Oqoltin-Cotton'!AM64</f>
        <v>0</v>
      </c>
      <c r="AO64" s="214">
        <f>'[1]Oqoltin-Cotton'!AN64</f>
        <v>0</v>
      </c>
      <c r="AP64" s="214">
        <f>'[1]Oqoltin-Cotton'!AO64</f>
        <v>0</v>
      </c>
      <c r="AQ64" s="214">
        <f>'[1]Oqoltin-Cotton'!AP64</f>
        <v>0</v>
      </c>
      <c r="AR64" s="214">
        <f>'[1]Oqoltin-Cotton'!AQ64</f>
        <v>0</v>
      </c>
      <c r="AS64" s="214">
        <f>'[1]Oqoltin-Cotton'!AR64</f>
        <v>0</v>
      </c>
      <c r="AT64" s="214">
        <f>'[1]Oqoltin-Cotton'!AS64</f>
        <v>0</v>
      </c>
      <c r="AU64" s="214">
        <f>'[1]Oqoltin-Cotton'!AT64</f>
        <v>0</v>
      </c>
      <c r="AV64" s="214">
        <f>'[1]Oqoltin-Cotton'!AU64</f>
        <v>0</v>
      </c>
    </row>
    <row r="65" spans="2:48" ht="15">
      <c r="B65" s="193" t="str">
        <f>'[1]Oqoltin-Cotton'!A65</f>
        <v>O-2-TO-216</v>
      </c>
      <c r="C65" s="203" t="str">
        <f>'[1]Oqoltin-Cotton'!B65</f>
        <v>Z 2</v>
      </c>
      <c r="D65" s="64" t="str">
        <f>'[1]Oqoltin-Cotton'!C65</f>
        <v>Toirov</v>
      </c>
      <c r="E65" s="204">
        <f>'[1]Oqoltin-Cotton'!D65</f>
        <v>216</v>
      </c>
      <c r="F65" s="204">
        <f>'[1]Oqoltin-Cotton'!E65</f>
        <v>3.1</v>
      </c>
      <c r="G65" s="204">
        <f>'[1]Oqoltin-Cotton'!F65</f>
        <v>2.7</v>
      </c>
      <c r="H65" s="204" t="str">
        <f>'[1]Oqoltin-Cotton'!G65</f>
        <v>Cotton</v>
      </c>
      <c r="I65" s="205">
        <f>'[1]Oqoltin-Cotton'!H65</f>
        <v>2.7</v>
      </c>
      <c r="J65" s="212">
        <f>'[1]Oqoltin-Cotton'!I65</f>
        <v>0</v>
      </c>
      <c r="K65" s="212">
        <f>'[1]Oqoltin-Cotton'!J65</f>
        <v>0</v>
      </c>
      <c r="L65" s="205">
        <f>'[1]Oqoltin-Cotton'!K65</f>
        <v>1</v>
      </c>
      <c r="M65" s="206">
        <f>'[1]Oqoltin-Cotton'!L65</f>
        <v>2.7</v>
      </c>
      <c r="N65" s="206">
        <f>'[1]Oqoltin-Cotton'!M65</f>
        <v>100</v>
      </c>
      <c r="O65" s="207">
        <f>'[1]Oqoltin-Cotton'!N65</f>
        <v>45311</v>
      </c>
      <c r="P65" s="207">
        <f>'[1]Oqoltin-Cotton'!O65</f>
        <v>45317</v>
      </c>
      <c r="Q65" s="205" t="str">
        <f>'[1]Oqoltin-Cotton'!P65</f>
        <v> </v>
      </c>
      <c r="R65" s="212">
        <f>'[1]Oqoltin-Cotton'!Q65</f>
        <v>0</v>
      </c>
      <c r="S65" s="212">
        <f>'[1]Oqoltin-Cotton'!R65</f>
        <v>0</v>
      </c>
      <c r="T65" s="212">
        <f>'[1]Oqoltin-Cotton'!S65</f>
        <v>0</v>
      </c>
      <c r="U65" s="205">
        <f>'[1]Oqoltin-Cotton'!T65</f>
        <v>0</v>
      </c>
      <c r="V65" s="206">
        <f>'[1]Oqoltin-Cotton'!U65</f>
        <v>0</v>
      </c>
      <c r="W65" s="205" t="str">
        <f>'[1]Oqoltin-Cotton'!V65</f>
        <v> </v>
      </c>
      <c r="X65" s="205" t="str">
        <f>'[1]Oqoltin-Cotton'!W65</f>
        <v> </v>
      </c>
      <c r="Y65" s="205">
        <f>'[1]Oqoltin-Cotton'!X65</f>
        <v>0</v>
      </c>
      <c r="Z65" s="205">
        <f>'[1]Oqoltin-Cotton'!Y65</f>
        <v>0</v>
      </c>
      <c r="AA65" s="205">
        <f>'[1]Oqoltin-Cotton'!Z65</f>
        <v>0</v>
      </c>
      <c r="AB65" s="205">
        <f>'[1]Oqoltin-Cotton'!AA65</f>
        <v>0</v>
      </c>
      <c r="AC65" s="205">
        <f>'[1]Oqoltin-Cotton'!AB65</f>
        <v>0</v>
      </c>
      <c r="AD65" s="206">
        <f>'[1]Oqoltin-Cotton'!AC65</f>
        <v>0</v>
      </c>
      <c r="AE65" s="205" t="str">
        <f>'[1]Oqoltin-Cotton'!AD65</f>
        <v> </v>
      </c>
      <c r="AF65" s="205" t="str">
        <f>'[1]Oqoltin-Cotton'!AE65</f>
        <v> </v>
      </c>
      <c r="AG65" s="214">
        <f>'[1]Oqoltin-Cotton'!AF65</f>
        <v>0</v>
      </c>
      <c r="AH65" s="214">
        <f>'[1]Oqoltin-Cotton'!AG65</f>
        <v>0</v>
      </c>
      <c r="AI65" s="214">
        <f>'[1]Oqoltin-Cotton'!AH65</f>
        <v>0</v>
      </c>
      <c r="AJ65" s="214">
        <f>'[1]Oqoltin-Cotton'!AI65</f>
        <v>0</v>
      </c>
      <c r="AK65" s="214">
        <f>'[1]Oqoltin-Cotton'!AJ65</f>
        <v>0</v>
      </c>
      <c r="AL65" s="214">
        <f>'[1]Oqoltin-Cotton'!AK65</f>
        <v>0</v>
      </c>
      <c r="AM65" s="214">
        <f>'[1]Oqoltin-Cotton'!AL65</f>
        <v>0</v>
      </c>
      <c r="AN65" s="214">
        <f>'[1]Oqoltin-Cotton'!AM65</f>
        <v>0</v>
      </c>
      <c r="AO65" s="214">
        <f>'[1]Oqoltin-Cotton'!AN65</f>
        <v>0</v>
      </c>
      <c r="AP65" s="214">
        <f>'[1]Oqoltin-Cotton'!AO65</f>
        <v>0</v>
      </c>
      <c r="AQ65" s="214">
        <f>'[1]Oqoltin-Cotton'!AP65</f>
        <v>0</v>
      </c>
      <c r="AR65" s="214">
        <f>'[1]Oqoltin-Cotton'!AQ65</f>
        <v>0</v>
      </c>
      <c r="AS65" s="214">
        <f>'[1]Oqoltin-Cotton'!AR65</f>
        <v>0</v>
      </c>
      <c r="AT65" s="214">
        <f>'[1]Oqoltin-Cotton'!AS65</f>
        <v>0</v>
      </c>
      <c r="AU65" s="214">
        <f>'[1]Oqoltin-Cotton'!AT65</f>
        <v>0</v>
      </c>
      <c r="AV65" s="214">
        <f>'[1]Oqoltin-Cotton'!AU65</f>
        <v>0</v>
      </c>
    </row>
    <row r="66" spans="2:48" ht="15">
      <c r="B66" s="193" t="str">
        <f>'[1]Oqoltin-Cotton'!A66</f>
        <v>O-2-TO-217</v>
      </c>
      <c r="C66" s="203" t="str">
        <f>'[1]Oqoltin-Cotton'!B66</f>
        <v>Z 2</v>
      </c>
      <c r="D66" s="64" t="str">
        <f>'[1]Oqoltin-Cotton'!C66</f>
        <v>Toirov</v>
      </c>
      <c r="E66" s="204">
        <f>'[1]Oqoltin-Cotton'!D66</f>
        <v>217</v>
      </c>
      <c r="F66" s="204">
        <f>'[1]Oqoltin-Cotton'!E66</f>
        <v>28.4</v>
      </c>
      <c r="G66" s="204">
        <f>'[1]Oqoltin-Cotton'!F66</f>
        <v>26.6</v>
      </c>
      <c r="H66" s="204" t="str">
        <f>'[1]Oqoltin-Cotton'!G66</f>
        <v>Cotton</v>
      </c>
      <c r="I66" s="205">
        <f>'[1]Oqoltin-Cotton'!H66</f>
        <v>26.6</v>
      </c>
      <c r="J66" s="212">
        <f>'[1]Oqoltin-Cotton'!I66</f>
        <v>0</v>
      </c>
      <c r="K66" s="212">
        <f>'[1]Oqoltin-Cotton'!J66</f>
        <v>0</v>
      </c>
      <c r="L66" s="205">
        <f>'[1]Oqoltin-Cotton'!K66</f>
        <v>1</v>
      </c>
      <c r="M66" s="206">
        <f>'[1]Oqoltin-Cotton'!L66</f>
        <v>26.6</v>
      </c>
      <c r="N66" s="206">
        <f>'[1]Oqoltin-Cotton'!M66</f>
        <v>100</v>
      </c>
      <c r="O66" s="207">
        <f>'[1]Oqoltin-Cotton'!N66</f>
        <v>45313</v>
      </c>
      <c r="P66" s="207">
        <f>'[1]Oqoltin-Cotton'!O66</f>
        <v>45330</v>
      </c>
      <c r="Q66" s="205" t="str">
        <f>'[1]Oqoltin-Cotton'!P66</f>
        <v> </v>
      </c>
      <c r="R66" s="212">
        <f>'[1]Oqoltin-Cotton'!Q66</f>
        <v>0</v>
      </c>
      <c r="S66" s="212">
        <f>'[1]Oqoltin-Cotton'!R66</f>
        <v>0</v>
      </c>
      <c r="T66" s="212">
        <f>'[1]Oqoltin-Cotton'!S66</f>
        <v>0</v>
      </c>
      <c r="U66" s="205">
        <f>'[1]Oqoltin-Cotton'!T66</f>
        <v>0</v>
      </c>
      <c r="V66" s="206">
        <f>'[1]Oqoltin-Cotton'!U66</f>
        <v>0</v>
      </c>
      <c r="W66" s="205" t="str">
        <f>'[1]Oqoltin-Cotton'!V66</f>
        <v> </v>
      </c>
      <c r="X66" s="205" t="str">
        <f>'[1]Oqoltin-Cotton'!W66</f>
        <v> </v>
      </c>
      <c r="Y66" s="205">
        <f>'[1]Oqoltin-Cotton'!X66</f>
        <v>0</v>
      </c>
      <c r="Z66" s="205">
        <f>'[1]Oqoltin-Cotton'!Y66</f>
        <v>0</v>
      </c>
      <c r="AA66" s="205">
        <f>'[1]Oqoltin-Cotton'!Z66</f>
        <v>0</v>
      </c>
      <c r="AB66" s="205">
        <f>'[1]Oqoltin-Cotton'!AA66</f>
        <v>0</v>
      </c>
      <c r="AC66" s="205">
        <f>'[1]Oqoltin-Cotton'!AB66</f>
        <v>0</v>
      </c>
      <c r="AD66" s="206">
        <f>'[1]Oqoltin-Cotton'!AC66</f>
        <v>0</v>
      </c>
      <c r="AE66" s="205" t="str">
        <f>'[1]Oqoltin-Cotton'!AD66</f>
        <v> </v>
      </c>
      <c r="AF66" s="205" t="str">
        <f>'[1]Oqoltin-Cotton'!AE66</f>
        <v> </v>
      </c>
      <c r="AG66" s="214">
        <f>'[1]Oqoltin-Cotton'!AF66</f>
        <v>0</v>
      </c>
      <c r="AH66" s="214">
        <f>'[1]Oqoltin-Cotton'!AG66</f>
        <v>0</v>
      </c>
      <c r="AI66" s="214">
        <f>'[1]Oqoltin-Cotton'!AH66</f>
        <v>0</v>
      </c>
      <c r="AJ66" s="214">
        <f>'[1]Oqoltin-Cotton'!AI66</f>
        <v>0</v>
      </c>
      <c r="AK66" s="214">
        <f>'[1]Oqoltin-Cotton'!AJ66</f>
        <v>0</v>
      </c>
      <c r="AL66" s="214">
        <f>'[1]Oqoltin-Cotton'!AK66</f>
        <v>0</v>
      </c>
      <c r="AM66" s="214">
        <f>'[1]Oqoltin-Cotton'!AL66</f>
        <v>0</v>
      </c>
      <c r="AN66" s="214">
        <f>'[1]Oqoltin-Cotton'!AM66</f>
        <v>0</v>
      </c>
      <c r="AO66" s="214">
        <f>'[1]Oqoltin-Cotton'!AN66</f>
        <v>0</v>
      </c>
      <c r="AP66" s="214">
        <f>'[1]Oqoltin-Cotton'!AO66</f>
        <v>0</v>
      </c>
      <c r="AQ66" s="214">
        <f>'[1]Oqoltin-Cotton'!AP66</f>
        <v>0</v>
      </c>
      <c r="AR66" s="214">
        <f>'[1]Oqoltin-Cotton'!AQ66</f>
        <v>0</v>
      </c>
      <c r="AS66" s="214">
        <f>'[1]Oqoltin-Cotton'!AR66</f>
        <v>0</v>
      </c>
      <c r="AT66" s="214">
        <f>'[1]Oqoltin-Cotton'!AS66</f>
        <v>0</v>
      </c>
      <c r="AU66" s="214">
        <f>'[1]Oqoltin-Cotton'!AT66</f>
        <v>0</v>
      </c>
      <c r="AV66" s="214">
        <f>'[1]Oqoltin-Cotton'!AU66</f>
        <v>0</v>
      </c>
    </row>
    <row r="67" spans="2:48" ht="15">
      <c r="B67" s="193" t="str">
        <f>'[1]Oqoltin-Cotton'!A67</f>
        <v>O-2-TO-218</v>
      </c>
      <c r="C67" s="203" t="str">
        <f>'[1]Oqoltin-Cotton'!B67</f>
        <v>Z 2</v>
      </c>
      <c r="D67" s="64" t="str">
        <f>'[1]Oqoltin-Cotton'!C67</f>
        <v>Toirov</v>
      </c>
      <c r="E67" s="204">
        <f>'[1]Oqoltin-Cotton'!D67</f>
        <v>218</v>
      </c>
      <c r="F67" s="204">
        <f>'[1]Oqoltin-Cotton'!E67</f>
        <v>8.6</v>
      </c>
      <c r="G67" s="208">
        <f>'[1]Oqoltin-Cotton'!F67</f>
        <v>8</v>
      </c>
      <c r="H67" s="204" t="str">
        <f>'[1]Oqoltin-Cotton'!G67</f>
        <v>Cotton</v>
      </c>
      <c r="I67" s="206">
        <f>'[1]Oqoltin-Cotton'!H67</f>
        <v>8</v>
      </c>
      <c r="J67" s="212">
        <f>'[1]Oqoltin-Cotton'!I67</f>
        <v>0</v>
      </c>
      <c r="K67" s="212">
        <f>'[1]Oqoltin-Cotton'!J67</f>
        <v>0</v>
      </c>
      <c r="L67" s="205">
        <f>'[1]Oqoltin-Cotton'!K67</f>
        <v>1</v>
      </c>
      <c r="M67" s="206">
        <f>'[1]Oqoltin-Cotton'!L67</f>
        <v>8</v>
      </c>
      <c r="N67" s="206">
        <f>'[1]Oqoltin-Cotton'!M67</f>
        <v>100</v>
      </c>
      <c r="O67" s="207">
        <f>'[1]Oqoltin-Cotton'!N67</f>
        <v>45327</v>
      </c>
      <c r="P67" s="207">
        <f>'[1]Oqoltin-Cotton'!O67</f>
        <v>45333</v>
      </c>
      <c r="Q67" s="205" t="str">
        <f>'[1]Oqoltin-Cotton'!P67</f>
        <v> </v>
      </c>
      <c r="R67" s="212">
        <f>'[1]Oqoltin-Cotton'!Q67</f>
        <v>0</v>
      </c>
      <c r="S67" s="212">
        <f>'[1]Oqoltin-Cotton'!R67</f>
        <v>0</v>
      </c>
      <c r="T67" s="212">
        <f>'[1]Oqoltin-Cotton'!S67</f>
        <v>0</v>
      </c>
      <c r="U67" s="205">
        <f>'[1]Oqoltin-Cotton'!T67</f>
        <v>0</v>
      </c>
      <c r="V67" s="206">
        <f>'[1]Oqoltin-Cotton'!U67</f>
        <v>0</v>
      </c>
      <c r="W67" s="205" t="str">
        <f>'[1]Oqoltin-Cotton'!V67</f>
        <v> </v>
      </c>
      <c r="X67" s="205" t="str">
        <f>'[1]Oqoltin-Cotton'!W67</f>
        <v> </v>
      </c>
      <c r="Y67" s="205">
        <f>'[1]Oqoltin-Cotton'!X67</f>
        <v>0</v>
      </c>
      <c r="Z67" s="205">
        <f>'[1]Oqoltin-Cotton'!Y67</f>
        <v>0</v>
      </c>
      <c r="AA67" s="205">
        <f>'[1]Oqoltin-Cotton'!Z67</f>
        <v>0</v>
      </c>
      <c r="AB67" s="205">
        <f>'[1]Oqoltin-Cotton'!AA67</f>
        <v>0</v>
      </c>
      <c r="AC67" s="205">
        <f>'[1]Oqoltin-Cotton'!AB67</f>
        <v>0</v>
      </c>
      <c r="AD67" s="206">
        <f>'[1]Oqoltin-Cotton'!AC67</f>
        <v>0</v>
      </c>
      <c r="AE67" s="205" t="str">
        <f>'[1]Oqoltin-Cotton'!AD67</f>
        <v> </v>
      </c>
      <c r="AF67" s="205" t="str">
        <f>'[1]Oqoltin-Cotton'!AE67</f>
        <v> </v>
      </c>
      <c r="AG67" s="214">
        <f>'[1]Oqoltin-Cotton'!AF67</f>
        <v>0</v>
      </c>
      <c r="AH67" s="214">
        <f>'[1]Oqoltin-Cotton'!AG67</f>
        <v>0</v>
      </c>
      <c r="AI67" s="214">
        <f>'[1]Oqoltin-Cotton'!AH67</f>
        <v>0</v>
      </c>
      <c r="AJ67" s="214">
        <f>'[1]Oqoltin-Cotton'!AI67</f>
        <v>0</v>
      </c>
      <c r="AK67" s="214">
        <f>'[1]Oqoltin-Cotton'!AJ67</f>
        <v>0</v>
      </c>
      <c r="AL67" s="214">
        <f>'[1]Oqoltin-Cotton'!AK67</f>
        <v>0</v>
      </c>
      <c r="AM67" s="214">
        <f>'[1]Oqoltin-Cotton'!AL67</f>
        <v>0</v>
      </c>
      <c r="AN67" s="214">
        <f>'[1]Oqoltin-Cotton'!AM67</f>
        <v>0</v>
      </c>
      <c r="AO67" s="214">
        <f>'[1]Oqoltin-Cotton'!AN67</f>
        <v>0</v>
      </c>
      <c r="AP67" s="214">
        <f>'[1]Oqoltin-Cotton'!AO67</f>
        <v>0</v>
      </c>
      <c r="AQ67" s="214">
        <f>'[1]Oqoltin-Cotton'!AP67</f>
        <v>0</v>
      </c>
      <c r="AR67" s="214">
        <f>'[1]Oqoltin-Cotton'!AQ67</f>
        <v>0</v>
      </c>
      <c r="AS67" s="214">
        <f>'[1]Oqoltin-Cotton'!AR67</f>
        <v>0</v>
      </c>
      <c r="AT67" s="214">
        <f>'[1]Oqoltin-Cotton'!AS67</f>
        <v>0</v>
      </c>
      <c r="AU67" s="214">
        <f>'[1]Oqoltin-Cotton'!AT67</f>
        <v>0</v>
      </c>
      <c r="AV67" s="214">
        <f>'[1]Oqoltin-Cotton'!AU67</f>
        <v>0</v>
      </c>
    </row>
    <row r="68" spans="2:48" ht="15">
      <c r="B68" s="193" t="str">
        <f>'[1]Oqoltin-Cotton'!A68</f>
        <v>O-3-SD-F1</v>
      </c>
      <c r="C68" s="203" t="str">
        <f>'[1]Oqoltin-Cotton'!B68</f>
        <v>Z 3</v>
      </c>
      <c r="D68" s="64" t="str">
        <f>'[1]Oqoltin-Cotton'!C68</f>
        <v>Bobur</v>
      </c>
      <c r="E68" s="204" t="str">
        <f>'[1]Oqoltin-Cotton'!D68</f>
        <v>F1</v>
      </c>
      <c r="F68" s="204">
        <f>'[1]Oqoltin-Cotton'!E68</f>
        <v>34.340000000000003</v>
      </c>
      <c r="G68" s="209">
        <f>'[1]Oqoltin-Cotton'!F68</f>
        <v>30.4</v>
      </c>
      <c r="H68" s="204" t="str">
        <f>'[1]Oqoltin-Cotton'!G68</f>
        <v>Cotton</v>
      </c>
      <c r="I68" s="205">
        <f>'[1]Oqoltin-Cotton'!H68</f>
        <v>30.4</v>
      </c>
      <c r="J68" s="212">
        <f>'[1]Oqoltin-Cotton'!I68</f>
        <v>0</v>
      </c>
      <c r="K68" s="212">
        <f>'[1]Oqoltin-Cotton'!J68</f>
        <v>0</v>
      </c>
      <c r="L68" s="205">
        <f>'[1]Oqoltin-Cotton'!K68</f>
        <v>1</v>
      </c>
      <c r="M68" s="206">
        <f>'[1]Oqoltin-Cotton'!L68</f>
        <v>30.4</v>
      </c>
      <c r="N68" s="206">
        <f>'[1]Oqoltin-Cotton'!M68</f>
        <v>100</v>
      </c>
      <c r="O68" s="207">
        <f>'[1]Oqoltin-Cotton'!N68</f>
        <v>45309</v>
      </c>
      <c r="P68" s="207">
        <f>'[1]Oqoltin-Cotton'!O68</f>
        <v>45315</v>
      </c>
      <c r="Q68" s="205" t="str">
        <f>'[1]Oqoltin-Cotton'!P68</f>
        <v> </v>
      </c>
      <c r="R68" s="212">
        <f>'[1]Oqoltin-Cotton'!Q68</f>
        <v>0</v>
      </c>
      <c r="S68" s="212">
        <f>'[1]Oqoltin-Cotton'!R68</f>
        <v>0</v>
      </c>
      <c r="T68" s="212">
        <f>'[1]Oqoltin-Cotton'!S68</f>
        <v>0</v>
      </c>
      <c r="U68" s="205">
        <f>'[1]Oqoltin-Cotton'!T68</f>
        <v>0</v>
      </c>
      <c r="V68" s="206">
        <f>'[1]Oqoltin-Cotton'!U68</f>
        <v>0</v>
      </c>
      <c r="W68" s="205" t="str">
        <f>'[1]Oqoltin-Cotton'!V68</f>
        <v> </v>
      </c>
      <c r="X68" s="205" t="str">
        <f>'[1]Oqoltin-Cotton'!W68</f>
        <v> </v>
      </c>
      <c r="Y68" s="205">
        <f>'[1]Oqoltin-Cotton'!X68</f>
        <v>0</v>
      </c>
      <c r="Z68" s="205">
        <f>'[1]Oqoltin-Cotton'!Y68</f>
        <v>0</v>
      </c>
      <c r="AA68" s="205">
        <f>'[1]Oqoltin-Cotton'!Z68</f>
        <v>0</v>
      </c>
      <c r="AB68" s="205">
        <f>'[1]Oqoltin-Cotton'!AA68</f>
        <v>0</v>
      </c>
      <c r="AC68" s="205">
        <f>'[1]Oqoltin-Cotton'!AB68</f>
        <v>0</v>
      </c>
      <c r="AD68" s="206">
        <f>'[1]Oqoltin-Cotton'!AC68</f>
        <v>0</v>
      </c>
      <c r="AE68" s="205" t="str">
        <f>'[1]Oqoltin-Cotton'!AD68</f>
        <v> </v>
      </c>
      <c r="AF68" s="205" t="str">
        <f>'[1]Oqoltin-Cotton'!AE68</f>
        <v> </v>
      </c>
      <c r="AG68" s="214">
        <f>'[1]Oqoltin-Cotton'!AF68</f>
        <v>0</v>
      </c>
      <c r="AH68" s="214">
        <f>'[1]Oqoltin-Cotton'!AG68</f>
        <v>0</v>
      </c>
      <c r="AI68" s="214">
        <f>'[1]Oqoltin-Cotton'!AH68</f>
        <v>0</v>
      </c>
      <c r="AJ68" s="214">
        <f>'[1]Oqoltin-Cotton'!AI68</f>
        <v>0</v>
      </c>
      <c r="AK68" s="214">
        <f>'[1]Oqoltin-Cotton'!AJ68</f>
        <v>0</v>
      </c>
      <c r="AL68" s="214">
        <f>'[1]Oqoltin-Cotton'!AK68</f>
        <v>0</v>
      </c>
      <c r="AM68" s="214">
        <f>'[1]Oqoltin-Cotton'!AL68</f>
        <v>0</v>
      </c>
      <c r="AN68" s="214">
        <f>'[1]Oqoltin-Cotton'!AM68</f>
        <v>0</v>
      </c>
      <c r="AO68" s="214">
        <f>'[1]Oqoltin-Cotton'!AN68</f>
        <v>0</v>
      </c>
      <c r="AP68" s="214">
        <f>'[1]Oqoltin-Cotton'!AO68</f>
        <v>0</v>
      </c>
      <c r="AQ68" s="214">
        <f>'[1]Oqoltin-Cotton'!AP68</f>
        <v>0</v>
      </c>
      <c r="AR68" s="214">
        <f>'[1]Oqoltin-Cotton'!AQ68</f>
        <v>0</v>
      </c>
      <c r="AS68" s="214">
        <f>'[1]Oqoltin-Cotton'!AR68</f>
        <v>0</v>
      </c>
      <c r="AT68" s="214">
        <f>'[1]Oqoltin-Cotton'!AS68</f>
        <v>0</v>
      </c>
      <c r="AU68" s="214">
        <f>'[1]Oqoltin-Cotton'!AT68</f>
        <v>0</v>
      </c>
      <c r="AV68" s="214">
        <f>'[1]Oqoltin-Cotton'!AU68</f>
        <v>0</v>
      </c>
    </row>
    <row r="69" spans="2:48" ht="15">
      <c r="B69" s="193" t="str">
        <f>'[1]Oqoltin-Cotton'!A69</f>
        <v>O-3-BB-F2</v>
      </c>
      <c r="C69" s="203" t="str">
        <f>'[1]Oqoltin-Cotton'!B69</f>
        <v>Z 3</v>
      </c>
      <c r="D69" s="64" t="str">
        <f>'[1]Oqoltin-Cotton'!C69</f>
        <v>Bobur</v>
      </c>
      <c r="E69" s="204" t="str">
        <f>'[1]Oqoltin-Cotton'!D69</f>
        <v>F2</v>
      </c>
      <c r="F69" s="210">
        <f>'[1]Oqoltin-Cotton'!E69</f>
        <v>24.53</v>
      </c>
      <c r="G69" s="210">
        <f>'[1]Oqoltin-Cotton'!F69</f>
        <v>22.25</v>
      </c>
      <c r="H69" s="204" t="str">
        <f>'[1]Oqoltin-Cotton'!G69</f>
        <v>Cotton</v>
      </c>
      <c r="I69" s="205">
        <f>'[1]Oqoltin-Cotton'!H69</f>
        <v>22.3</v>
      </c>
      <c r="J69" s="212" t="str">
        <f>'[1]Oqoltin-Cotton'!I69</f>
        <v> </v>
      </c>
      <c r="K69" s="212" t="str">
        <f>'[1]Oqoltin-Cotton'!J69</f>
        <v> </v>
      </c>
      <c r="L69" s="205">
        <f>'[1]Oqoltin-Cotton'!K69</f>
        <v>1</v>
      </c>
      <c r="M69" s="206">
        <f>'[1]Oqoltin-Cotton'!L69</f>
        <v>22.25</v>
      </c>
      <c r="N69" s="206">
        <f>'[1]Oqoltin-Cotton'!M69</f>
        <v>100</v>
      </c>
      <c r="O69" s="207">
        <f>'[1]Oqoltin-Cotton'!N69</f>
        <v>45282</v>
      </c>
      <c r="P69" s="207">
        <f>'[1]Oqoltin-Cotton'!O69</f>
        <v>45288</v>
      </c>
      <c r="Q69" s="205" t="str">
        <f>'[1]Oqoltin-Cotton'!P69</f>
        <v> </v>
      </c>
      <c r="R69" s="212">
        <f>'[1]Oqoltin-Cotton'!Q69</f>
        <v>0</v>
      </c>
      <c r="S69" s="212">
        <f>'[1]Oqoltin-Cotton'!R69</f>
        <v>0</v>
      </c>
      <c r="T69" s="212">
        <f>'[1]Oqoltin-Cotton'!S69</f>
        <v>0</v>
      </c>
      <c r="U69" s="205">
        <f>'[1]Oqoltin-Cotton'!T69</f>
        <v>0</v>
      </c>
      <c r="V69" s="206">
        <f>'[1]Oqoltin-Cotton'!U69</f>
        <v>0</v>
      </c>
      <c r="W69" s="205" t="str">
        <f>'[1]Oqoltin-Cotton'!V69</f>
        <v> </v>
      </c>
      <c r="X69" s="205" t="str">
        <f>'[1]Oqoltin-Cotton'!W69</f>
        <v> </v>
      </c>
      <c r="Y69" s="205">
        <f>'[1]Oqoltin-Cotton'!X69</f>
        <v>0</v>
      </c>
      <c r="Z69" s="205">
        <f>'[1]Oqoltin-Cotton'!Y69</f>
        <v>0</v>
      </c>
      <c r="AA69" s="205">
        <f>'[1]Oqoltin-Cotton'!Z69</f>
        <v>0</v>
      </c>
      <c r="AB69" s="205">
        <f>'[1]Oqoltin-Cotton'!AA69</f>
        <v>0</v>
      </c>
      <c r="AC69" s="205">
        <f>'[1]Oqoltin-Cotton'!AB69</f>
        <v>0</v>
      </c>
      <c r="AD69" s="206">
        <f>'[1]Oqoltin-Cotton'!AC69</f>
        <v>0</v>
      </c>
      <c r="AE69" s="205" t="str">
        <f>'[1]Oqoltin-Cotton'!AD69</f>
        <v> </v>
      </c>
      <c r="AF69" s="205" t="str">
        <f>'[1]Oqoltin-Cotton'!AE69</f>
        <v> </v>
      </c>
      <c r="AG69" s="214">
        <f>'[1]Oqoltin-Cotton'!AF69</f>
        <v>0</v>
      </c>
      <c r="AH69" s="214">
        <f>'[1]Oqoltin-Cotton'!AG69</f>
        <v>0</v>
      </c>
      <c r="AI69" s="214">
        <f>'[1]Oqoltin-Cotton'!AH69</f>
        <v>0</v>
      </c>
      <c r="AJ69" s="214">
        <f>'[1]Oqoltin-Cotton'!AI69</f>
        <v>0</v>
      </c>
      <c r="AK69" s="214">
        <f>'[1]Oqoltin-Cotton'!AJ69</f>
        <v>0</v>
      </c>
      <c r="AL69" s="214">
        <f>'[1]Oqoltin-Cotton'!AK69</f>
        <v>0</v>
      </c>
      <c r="AM69" s="214">
        <f>'[1]Oqoltin-Cotton'!AL69</f>
        <v>0</v>
      </c>
      <c r="AN69" s="214">
        <f>'[1]Oqoltin-Cotton'!AM69</f>
        <v>0</v>
      </c>
      <c r="AO69" s="214">
        <f>'[1]Oqoltin-Cotton'!AN69</f>
        <v>0</v>
      </c>
      <c r="AP69" s="214">
        <f>'[1]Oqoltin-Cotton'!AO69</f>
        <v>0</v>
      </c>
      <c r="AQ69" s="214">
        <f>'[1]Oqoltin-Cotton'!AP69</f>
        <v>0</v>
      </c>
      <c r="AR69" s="214">
        <f>'[1]Oqoltin-Cotton'!AQ69</f>
        <v>0</v>
      </c>
      <c r="AS69" s="214">
        <f>'[1]Oqoltin-Cotton'!AR69</f>
        <v>0</v>
      </c>
      <c r="AT69" s="214">
        <f>'[1]Oqoltin-Cotton'!AS69</f>
        <v>0</v>
      </c>
      <c r="AU69" s="214">
        <f>'[1]Oqoltin-Cotton'!AT69</f>
        <v>0</v>
      </c>
      <c r="AV69" s="214">
        <f>'[1]Oqoltin-Cotton'!AU69</f>
        <v>0</v>
      </c>
    </row>
    <row r="70" spans="2:48" ht="15">
      <c r="B70" s="193" t="str">
        <f>'[1]Oqoltin-Cotton'!A70</f>
        <v>O-3-BB-F3</v>
      </c>
      <c r="C70" s="203" t="str">
        <f>'[1]Oqoltin-Cotton'!B70</f>
        <v>Z 3</v>
      </c>
      <c r="D70" s="64" t="str">
        <f>'[1]Oqoltin-Cotton'!C70</f>
        <v>Bobur</v>
      </c>
      <c r="E70" s="204" t="str">
        <f>'[1]Oqoltin-Cotton'!D70</f>
        <v>F3</v>
      </c>
      <c r="F70" s="210">
        <f>'[1]Oqoltin-Cotton'!E70</f>
        <v>29.7</v>
      </c>
      <c r="G70" s="210">
        <f>'[1]Oqoltin-Cotton'!F70</f>
        <v>26.6</v>
      </c>
      <c r="H70" s="204" t="str">
        <f>'[1]Oqoltin-Cotton'!G70</f>
        <v>Cotton</v>
      </c>
      <c r="I70" s="205">
        <f>'[1]Oqoltin-Cotton'!H70</f>
        <v>26.6</v>
      </c>
      <c r="J70" s="212">
        <f>'[1]Oqoltin-Cotton'!I70</f>
        <v>0</v>
      </c>
      <c r="K70" s="212">
        <f>'[1]Oqoltin-Cotton'!J70</f>
        <v>0</v>
      </c>
      <c r="L70" s="205">
        <f>'[1]Oqoltin-Cotton'!K70</f>
        <v>1</v>
      </c>
      <c r="M70" s="206">
        <f>'[1]Oqoltin-Cotton'!L70</f>
        <v>26.6</v>
      </c>
      <c r="N70" s="206">
        <f>'[1]Oqoltin-Cotton'!M70</f>
        <v>100</v>
      </c>
      <c r="O70" s="207">
        <f>'[1]Oqoltin-Cotton'!N70</f>
        <v>45304</v>
      </c>
      <c r="P70" s="207">
        <f>'[1]Oqoltin-Cotton'!O70</f>
        <v>45309</v>
      </c>
      <c r="Q70" s="205" t="str">
        <f>'[1]Oqoltin-Cotton'!P70</f>
        <v> </v>
      </c>
      <c r="R70" s="212">
        <f>'[1]Oqoltin-Cotton'!Q70</f>
        <v>0</v>
      </c>
      <c r="S70" s="212">
        <f>'[1]Oqoltin-Cotton'!R70</f>
        <v>0</v>
      </c>
      <c r="T70" s="212">
        <f>'[1]Oqoltin-Cotton'!S70</f>
        <v>0</v>
      </c>
      <c r="U70" s="205">
        <f>'[1]Oqoltin-Cotton'!T70</f>
        <v>0</v>
      </c>
      <c r="V70" s="206">
        <f>'[1]Oqoltin-Cotton'!U70</f>
        <v>0</v>
      </c>
      <c r="W70" s="205" t="str">
        <f>'[1]Oqoltin-Cotton'!V70</f>
        <v> </v>
      </c>
      <c r="X70" s="205" t="str">
        <f>'[1]Oqoltin-Cotton'!W70</f>
        <v> </v>
      </c>
      <c r="Y70" s="205">
        <f>'[1]Oqoltin-Cotton'!X70</f>
        <v>0</v>
      </c>
      <c r="Z70" s="205">
        <f>'[1]Oqoltin-Cotton'!Y70</f>
        <v>0</v>
      </c>
      <c r="AA70" s="205">
        <f>'[1]Oqoltin-Cotton'!Z70</f>
        <v>0</v>
      </c>
      <c r="AB70" s="205">
        <f>'[1]Oqoltin-Cotton'!AA70</f>
        <v>0</v>
      </c>
      <c r="AC70" s="205">
        <f>'[1]Oqoltin-Cotton'!AB70</f>
        <v>0</v>
      </c>
      <c r="AD70" s="206">
        <f>'[1]Oqoltin-Cotton'!AC70</f>
        <v>0</v>
      </c>
      <c r="AE70" s="205" t="str">
        <f>'[1]Oqoltin-Cotton'!AD70</f>
        <v> </v>
      </c>
      <c r="AF70" s="205" t="str">
        <f>'[1]Oqoltin-Cotton'!AE70</f>
        <v> </v>
      </c>
      <c r="AG70" s="214">
        <f>'[1]Oqoltin-Cotton'!AF70</f>
        <v>0</v>
      </c>
      <c r="AH70" s="214">
        <f>'[1]Oqoltin-Cotton'!AG70</f>
        <v>0</v>
      </c>
      <c r="AI70" s="214">
        <f>'[1]Oqoltin-Cotton'!AH70</f>
        <v>0</v>
      </c>
      <c r="AJ70" s="214">
        <f>'[1]Oqoltin-Cotton'!AI70</f>
        <v>0</v>
      </c>
      <c r="AK70" s="214">
        <f>'[1]Oqoltin-Cotton'!AJ70</f>
        <v>0</v>
      </c>
      <c r="AL70" s="214">
        <f>'[1]Oqoltin-Cotton'!AK70</f>
        <v>0</v>
      </c>
      <c r="AM70" s="214">
        <f>'[1]Oqoltin-Cotton'!AL70</f>
        <v>0</v>
      </c>
      <c r="AN70" s="214">
        <f>'[1]Oqoltin-Cotton'!AM70</f>
        <v>0</v>
      </c>
      <c r="AO70" s="214">
        <f>'[1]Oqoltin-Cotton'!AN70</f>
        <v>0</v>
      </c>
      <c r="AP70" s="214">
        <f>'[1]Oqoltin-Cotton'!AO70</f>
        <v>0</v>
      </c>
      <c r="AQ70" s="214">
        <f>'[1]Oqoltin-Cotton'!AP70</f>
        <v>0</v>
      </c>
      <c r="AR70" s="214">
        <f>'[1]Oqoltin-Cotton'!AQ70</f>
        <v>0</v>
      </c>
      <c r="AS70" s="214">
        <f>'[1]Oqoltin-Cotton'!AR70</f>
        <v>0</v>
      </c>
      <c r="AT70" s="214">
        <f>'[1]Oqoltin-Cotton'!AS70</f>
        <v>0</v>
      </c>
      <c r="AU70" s="214">
        <f>'[1]Oqoltin-Cotton'!AT70</f>
        <v>0</v>
      </c>
      <c r="AV70" s="214">
        <f>'[1]Oqoltin-Cotton'!AU70</f>
        <v>0</v>
      </c>
    </row>
    <row r="71" spans="2:48" ht="15">
      <c r="B71" s="193" t="str">
        <f>'[1]Oqoltin-Cotton'!A71</f>
        <v>O-3-BB-F4</v>
      </c>
      <c r="C71" s="203" t="str">
        <f>'[1]Oqoltin-Cotton'!B71</f>
        <v>Z 3</v>
      </c>
      <c r="D71" s="64" t="str">
        <f>'[1]Oqoltin-Cotton'!C71</f>
        <v>Bobur</v>
      </c>
      <c r="E71" s="204" t="str">
        <f>'[1]Oqoltin-Cotton'!D71</f>
        <v>F4</v>
      </c>
      <c r="F71" s="210">
        <f>'[1]Oqoltin-Cotton'!E71</f>
        <v>30.31</v>
      </c>
      <c r="G71" s="210">
        <f>'[1]Oqoltin-Cotton'!F71</f>
        <v>25.22</v>
      </c>
      <c r="H71" s="204" t="str">
        <f>'[1]Oqoltin-Cotton'!G71</f>
        <v>Cotton</v>
      </c>
      <c r="I71" s="205">
        <f>'[1]Oqoltin-Cotton'!H71</f>
        <v>25.2</v>
      </c>
      <c r="J71" s="212" t="str">
        <f>'[1]Oqoltin-Cotton'!I71</f>
        <v> </v>
      </c>
      <c r="K71" s="212" t="str">
        <f>'[1]Oqoltin-Cotton'!J71</f>
        <v> </v>
      </c>
      <c r="L71" s="205">
        <f>'[1]Oqoltin-Cotton'!K71</f>
        <v>1</v>
      </c>
      <c r="M71" s="206">
        <f>'[1]Oqoltin-Cotton'!L71</f>
        <v>25.22</v>
      </c>
      <c r="N71" s="206">
        <f>'[1]Oqoltin-Cotton'!M71</f>
        <v>100</v>
      </c>
      <c r="O71" s="207">
        <f>'[1]Oqoltin-Cotton'!N71</f>
        <v>45297</v>
      </c>
      <c r="P71" s="207">
        <f>'[1]Oqoltin-Cotton'!O71</f>
        <v>45301</v>
      </c>
      <c r="Q71" s="205" t="str">
        <f>'[1]Oqoltin-Cotton'!P71</f>
        <v> </v>
      </c>
      <c r="R71" s="212">
        <f>'[1]Oqoltin-Cotton'!Q71</f>
        <v>0</v>
      </c>
      <c r="S71" s="212">
        <f>'[1]Oqoltin-Cotton'!R71</f>
        <v>0</v>
      </c>
      <c r="T71" s="212">
        <f>'[1]Oqoltin-Cotton'!S71</f>
        <v>0</v>
      </c>
      <c r="U71" s="205">
        <f>'[1]Oqoltin-Cotton'!T71</f>
        <v>0</v>
      </c>
      <c r="V71" s="206">
        <f>'[1]Oqoltin-Cotton'!U71</f>
        <v>0</v>
      </c>
      <c r="W71" s="205" t="str">
        <f>'[1]Oqoltin-Cotton'!V71</f>
        <v> </v>
      </c>
      <c r="X71" s="205" t="str">
        <f>'[1]Oqoltin-Cotton'!W71</f>
        <v> </v>
      </c>
      <c r="Y71" s="205">
        <f>'[1]Oqoltin-Cotton'!X71</f>
        <v>0</v>
      </c>
      <c r="Z71" s="205">
        <f>'[1]Oqoltin-Cotton'!Y71</f>
        <v>0</v>
      </c>
      <c r="AA71" s="205">
        <f>'[1]Oqoltin-Cotton'!Z71</f>
        <v>0</v>
      </c>
      <c r="AB71" s="205">
        <f>'[1]Oqoltin-Cotton'!AA71</f>
        <v>0</v>
      </c>
      <c r="AC71" s="205">
        <f>'[1]Oqoltin-Cotton'!AB71</f>
        <v>0</v>
      </c>
      <c r="AD71" s="206">
        <f>'[1]Oqoltin-Cotton'!AC71</f>
        <v>0</v>
      </c>
      <c r="AE71" s="205" t="str">
        <f>'[1]Oqoltin-Cotton'!AD71</f>
        <v> </v>
      </c>
      <c r="AF71" s="205" t="str">
        <f>'[1]Oqoltin-Cotton'!AE71</f>
        <v> </v>
      </c>
      <c r="AG71" s="214">
        <f>'[1]Oqoltin-Cotton'!AF71</f>
        <v>0</v>
      </c>
      <c r="AH71" s="214">
        <f>'[1]Oqoltin-Cotton'!AG71</f>
        <v>0</v>
      </c>
      <c r="AI71" s="214">
        <f>'[1]Oqoltin-Cotton'!AH71</f>
        <v>0</v>
      </c>
      <c r="AJ71" s="214">
        <f>'[1]Oqoltin-Cotton'!AI71</f>
        <v>0</v>
      </c>
      <c r="AK71" s="214">
        <f>'[1]Oqoltin-Cotton'!AJ71</f>
        <v>0</v>
      </c>
      <c r="AL71" s="214">
        <f>'[1]Oqoltin-Cotton'!AK71</f>
        <v>0</v>
      </c>
      <c r="AM71" s="214">
        <f>'[1]Oqoltin-Cotton'!AL71</f>
        <v>0</v>
      </c>
      <c r="AN71" s="214">
        <f>'[1]Oqoltin-Cotton'!AM71</f>
        <v>0</v>
      </c>
      <c r="AO71" s="214">
        <f>'[1]Oqoltin-Cotton'!AN71</f>
        <v>0</v>
      </c>
      <c r="AP71" s="214">
        <f>'[1]Oqoltin-Cotton'!AO71</f>
        <v>0</v>
      </c>
      <c r="AQ71" s="214">
        <f>'[1]Oqoltin-Cotton'!AP71</f>
        <v>0</v>
      </c>
      <c r="AR71" s="214">
        <f>'[1]Oqoltin-Cotton'!AQ71</f>
        <v>0</v>
      </c>
      <c r="AS71" s="214">
        <f>'[1]Oqoltin-Cotton'!AR71</f>
        <v>0</v>
      </c>
      <c r="AT71" s="214">
        <f>'[1]Oqoltin-Cotton'!AS71</f>
        <v>0</v>
      </c>
      <c r="AU71" s="214">
        <f>'[1]Oqoltin-Cotton'!AT71</f>
        <v>0</v>
      </c>
      <c r="AV71" s="214">
        <f>'[1]Oqoltin-Cotton'!AU71</f>
        <v>0</v>
      </c>
    </row>
    <row r="72" spans="2:48" ht="15">
      <c r="B72" s="193" t="str">
        <f>'[1]Oqoltin-Cotton'!A72</f>
        <v>O-3-BB-F5</v>
      </c>
      <c r="C72" s="203" t="str">
        <f>'[1]Oqoltin-Cotton'!B72</f>
        <v>Z 3</v>
      </c>
      <c r="D72" s="64" t="str">
        <f>'[1]Oqoltin-Cotton'!C72</f>
        <v>Bobur</v>
      </c>
      <c r="E72" s="204" t="str">
        <f>'[1]Oqoltin-Cotton'!D72</f>
        <v>F5</v>
      </c>
      <c r="F72" s="210">
        <f>'[1]Oqoltin-Cotton'!E72</f>
        <v>16.829999999999998</v>
      </c>
      <c r="G72" s="210">
        <f>'[1]Oqoltin-Cotton'!F72</f>
        <v>14.12</v>
      </c>
      <c r="H72" s="204" t="str">
        <f>'[1]Oqoltin-Cotton'!G72</f>
        <v>Cotton</v>
      </c>
      <c r="I72" s="205">
        <f>'[1]Oqoltin-Cotton'!H72</f>
        <v>14.1</v>
      </c>
      <c r="J72" s="212" t="str">
        <f>'[1]Oqoltin-Cotton'!I72</f>
        <v> </v>
      </c>
      <c r="K72" s="212" t="str">
        <f>'[1]Oqoltin-Cotton'!J72</f>
        <v> </v>
      </c>
      <c r="L72" s="205">
        <f>'[1]Oqoltin-Cotton'!K72</f>
        <v>1</v>
      </c>
      <c r="M72" s="206">
        <f>'[1]Oqoltin-Cotton'!L72</f>
        <v>14.12</v>
      </c>
      <c r="N72" s="206">
        <f>'[1]Oqoltin-Cotton'!M72</f>
        <v>100</v>
      </c>
      <c r="O72" s="207">
        <f>'[1]Oqoltin-Cotton'!N72</f>
        <v>45289</v>
      </c>
      <c r="P72" s="207">
        <f>'[1]Oqoltin-Cotton'!O72</f>
        <v>45293</v>
      </c>
      <c r="Q72" s="205" t="str">
        <f>'[1]Oqoltin-Cotton'!P72</f>
        <v> </v>
      </c>
      <c r="R72" s="212">
        <f>'[1]Oqoltin-Cotton'!Q72</f>
        <v>0</v>
      </c>
      <c r="S72" s="212">
        <f>'[1]Oqoltin-Cotton'!R72</f>
        <v>0</v>
      </c>
      <c r="T72" s="212">
        <f>'[1]Oqoltin-Cotton'!S72</f>
        <v>0</v>
      </c>
      <c r="U72" s="205">
        <f>'[1]Oqoltin-Cotton'!T72</f>
        <v>0</v>
      </c>
      <c r="V72" s="206">
        <f>'[1]Oqoltin-Cotton'!U72</f>
        <v>0</v>
      </c>
      <c r="W72" s="205" t="str">
        <f>'[1]Oqoltin-Cotton'!V72</f>
        <v> </v>
      </c>
      <c r="X72" s="205" t="str">
        <f>'[1]Oqoltin-Cotton'!W72</f>
        <v> </v>
      </c>
      <c r="Y72" s="205">
        <f>'[1]Oqoltin-Cotton'!X72</f>
        <v>0</v>
      </c>
      <c r="Z72" s="205">
        <f>'[1]Oqoltin-Cotton'!Y72</f>
        <v>0</v>
      </c>
      <c r="AA72" s="205">
        <f>'[1]Oqoltin-Cotton'!Z72</f>
        <v>0</v>
      </c>
      <c r="AB72" s="205">
        <f>'[1]Oqoltin-Cotton'!AA72</f>
        <v>0</v>
      </c>
      <c r="AC72" s="205">
        <f>'[1]Oqoltin-Cotton'!AB72</f>
        <v>0</v>
      </c>
      <c r="AD72" s="206">
        <f>'[1]Oqoltin-Cotton'!AC72</f>
        <v>0</v>
      </c>
      <c r="AE72" s="205" t="str">
        <f>'[1]Oqoltin-Cotton'!AD72</f>
        <v> </v>
      </c>
      <c r="AF72" s="205" t="str">
        <f>'[1]Oqoltin-Cotton'!AE72</f>
        <v> </v>
      </c>
      <c r="AG72" s="214">
        <f>'[1]Oqoltin-Cotton'!AF72</f>
        <v>0</v>
      </c>
      <c r="AH72" s="214">
        <f>'[1]Oqoltin-Cotton'!AG72</f>
        <v>0</v>
      </c>
      <c r="AI72" s="214">
        <f>'[1]Oqoltin-Cotton'!AH72</f>
        <v>0</v>
      </c>
      <c r="AJ72" s="214">
        <f>'[1]Oqoltin-Cotton'!AI72</f>
        <v>0</v>
      </c>
      <c r="AK72" s="214">
        <f>'[1]Oqoltin-Cotton'!AJ72</f>
        <v>0</v>
      </c>
      <c r="AL72" s="214">
        <f>'[1]Oqoltin-Cotton'!AK72</f>
        <v>0</v>
      </c>
      <c r="AM72" s="214">
        <f>'[1]Oqoltin-Cotton'!AL72</f>
        <v>0</v>
      </c>
      <c r="AN72" s="214">
        <f>'[1]Oqoltin-Cotton'!AM72</f>
        <v>0</v>
      </c>
      <c r="AO72" s="214">
        <f>'[1]Oqoltin-Cotton'!AN72</f>
        <v>0</v>
      </c>
      <c r="AP72" s="214">
        <f>'[1]Oqoltin-Cotton'!AO72</f>
        <v>0</v>
      </c>
      <c r="AQ72" s="214">
        <f>'[1]Oqoltin-Cotton'!AP72</f>
        <v>0</v>
      </c>
      <c r="AR72" s="214">
        <f>'[1]Oqoltin-Cotton'!AQ72</f>
        <v>0</v>
      </c>
      <c r="AS72" s="214">
        <f>'[1]Oqoltin-Cotton'!AR72</f>
        <v>0</v>
      </c>
      <c r="AT72" s="214">
        <f>'[1]Oqoltin-Cotton'!AS72</f>
        <v>0</v>
      </c>
      <c r="AU72" s="214">
        <f>'[1]Oqoltin-Cotton'!AT72</f>
        <v>0</v>
      </c>
      <c r="AV72" s="214">
        <f>'[1]Oqoltin-Cotton'!AU72</f>
        <v>0</v>
      </c>
    </row>
    <row r="73" spans="2:48" ht="15">
      <c r="B73" s="193" t="str">
        <f>'[1]Oqoltin-Cotton'!A73</f>
        <v>O-3-BB-F6</v>
      </c>
      <c r="C73" s="203" t="str">
        <f>'[1]Oqoltin-Cotton'!B73</f>
        <v>Z 3</v>
      </c>
      <c r="D73" s="64" t="str">
        <f>'[1]Oqoltin-Cotton'!C73</f>
        <v>Bobur</v>
      </c>
      <c r="E73" s="204" t="str">
        <f>'[1]Oqoltin-Cotton'!D73</f>
        <v>F6</v>
      </c>
      <c r="F73" s="210">
        <f>'[1]Oqoltin-Cotton'!E73</f>
        <v>24.19</v>
      </c>
      <c r="G73" s="210">
        <f>'[1]Oqoltin-Cotton'!F73</f>
        <v>21.74</v>
      </c>
      <c r="H73" s="204" t="str">
        <f>'[1]Oqoltin-Cotton'!G73</f>
        <v>Cotton</v>
      </c>
      <c r="I73" s="205">
        <f>'[1]Oqoltin-Cotton'!H73</f>
        <v>21.7</v>
      </c>
      <c r="J73" s="212" t="str">
        <f>'[1]Oqoltin-Cotton'!I73</f>
        <v> </v>
      </c>
      <c r="K73" s="212" t="str">
        <f>'[1]Oqoltin-Cotton'!J73</f>
        <v> </v>
      </c>
      <c r="L73" s="205">
        <f>'[1]Oqoltin-Cotton'!K73</f>
        <v>1</v>
      </c>
      <c r="M73" s="206">
        <f>'[1]Oqoltin-Cotton'!L73</f>
        <v>21.74</v>
      </c>
      <c r="N73" s="206">
        <f>'[1]Oqoltin-Cotton'!M73</f>
        <v>100</v>
      </c>
      <c r="O73" s="207">
        <f>'[1]Oqoltin-Cotton'!N73</f>
        <v>45277</v>
      </c>
      <c r="P73" s="207">
        <f>'[1]Oqoltin-Cotton'!O73</f>
        <v>45282</v>
      </c>
      <c r="Q73" s="205" t="str">
        <f>'[1]Oqoltin-Cotton'!P73</f>
        <v> </v>
      </c>
      <c r="R73" s="212">
        <f>'[1]Oqoltin-Cotton'!Q73</f>
        <v>0</v>
      </c>
      <c r="S73" s="212">
        <f>'[1]Oqoltin-Cotton'!R73</f>
        <v>0</v>
      </c>
      <c r="T73" s="212">
        <f>'[1]Oqoltin-Cotton'!S73</f>
        <v>0</v>
      </c>
      <c r="U73" s="205">
        <f>'[1]Oqoltin-Cotton'!T73</f>
        <v>0</v>
      </c>
      <c r="V73" s="206">
        <f>'[1]Oqoltin-Cotton'!U73</f>
        <v>0</v>
      </c>
      <c r="W73" s="205" t="str">
        <f>'[1]Oqoltin-Cotton'!V73</f>
        <v> </v>
      </c>
      <c r="X73" s="205" t="str">
        <f>'[1]Oqoltin-Cotton'!W73</f>
        <v> </v>
      </c>
      <c r="Y73" s="205">
        <f>'[1]Oqoltin-Cotton'!X73</f>
        <v>0</v>
      </c>
      <c r="Z73" s="205">
        <f>'[1]Oqoltin-Cotton'!Y73</f>
        <v>0</v>
      </c>
      <c r="AA73" s="205">
        <f>'[1]Oqoltin-Cotton'!Z73</f>
        <v>0</v>
      </c>
      <c r="AB73" s="205">
        <f>'[1]Oqoltin-Cotton'!AA73</f>
        <v>0</v>
      </c>
      <c r="AC73" s="205">
        <f>'[1]Oqoltin-Cotton'!AB73</f>
        <v>0</v>
      </c>
      <c r="AD73" s="206">
        <f>'[1]Oqoltin-Cotton'!AC73</f>
        <v>0</v>
      </c>
      <c r="AE73" s="205" t="str">
        <f>'[1]Oqoltin-Cotton'!AD73</f>
        <v> </v>
      </c>
      <c r="AF73" s="205" t="str">
        <f>'[1]Oqoltin-Cotton'!AE73</f>
        <v> </v>
      </c>
      <c r="AG73" s="214">
        <f>'[1]Oqoltin-Cotton'!AF73</f>
        <v>0</v>
      </c>
      <c r="AH73" s="214">
        <f>'[1]Oqoltin-Cotton'!AG73</f>
        <v>0</v>
      </c>
      <c r="AI73" s="214">
        <f>'[1]Oqoltin-Cotton'!AH73</f>
        <v>0</v>
      </c>
      <c r="AJ73" s="214">
        <f>'[1]Oqoltin-Cotton'!AI73</f>
        <v>0</v>
      </c>
      <c r="AK73" s="214">
        <f>'[1]Oqoltin-Cotton'!AJ73</f>
        <v>0</v>
      </c>
      <c r="AL73" s="214">
        <f>'[1]Oqoltin-Cotton'!AK73</f>
        <v>0</v>
      </c>
      <c r="AM73" s="214">
        <f>'[1]Oqoltin-Cotton'!AL73</f>
        <v>0</v>
      </c>
      <c r="AN73" s="214">
        <f>'[1]Oqoltin-Cotton'!AM73</f>
        <v>0</v>
      </c>
      <c r="AO73" s="214">
        <f>'[1]Oqoltin-Cotton'!AN73</f>
        <v>0</v>
      </c>
      <c r="AP73" s="214">
        <f>'[1]Oqoltin-Cotton'!AO73</f>
        <v>0</v>
      </c>
      <c r="AQ73" s="214">
        <f>'[1]Oqoltin-Cotton'!AP73</f>
        <v>0</v>
      </c>
      <c r="AR73" s="214">
        <f>'[1]Oqoltin-Cotton'!AQ73</f>
        <v>0</v>
      </c>
      <c r="AS73" s="214">
        <f>'[1]Oqoltin-Cotton'!AR73</f>
        <v>0</v>
      </c>
      <c r="AT73" s="214">
        <f>'[1]Oqoltin-Cotton'!AS73</f>
        <v>0</v>
      </c>
      <c r="AU73" s="214">
        <f>'[1]Oqoltin-Cotton'!AT73</f>
        <v>0</v>
      </c>
      <c r="AV73" s="214">
        <f>'[1]Oqoltin-Cotton'!AU73</f>
        <v>0</v>
      </c>
    </row>
    <row r="74" spans="2:48" ht="15">
      <c r="B74" s="193" t="str">
        <f>'[1]Oqoltin-Cotton'!A74</f>
        <v>O-3-BB-F7</v>
      </c>
      <c r="C74" s="203" t="str">
        <f>'[1]Oqoltin-Cotton'!B74</f>
        <v>Z 3</v>
      </c>
      <c r="D74" s="64" t="str">
        <f>'[1]Oqoltin-Cotton'!C74</f>
        <v>Bobur</v>
      </c>
      <c r="E74" s="204" t="str">
        <f>'[1]Oqoltin-Cotton'!D74</f>
        <v>F7</v>
      </c>
      <c r="F74" s="210">
        <f>'[1]Oqoltin-Cotton'!E74</f>
        <v>26.96</v>
      </c>
      <c r="G74" s="210">
        <f>'[1]Oqoltin-Cotton'!F74</f>
        <v>23.94</v>
      </c>
      <c r="H74" s="204" t="str">
        <f>'[1]Oqoltin-Cotton'!G74</f>
        <v>Cotton</v>
      </c>
      <c r="I74" s="205">
        <f>'[1]Oqoltin-Cotton'!H74</f>
        <v>23.9</v>
      </c>
      <c r="J74" s="212" t="str">
        <f>'[1]Oqoltin-Cotton'!I74</f>
        <v> </v>
      </c>
      <c r="K74" s="212" t="str">
        <f>'[1]Oqoltin-Cotton'!J74</f>
        <v> </v>
      </c>
      <c r="L74" s="205">
        <f>'[1]Oqoltin-Cotton'!K74</f>
        <v>1</v>
      </c>
      <c r="M74" s="206">
        <f>'[1]Oqoltin-Cotton'!L74</f>
        <v>23.94</v>
      </c>
      <c r="N74" s="206">
        <f>'[1]Oqoltin-Cotton'!M74</f>
        <v>100</v>
      </c>
      <c r="O74" s="207">
        <f>'[1]Oqoltin-Cotton'!N74</f>
        <v>45294</v>
      </c>
      <c r="P74" s="207">
        <f>'[1]Oqoltin-Cotton'!O74</f>
        <v>45297</v>
      </c>
      <c r="Q74" s="205" t="str">
        <f>'[1]Oqoltin-Cotton'!P74</f>
        <v> </v>
      </c>
      <c r="R74" s="212">
        <f>'[1]Oqoltin-Cotton'!Q74</f>
        <v>0</v>
      </c>
      <c r="S74" s="212">
        <f>'[1]Oqoltin-Cotton'!R74</f>
        <v>0</v>
      </c>
      <c r="T74" s="212">
        <f>'[1]Oqoltin-Cotton'!S74</f>
        <v>0</v>
      </c>
      <c r="U74" s="205">
        <f>'[1]Oqoltin-Cotton'!T74</f>
        <v>0</v>
      </c>
      <c r="V74" s="206">
        <f>'[1]Oqoltin-Cotton'!U74</f>
        <v>0</v>
      </c>
      <c r="W74" s="205" t="str">
        <f>'[1]Oqoltin-Cotton'!V74</f>
        <v> </v>
      </c>
      <c r="X74" s="205" t="str">
        <f>'[1]Oqoltin-Cotton'!W74</f>
        <v> </v>
      </c>
      <c r="Y74" s="205">
        <f>'[1]Oqoltin-Cotton'!X74</f>
        <v>0</v>
      </c>
      <c r="Z74" s="205">
        <f>'[1]Oqoltin-Cotton'!Y74</f>
        <v>0</v>
      </c>
      <c r="AA74" s="205">
        <f>'[1]Oqoltin-Cotton'!Z74</f>
        <v>0</v>
      </c>
      <c r="AB74" s="205">
        <f>'[1]Oqoltin-Cotton'!AA74</f>
        <v>0</v>
      </c>
      <c r="AC74" s="205">
        <f>'[1]Oqoltin-Cotton'!AB74</f>
        <v>0</v>
      </c>
      <c r="AD74" s="206">
        <f>'[1]Oqoltin-Cotton'!AC74</f>
        <v>0</v>
      </c>
      <c r="AE74" s="205" t="str">
        <f>'[1]Oqoltin-Cotton'!AD74</f>
        <v> </v>
      </c>
      <c r="AF74" s="205" t="str">
        <f>'[1]Oqoltin-Cotton'!AE74</f>
        <v> </v>
      </c>
      <c r="AG74" s="214">
        <f>'[1]Oqoltin-Cotton'!AF74</f>
        <v>0</v>
      </c>
      <c r="AH74" s="214">
        <f>'[1]Oqoltin-Cotton'!AG74</f>
        <v>0</v>
      </c>
      <c r="AI74" s="214">
        <f>'[1]Oqoltin-Cotton'!AH74</f>
        <v>0</v>
      </c>
      <c r="AJ74" s="214">
        <f>'[1]Oqoltin-Cotton'!AI74</f>
        <v>0</v>
      </c>
      <c r="AK74" s="214">
        <f>'[1]Oqoltin-Cotton'!AJ74</f>
        <v>0</v>
      </c>
      <c r="AL74" s="214">
        <f>'[1]Oqoltin-Cotton'!AK74</f>
        <v>0</v>
      </c>
      <c r="AM74" s="214">
        <f>'[1]Oqoltin-Cotton'!AL74</f>
        <v>0</v>
      </c>
      <c r="AN74" s="214">
        <f>'[1]Oqoltin-Cotton'!AM74</f>
        <v>0</v>
      </c>
      <c r="AO74" s="214">
        <f>'[1]Oqoltin-Cotton'!AN74</f>
        <v>0</v>
      </c>
      <c r="AP74" s="214">
        <f>'[1]Oqoltin-Cotton'!AO74</f>
        <v>0</v>
      </c>
      <c r="AQ74" s="214">
        <f>'[1]Oqoltin-Cotton'!AP74</f>
        <v>0</v>
      </c>
      <c r="AR74" s="214">
        <f>'[1]Oqoltin-Cotton'!AQ74</f>
        <v>0</v>
      </c>
      <c r="AS74" s="214">
        <f>'[1]Oqoltin-Cotton'!AR74</f>
        <v>0</v>
      </c>
      <c r="AT74" s="214">
        <f>'[1]Oqoltin-Cotton'!AS74</f>
        <v>0</v>
      </c>
      <c r="AU74" s="214">
        <f>'[1]Oqoltin-Cotton'!AT74</f>
        <v>0</v>
      </c>
      <c r="AV74" s="214">
        <f>'[1]Oqoltin-Cotton'!AU74</f>
        <v>0</v>
      </c>
    </row>
    <row r="75" spans="2:48" ht="15">
      <c r="B75" s="193" t="str">
        <f>'[1]Oqoltin-Cotton'!A75</f>
        <v>O-3-BB-F13</v>
      </c>
      <c r="C75" s="203" t="str">
        <f>'[1]Oqoltin-Cotton'!B75</f>
        <v>Z 3</v>
      </c>
      <c r="D75" s="64" t="str">
        <f>'[1]Oqoltin-Cotton'!C75</f>
        <v>Bobur</v>
      </c>
      <c r="E75" s="204" t="str">
        <f>'[1]Oqoltin-Cotton'!D75</f>
        <v>F13</v>
      </c>
      <c r="F75" s="210">
        <f>'[1]Oqoltin-Cotton'!E75</f>
        <v>20.59</v>
      </c>
      <c r="G75" s="210">
        <f>'[1]Oqoltin-Cotton'!F75</f>
        <v>17.600000000000001</v>
      </c>
      <c r="H75" s="204" t="str">
        <f>'[1]Oqoltin-Cotton'!G75</f>
        <v>Cotton</v>
      </c>
      <c r="I75" s="205">
        <f>'[1]Oqoltin-Cotton'!H75</f>
        <v>17.600000000000001</v>
      </c>
      <c r="J75" s="212">
        <f>'[1]Oqoltin-Cotton'!I75</f>
        <v>0</v>
      </c>
      <c r="K75" s="212">
        <f>'[1]Oqoltin-Cotton'!J75</f>
        <v>0</v>
      </c>
      <c r="L75" s="205">
        <f>'[1]Oqoltin-Cotton'!K75</f>
        <v>1</v>
      </c>
      <c r="M75" s="206">
        <f>'[1]Oqoltin-Cotton'!L75</f>
        <v>17.600000000000001</v>
      </c>
      <c r="N75" s="206">
        <f>'[1]Oqoltin-Cotton'!M75</f>
        <v>100</v>
      </c>
      <c r="O75" s="207">
        <f>'[1]Oqoltin-Cotton'!N75</f>
        <v>45334</v>
      </c>
      <c r="P75" s="207">
        <f>'[1]Oqoltin-Cotton'!O75</f>
        <v>45337</v>
      </c>
      <c r="Q75" s="205" t="str">
        <f>'[1]Oqoltin-Cotton'!P75</f>
        <v> </v>
      </c>
      <c r="R75" s="212">
        <f>'[1]Oqoltin-Cotton'!Q75</f>
        <v>0</v>
      </c>
      <c r="S75" s="212">
        <f>'[1]Oqoltin-Cotton'!R75</f>
        <v>0</v>
      </c>
      <c r="T75" s="212">
        <f>'[1]Oqoltin-Cotton'!S75</f>
        <v>0</v>
      </c>
      <c r="U75" s="205">
        <f>'[1]Oqoltin-Cotton'!T75</f>
        <v>0</v>
      </c>
      <c r="V75" s="206">
        <f>'[1]Oqoltin-Cotton'!U75</f>
        <v>0</v>
      </c>
      <c r="W75" s="205" t="str">
        <f>'[1]Oqoltin-Cotton'!V75</f>
        <v> </v>
      </c>
      <c r="X75" s="205" t="str">
        <f>'[1]Oqoltin-Cotton'!W75</f>
        <v> </v>
      </c>
      <c r="Y75" s="205">
        <f>'[1]Oqoltin-Cotton'!X75</f>
        <v>0</v>
      </c>
      <c r="Z75" s="205">
        <f>'[1]Oqoltin-Cotton'!Y75</f>
        <v>0</v>
      </c>
      <c r="AA75" s="205">
        <f>'[1]Oqoltin-Cotton'!Z75</f>
        <v>0</v>
      </c>
      <c r="AB75" s="205">
        <f>'[1]Oqoltin-Cotton'!AA75</f>
        <v>0</v>
      </c>
      <c r="AC75" s="205">
        <f>'[1]Oqoltin-Cotton'!AB75</f>
        <v>0</v>
      </c>
      <c r="AD75" s="206">
        <f>'[1]Oqoltin-Cotton'!AC75</f>
        <v>0</v>
      </c>
      <c r="AE75" s="205" t="str">
        <f>'[1]Oqoltin-Cotton'!AD75</f>
        <v> </v>
      </c>
      <c r="AF75" s="205" t="str">
        <f>'[1]Oqoltin-Cotton'!AE75</f>
        <v> </v>
      </c>
      <c r="AG75" s="214">
        <f>'[1]Oqoltin-Cotton'!AF75</f>
        <v>0</v>
      </c>
      <c r="AH75" s="214">
        <f>'[1]Oqoltin-Cotton'!AG75</f>
        <v>0</v>
      </c>
      <c r="AI75" s="214">
        <f>'[1]Oqoltin-Cotton'!AH75</f>
        <v>0</v>
      </c>
      <c r="AJ75" s="214">
        <f>'[1]Oqoltin-Cotton'!AI75</f>
        <v>0</v>
      </c>
      <c r="AK75" s="214">
        <f>'[1]Oqoltin-Cotton'!AJ75</f>
        <v>0</v>
      </c>
      <c r="AL75" s="214">
        <f>'[1]Oqoltin-Cotton'!AK75</f>
        <v>0</v>
      </c>
      <c r="AM75" s="214">
        <f>'[1]Oqoltin-Cotton'!AL75</f>
        <v>0</v>
      </c>
      <c r="AN75" s="214">
        <f>'[1]Oqoltin-Cotton'!AM75</f>
        <v>0</v>
      </c>
      <c r="AO75" s="214">
        <f>'[1]Oqoltin-Cotton'!AN75</f>
        <v>0</v>
      </c>
      <c r="AP75" s="214">
        <f>'[1]Oqoltin-Cotton'!AO75</f>
        <v>0</v>
      </c>
      <c r="AQ75" s="214">
        <f>'[1]Oqoltin-Cotton'!AP75</f>
        <v>0</v>
      </c>
      <c r="AR75" s="214">
        <f>'[1]Oqoltin-Cotton'!AQ75</f>
        <v>0</v>
      </c>
      <c r="AS75" s="214">
        <f>'[1]Oqoltin-Cotton'!AR75</f>
        <v>0</v>
      </c>
      <c r="AT75" s="214">
        <f>'[1]Oqoltin-Cotton'!AS75</f>
        <v>0</v>
      </c>
      <c r="AU75" s="214">
        <f>'[1]Oqoltin-Cotton'!AT75</f>
        <v>0</v>
      </c>
      <c r="AV75" s="214">
        <f>'[1]Oqoltin-Cotton'!AU75</f>
        <v>0</v>
      </c>
    </row>
    <row r="76" spans="2:48" ht="15">
      <c r="B76" s="193" t="str">
        <f>'[1]Oqoltin-Cotton'!A76</f>
        <v>O-3-BB-F14</v>
      </c>
      <c r="C76" s="203" t="str">
        <f>'[1]Oqoltin-Cotton'!B76</f>
        <v>Z 3</v>
      </c>
      <c r="D76" s="64" t="str">
        <f>'[1]Oqoltin-Cotton'!C76</f>
        <v>Bobur</v>
      </c>
      <c r="E76" s="204" t="str">
        <f>'[1]Oqoltin-Cotton'!D76</f>
        <v>F14</v>
      </c>
      <c r="F76" s="210">
        <f>'[1]Oqoltin-Cotton'!E76</f>
        <v>20.58</v>
      </c>
      <c r="G76" s="210">
        <f>'[1]Oqoltin-Cotton'!F76</f>
        <v>17.899999999999999</v>
      </c>
      <c r="H76" s="204" t="str">
        <f>'[1]Oqoltin-Cotton'!G76</f>
        <v>Cotton</v>
      </c>
      <c r="I76" s="205">
        <f>'[1]Oqoltin-Cotton'!H76</f>
        <v>17.899999999999999</v>
      </c>
      <c r="J76" s="212">
        <f>'[1]Oqoltin-Cotton'!I76</f>
        <v>0</v>
      </c>
      <c r="K76" s="212">
        <f>'[1]Oqoltin-Cotton'!J76</f>
        <v>0</v>
      </c>
      <c r="L76" s="205">
        <f>'[1]Oqoltin-Cotton'!K76</f>
        <v>1</v>
      </c>
      <c r="M76" s="206">
        <f>'[1]Oqoltin-Cotton'!L76</f>
        <v>17.899999999999999</v>
      </c>
      <c r="N76" s="206">
        <f>'[1]Oqoltin-Cotton'!M76</f>
        <v>100</v>
      </c>
      <c r="O76" s="207">
        <f>'[1]Oqoltin-Cotton'!N76</f>
        <v>45331</v>
      </c>
      <c r="P76" s="207">
        <f>'[1]Oqoltin-Cotton'!O76</f>
        <v>45334</v>
      </c>
      <c r="Q76" s="205" t="str">
        <f>'[1]Oqoltin-Cotton'!P76</f>
        <v> </v>
      </c>
      <c r="R76" s="212">
        <f>'[1]Oqoltin-Cotton'!Q76</f>
        <v>0</v>
      </c>
      <c r="S76" s="212">
        <f>'[1]Oqoltin-Cotton'!R76</f>
        <v>0</v>
      </c>
      <c r="T76" s="212">
        <f>'[1]Oqoltin-Cotton'!S76</f>
        <v>0</v>
      </c>
      <c r="U76" s="205">
        <f>'[1]Oqoltin-Cotton'!T76</f>
        <v>0</v>
      </c>
      <c r="V76" s="206">
        <f>'[1]Oqoltin-Cotton'!U76</f>
        <v>0</v>
      </c>
      <c r="W76" s="205" t="str">
        <f>'[1]Oqoltin-Cotton'!V76</f>
        <v> </v>
      </c>
      <c r="X76" s="205" t="str">
        <f>'[1]Oqoltin-Cotton'!W76</f>
        <v> </v>
      </c>
      <c r="Y76" s="205">
        <f>'[1]Oqoltin-Cotton'!X76</f>
        <v>0</v>
      </c>
      <c r="Z76" s="205">
        <f>'[1]Oqoltin-Cotton'!Y76</f>
        <v>0</v>
      </c>
      <c r="AA76" s="205">
        <f>'[1]Oqoltin-Cotton'!Z76</f>
        <v>0</v>
      </c>
      <c r="AB76" s="205">
        <f>'[1]Oqoltin-Cotton'!AA76</f>
        <v>0</v>
      </c>
      <c r="AC76" s="205">
        <f>'[1]Oqoltin-Cotton'!AB76</f>
        <v>0</v>
      </c>
      <c r="AD76" s="206">
        <f>'[1]Oqoltin-Cotton'!AC76</f>
        <v>0</v>
      </c>
      <c r="AE76" s="205" t="str">
        <f>'[1]Oqoltin-Cotton'!AD76</f>
        <v> </v>
      </c>
      <c r="AF76" s="205" t="str">
        <f>'[1]Oqoltin-Cotton'!AE76</f>
        <v> </v>
      </c>
      <c r="AG76" s="214">
        <f>'[1]Oqoltin-Cotton'!AF76</f>
        <v>0</v>
      </c>
      <c r="AH76" s="214">
        <f>'[1]Oqoltin-Cotton'!AG76</f>
        <v>0</v>
      </c>
      <c r="AI76" s="214">
        <f>'[1]Oqoltin-Cotton'!AH76</f>
        <v>0</v>
      </c>
      <c r="AJ76" s="214">
        <f>'[1]Oqoltin-Cotton'!AI76</f>
        <v>0</v>
      </c>
      <c r="AK76" s="214">
        <f>'[1]Oqoltin-Cotton'!AJ76</f>
        <v>0</v>
      </c>
      <c r="AL76" s="214">
        <f>'[1]Oqoltin-Cotton'!AK76</f>
        <v>0</v>
      </c>
      <c r="AM76" s="214">
        <f>'[1]Oqoltin-Cotton'!AL76</f>
        <v>0</v>
      </c>
      <c r="AN76" s="214">
        <f>'[1]Oqoltin-Cotton'!AM76</f>
        <v>0</v>
      </c>
      <c r="AO76" s="214">
        <f>'[1]Oqoltin-Cotton'!AN76</f>
        <v>0</v>
      </c>
      <c r="AP76" s="214">
        <f>'[1]Oqoltin-Cotton'!AO76</f>
        <v>0</v>
      </c>
      <c r="AQ76" s="214">
        <f>'[1]Oqoltin-Cotton'!AP76</f>
        <v>0</v>
      </c>
      <c r="AR76" s="214">
        <f>'[1]Oqoltin-Cotton'!AQ76</f>
        <v>0</v>
      </c>
      <c r="AS76" s="214">
        <f>'[1]Oqoltin-Cotton'!AR76</f>
        <v>0</v>
      </c>
      <c r="AT76" s="214">
        <f>'[1]Oqoltin-Cotton'!AS76</f>
        <v>0</v>
      </c>
      <c r="AU76" s="214">
        <f>'[1]Oqoltin-Cotton'!AT76</f>
        <v>0</v>
      </c>
      <c r="AV76" s="214">
        <f>'[1]Oqoltin-Cotton'!AU76</f>
        <v>0</v>
      </c>
    </row>
    <row r="77" spans="2:48" ht="15">
      <c r="B77" s="193" t="str">
        <f>'[1]Oqoltin-Cotton'!A77</f>
        <v>O-3-BB-F15</v>
      </c>
      <c r="C77" s="203" t="str">
        <f>'[1]Oqoltin-Cotton'!B77</f>
        <v>Z 3</v>
      </c>
      <c r="D77" s="64" t="str">
        <f>'[1]Oqoltin-Cotton'!C77</f>
        <v>Bobur</v>
      </c>
      <c r="E77" s="204" t="str">
        <f>'[1]Oqoltin-Cotton'!D77</f>
        <v>F15</v>
      </c>
      <c r="F77" s="210">
        <f>'[1]Oqoltin-Cotton'!E77</f>
        <v>10.09</v>
      </c>
      <c r="G77" s="210">
        <f>'[1]Oqoltin-Cotton'!F77</f>
        <v>8.1</v>
      </c>
      <c r="H77" s="204" t="str">
        <f>'[1]Oqoltin-Cotton'!G77</f>
        <v>Cotton</v>
      </c>
      <c r="I77" s="205">
        <f>'[1]Oqoltin-Cotton'!H77</f>
        <v>8.1</v>
      </c>
      <c r="J77" s="212">
        <f>'[1]Oqoltin-Cotton'!I77</f>
        <v>0</v>
      </c>
      <c r="K77" s="212">
        <f>'[1]Oqoltin-Cotton'!J77</f>
        <v>0</v>
      </c>
      <c r="L77" s="205">
        <f>'[1]Oqoltin-Cotton'!K77</f>
        <v>1</v>
      </c>
      <c r="M77" s="206">
        <f>'[1]Oqoltin-Cotton'!L77</f>
        <v>8.1</v>
      </c>
      <c r="N77" s="206">
        <f>'[1]Oqoltin-Cotton'!M77</f>
        <v>100</v>
      </c>
      <c r="O77" s="207">
        <f>'[1]Oqoltin-Cotton'!N77</f>
        <v>45313</v>
      </c>
      <c r="P77" s="207">
        <f>'[1]Oqoltin-Cotton'!O77</f>
        <v>45315</v>
      </c>
      <c r="Q77" s="205" t="str">
        <f>'[1]Oqoltin-Cotton'!P77</f>
        <v> </v>
      </c>
      <c r="R77" s="212">
        <f>'[1]Oqoltin-Cotton'!Q77</f>
        <v>0</v>
      </c>
      <c r="S77" s="212">
        <f>'[1]Oqoltin-Cotton'!R77</f>
        <v>0</v>
      </c>
      <c r="T77" s="212">
        <f>'[1]Oqoltin-Cotton'!S77</f>
        <v>0</v>
      </c>
      <c r="U77" s="205">
        <f>'[1]Oqoltin-Cotton'!T77</f>
        <v>0</v>
      </c>
      <c r="V77" s="206">
        <f>'[1]Oqoltin-Cotton'!U77</f>
        <v>0</v>
      </c>
      <c r="W77" s="205" t="str">
        <f>'[1]Oqoltin-Cotton'!V77</f>
        <v> </v>
      </c>
      <c r="X77" s="205" t="str">
        <f>'[1]Oqoltin-Cotton'!W77</f>
        <v> </v>
      </c>
      <c r="Y77" s="205">
        <f>'[1]Oqoltin-Cotton'!X77</f>
        <v>0</v>
      </c>
      <c r="Z77" s="205">
        <f>'[1]Oqoltin-Cotton'!Y77</f>
        <v>0</v>
      </c>
      <c r="AA77" s="205">
        <f>'[1]Oqoltin-Cotton'!Z77</f>
        <v>0</v>
      </c>
      <c r="AB77" s="205">
        <f>'[1]Oqoltin-Cotton'!AA77</f>
        <v>0</v>
      </c>
      <c r="AC77" s="205">
        <f>'[1]Oqoltin-Cotton'!AB77</f>
        <v>0</v>
      </c>
      <c r="AD77" s="206">
        <f>'[1]Oqoltin-Cotton'!AC77</f>
        <v>0</v>
      </c>
      <c r="AE77" s="205" t="str">
        <f>'[1]Oqoltin-Cotton'!AD77</f>
        <v> </v>
      </c>
      <c r="AF77" s="205" t="str">
        <f>'[1]Oqoltin-Cotton'!AE77</f>
        <v> </v>
      </c>
      <c r="AG77" s="214">
        <f>'[1]Oqoltin-Cotton'!AF77</f>
        <v>0</v>
      </c>
      <c r="AH77" s="214">
        <f>'[1]Oqoltin-Cotton'!AG77</f>
        <v>0</v>
      </c>
      <c r="AI77" s="214">
        <f>'[1]Oqoltin-Cotton'!AH77</f>
        <v>0</v>
      </c>
      <c r="AJ77" s="214">
        <f>'[1]Oqoltin-Cotton'!AI77</f>
        <v>0</v>
      </c>
      <c r="AK77" s="214">
        <f>'[1]Oqoltin-Cotton'!AJ77</f>
        <v>0</v>
      </c>
      <c r="AL77" s="214">
        <f>'[1]Oqoltin-Cotton'!AK77</f>
        <v>0</v>
      </c>
      <c r="AM77" s="214">
        <f>'[1]Oqoltin-Cotton'!AL77</f>
        <v>0</v>
      </c>
      <c r="AN77" s="214">
        <f>'[1]Oqoltin-Cotton'!AM77</f>
        <v>0</v>
      </c>
      <c r="AO77" s="214">
        <f>'[1]Oqoltin-Cotton'!AN77</f>
        <v>0</v>
      </c>
      <c r="AP77" s="214">
        <f>'[1]Oqoltin-Cotton'!AO77</f>
        <v>0</v>
      </c>
      <c r="AQ77" s="214">
        <f>'[1]Oqoltin-Cotton'!AP77</f>
        <v>0</v>
      </c>
      <c r="AR77" s="214">
        <f>'[1]Oqoltin-Cotton'!AQ77</f>
        <v>0</v>
      </c>
      <c r="AS77" s="214">
        <f>'[1]Oqoltin-Cotton'!AR77</f>
        <v>0</v>
      </c>
      <c r="AT77" s="214">
        <f>'[1]Oqoltin-Cotton'!AS77</f>
        <v>0</v>
      </c>
      <c r="AU77" s="214">
        <f>'[1]Oqoltin-Cotton'!AT77</f>
        <v>0</v>
      </c>
      <c r="AV77" s="214">
        <f>'[1]Oqoltin-Cotton'!AU77</f>
        <v>0</v>
      </c>
    </row>
    <row r="78" spans="2:48" ht="15">
      <c r="B78" s="193" t="str">
        <f>'[1]Oqoltin-Cotton'!A78</f>
        <v>O-3-BB-F16</v>
      </c>
      <c r="C78" s="203" t="str">
        <f>'[1]Oqoltin-Cotton'!B78</f>
        <v>Z 3</v>
      </c>
      <c r="D78" s="64" t="str">
        <f>'[1]Oqoltin-Cotton'!C78</f>
        <v>Bobur</v>
      </c>
      <c r="E78" s="204" t="str">
        <f>'[1]Oqoltin-Cotton'!D78</f>
        <v>F16</v>
      </c>
      <c r="F78" s="210">
        <f>'[1]Oqoltin-Cotton'!E78</f>
        <v>16.600000000000001</v>
      </c>
      <c r="G78" s="210">
        <f>'[1]Oqoltin-Cotton'!F78</f>
        <v>14.1</v>
      </c>
      <c r="H78" s="204" t="str">
        <f>'[1]Oqoltin-Cotton'!G78</f>
        <v>Cotton</v>
      </c>
      <c r="I78" s="205">
        <f>'[1]Oqoltin-Cotton'!H78</f>
        <v>14.1</v>
      </c>
      <c r="J78" s="212">
        <f>'[1]Oqoltin-Cotton'!I78</f>
        <v>0</v>
      </c>
      <c r="K78" s="212">
        <f>'[1]Oqoltin-Cotton'!J78</f>
        <v>0</v>
      </c>
      <c r="L78" s="205">
        <f>'[1]Oqoltin-Cotton'!K78</f>
        <v>1</v>
      </c>
      <c r="M78" s="206">
        <f>'[1]Oqoltin-Cotton'!L78</f>
        <v>14.1</v>
      </c>
      <c r="N78" s="206">
        <f>'[1]Oqoltin-Cotton'!M78</f>
        <v>100</v>
      </c>
      <c r="O78" s="207">
        <f>'[1]Oqoltin-Cotton'!N78</f>
        <v>45310</v>
      </c>
      <c r="P78" s="207">
        <f>'[1]Oqoltin-Cotton'!O78</f>
        <v>45313</v>
      </c>
      <c r="Q78" s="205" t="str">
        <f>'[1]Oqoltin-Cotton'!P78</f>
        <v> </v>
      </c>
      <c r="R78" s="212">
        <f>'[1]Oqoltin-Cotton'!Q78</f>
        <v>0</v>
      </c>
      <c r="S78" s="212">
        <f>'[1]Oqoltin-Cotton'!R78</f>
        <v>0</v>
      </c>
      <c r="T78" s="212">
        <f>'[1]Oqoltin-Cotton'!S78</f>
        <v>0</v>
      </c>
      <c r="U78" s="205">
        <f>'[1]Oqoltin-Cotton'!T78</f>
        <v>0</v>
      </c>
      <c r="V78" s="206">
        <f>'[1]Oqoltin-Cotton'!U78</f>
        <v>0</v>
      </c>
      <c r="W78" s="205" t="str">
        <f>'[1]Oqoltin-Cotton'!V78</f>
        <v> </v>
      </c>
      <c r="X78" s="205" t="str">
        <f>'[1]Oqoltin-Cotton'!W78</f>
        <v> </v>
      </c>
      <c r="Y78" s="205">
        <f>'[1]Oqoltin-Cotton'!X78</f>
        <v>0</v>
      </c>
      <c r="Z78" s="205">
        <f>'[1]Oqoltin-Cotton'!Y78</f>
        <v>0</v>
      </c>
      <c r="AA78" s="205">
        <f>'[1]Oqoltin-Cotton'!Z78</f>
        <v>0</v>
      </c>
      <c r="AB78" s="205">
        <f>'[1]Oqoltin-Cotton'!AA78</f>
        <v>0</v>
      </c>
      <c r="AC78" s="205">
        <f>'[1]Oqoltin-Cotton'!AB78</f>
        <v>0</v>
      </c>
      <c r="AD78" s="206">
        <f>'[1]Oqoltin-Cotton'!AC78</f>
        <v>0</v>
      </c>
      <c r="AE78" s="205" t="str">
        <f>'[1]Oqoltin-Cotton'!AD78</f>
        <v> </v>
      </c>
      <c r="AF78" s="205" t="str">
        <f>'[1]Oqoltin-Cotton'!AE78</f>
        <v> </v>
      </c>
      <c r="AG78" s="214">
        <f>'[1]Oqoltin-Cotton'!AF78</f>
        <v>0</v>
      </c>
      <c r="AH78" s="214">
        <f>'[1]Oqoltin-Cotton'!AG78</f>
        <v>0</v>
      </c>
      <c r="AI78" s="214">
        <f>'[1]Oqoltin-Cotton'!AH78</f>
        <v>0</v>
      </c>
      <c r="AJ78" s="214">
        <f>'[1]Oqoltin-Cotton'!AI78</f>
        <v>0</v>
      </c>
      <c r="AK78" s="214">
        <f>'[1]Oqoltin-Cotton'!AJ78</f>
        <v>0</v>
      </c>
      <c r="AL78" s="214">
        <f>'[1]Oqoltin-Cotton'!AK78</f>
        <v>0</v>
      </c>
      <c r="AM78" s="214">
        <f>'[1]Oqoltin-Cotton'!AL78</f>
        <v>0</v>
      </c>
      <c r="AN78" s="214">
        <f>'[1]Oqoltin-Cotton'!AM78</f>
        <v>0</v>
      </c>
      <c r="AO78" s="214">
        <f>'[1]Oqoltin-Cotton'!AN78</f>
        <v>0</v>
      </c>
      <c r="AP78" s="214">
        <f>'[1]Oqoltin-Cotton'!AO78</f>
        <v>0</v>
      </c>
      <c r="AQ78" s="214">
        <f>'[1]Oqoltin-Cotton'!AP78</f>
        <v>0</v>
      </c>
      <c r="AR78" s="214">
        <f>'[1]Oqoltin-Cotton'!AQ78</f>
        <v>0</v>
      </c>
      <c r="AS78" s="214">
        <f>'[1]Oqoltin-Cotton'!AR78</f>
        <v>0</v>
      </c>
      <c r="AT78" s="214">
        <f>'[1]Oqoltin-Cotton'!AS78</f>
        <v>0</v>
      </c>
      <c r="AU78" s="214">
        <f>'[1]Oqoltin-Cotton'!AT78</f>
        <v>0</v>
      </c>
      <c r="AV78" s="214">
        <f>'[1]Oqoltin-Cotton'!AU78</f>
        <v>0</v>
      </c>
    </row>
    <row r="79" spans="2:48" ht="15">
      <c r="B79" s="193" t="str">
        <f>'[1]Oqoltin-Cotton'!A79</f>
        <v>O-3-BB-F17</v>
      </c>
      <c r="C79" s="203" t="str">
        <f>'[1]Oqoltin-Cotton'!B79</f>
        <v>Z 3</v>
      </c>
      <c r="D79" s="64" t="str">
        <f>'[1]Oqoltin-Cotton'!C79</f>
        <v>Bobur</v>
      </c>
      <c r="E79" s="204" t="str">
        <f>'[1]Oqoltin-Cotton'!D79</f>
        <v>F17</v>
      </c>
      <c r="F79" s="210">
        <f>'[1]Oqoltin-Cotton'!E79</f>
        <v>67.13</v>
      </c>
      <c r="G79" s="210">
        <f>'[1]Oqoltin-Cotton'!F79</f>
        <v>60.6</v>
      </c>
      <c r="H79" s="204" t="str">
        <f>'[1]Oqoltin-Cotton'!G79</f>
        <v>Cotton</v>
      </c>
      <c r="I79" s="205">
        <f>'[1]Oqoltin-Cotton'!H79</f>
        <v>60.6</v>
      </c>
      <c r="J79" s="212">
        <f>'[1]Oqoltin-Cotton'!I79</f>
        <v>0</v>
      </c>
      <c r="K79" s="212">
        <f>'[1]Oqoltin-Cotton'!J79</f>
        <v>0</v>
      </c>
      <c r="L79" s="205">
        <f>'[1]Oqoltin-Cotton'!K79</f>
        <v>1</v>
      </c>
      <c r="M79" s="206">
        <f>'[1]Oqoltin-Cotton'!L79</f>
        <v>60.6</v>
      </c>
      <c r="N79" s="206">
        <f>'[1]Oqoltin-Cotton'!M79</f>
        <v>100</v>
      </c>
      <c r="O79" s="207">
        <f>'[1]Oqoltin-Cotton'!N79</f>
        <v>45324</v>
      </c>
      <c r="P79" s="207">
        <f>'[1]Oqoltin-Cotton'!O79</f>
        <v>45332</v>
      </c>
      <c r="Q79" s="205" t="str">
        <f>'[1]Oqoltin-Cotton'!P79</f>
        <v> </v>
      </c>
      <c r="R79" s="212">
        <f>'[1]Oqoltin-Cotton'!Q79</f>
        <v>0</v>
      </c>
      <c r="S79" s="212">
        <f>'[1]Oqoltin-Cotton'!R79</f>
        <v>0</v>
      </c>
      <c r="T79" s="212">
        <f>'[1]Oqoltin-Cotton'!S79</f>
        <v>0</v>
      </c>
      <c r="U79" s="205">
        <f>'[1]Oqoltin-Cotton'!T79</f>
        <v>0</v>
      </c>
      <c r="V79" s="206">
        <f>'[1]Oqoltin-Cotton'!U79</f>
        <v>0</v>
      </c>
      <c r="W79" s="205" t="str">
        <f>'[1]Oqoltin-Cotton'!V79</f>
        <v> </v>
      </c>
      <c r="X79" s="205" t="str">
        <f>'[1]Oqoltin-Cotton'!W79</f>
        <v> </v>
      </c>
      <c r="Y79" s="205">
        <f>'[1]Oqoltin-Cotton'!X79</f>
        <v>0</v>
      </c>
      <c r="Z79" s="205">
        <f>'[1]Oqoltin-Cotton'!Y79</f>
        <v>0</v>
      </c>
      <c r="AA79" s="205">
        <f>'[1]Oqoltin-Cotton'!Z79</f>
        <v>0</v>
      </c>
      <c r="AB79" s="205">
        <f>'[1]Oqoltin-Cotton'!AA79</f>
        <v>0</v>
      </c>
      <c r="AC79" s="205">
        <f>'[1]Oqoltin-Cotton'!AB79</f>
        <v>0</v>
      </c>
      <c r="AD79" s="206">
        <f>'[1]Oqoltin-Cotton'!AC79</f>
        <v>0</v>
      </c>
      <c r="AE79" s="205" t="str">
        <f>'[1]Oqoltin-Cotton'!AD79</f>
        <v> </v>
      </c>
      <c r="AF79" s="205" t="str">
        <f>'[1]Oqoltin-Cotton'!AE79</f>
        <v> </v>
      </c>
      <c r="AG79" s="214">
        <f>'[1]Oqoltin-Cotton'!AF79</f>
        <v>0</v>
      </c>
      <c r="AH79" s="214">
        <f>'[1]Oqoltin-Cotton'!AG79</f>
        <v>0</v>
      </c>
      <c r="AI79" s="214">
        <f>'[1]Oqoltin-Cotton'!AH79</f>
        <v>0</v>
      </c>
      <c r="AJ79" s="214">
        <f>'[1]Oqoltin-Cotton'!AI79</f>
        <v>0</v>
      </c>
      <c r="AK79" s="214">
        <f>'[1]Oqoltin-Cotton'!AJ79</f>
        <v>0</v>
      </c>
      <c r="AL79" s="214">
        <f>'[1]Oqoltin-Cotton'!AK79</f>
        <v>0</v>
      </c>
      <c r="AM79" s="214">
        <f>'[1]Oqoltin-Cotton'!AL79</f>
        <v>0</v>
      </c>
      <c r="AN79" s="214">
        <f>'[1]Oqoltin-Cotton'!AM79</f>
        <v>0</v>
      </c>
      <c r="AO79" s="214">
        <f>'[1]Oqoltin-Cotton'!AN79</f>
        <v>0</v>
      </c>
      <c r="AP79" s="214">
        <f>'[1]Oqoltin-Cotton'!AO79</f>
        <v>0</v>
      </c>
      <c r="AQ79" s="214">
        <f>'[1]Oqoltin-Cotton'!AP79</f>
        <v>0</v>
      </c>
      <c r="AR79" s="214">
        <f>'[1]Oqoltin-Cotton'!AQ79</f>
        <v>0</v>
      </c>
      <c r="AS79" s="214">
        <f>'[1]Oqoltin-Cotton'!AR79</f>
        <v>0</v>
      </c>
      <c r="AT79" s="214">
        <f>'[1]Oqoltin-Cotton'!AS79</f>
        <v>0</v>
      </c>
      <c r="AU79" s="214">
        <f>'[1]Oqoltin-Cotton'!AT79</f>
        <v>0</v>
      </c>
      <c r="AV79" s="214">
        <f>'[1]Oqoltin-Cotton'!AU79</f>
        <v>0</v>
      </c>
    </row>
    <row r="80" spans="2:48" ht="15">
      <c r="B80" s="193" t="str">
        <f>'[1]Oqoltin-Cotton'!A80</f>
        <v>O-3-BB-F18</v>
      </c>
      <c r="C80" s="203" t="str">
        <f>'[1]Oqoltin-Cotton'!B80</f>
        <v>Z 3</v>
      </c>
      <c r="D80" s="64" t="str">
        <f>'[1]Oqoltin-Cotton'!C80</f>
        <v>Bobur</v>
      </c>
      <c r="E80" s="204" t="str">
        <f>'[1]Oqoltin-Cotton'!D80</f>
        <v>F18</v>
      </c>
      <c r="F80" s="210">
        <f>'[1]Oqoltin-Cotton'!E80</f>
        <v>69.52</v>
      </c>
      <c r="G80" s="210">
        <f>'[1]Oqoltin-Cotton'!F80</f>
        <v>64.400000000000006</v>
      </c>
      <c r="H80" s="204" t="str">
        <f>'[1]Oqoltin-Cotton'!G80</f>
        <v>Cotton</v>
      </c>
      <c r="I80" s="205">
        <f>'[1]Oqoltin-Cotton'!H80</f>
        <v>64.400000000000006</v>
      </c>
      <c r="J80" s="212">
        <f>'[1]Oqoltin-Cotton'!I80</f>
        <v>0</v>
      </c>
      <c r="K80" s="212">
        <f>'[1]Oqoltin-Cotton'!J80</f>
        <v>0</v>
      </c>
      <c r="L80" s="205">
        <f>'[1]Oqoltin-Cotton'!K80</f>
        <v>1</v>
      </c>
      <c r="M80" s="206">
        <f>'[1]Oqoltin-Cotton'!L80</f>
        <v>64.400000000000006</v>
      </c>
      <c r="N80" s="206">
        <f>'[1]Oqoltin-Cotton'!M80</f>
        <v>100</v>
      </c>
      <c r="O80" s="207">
        <f>'[1]Oqoltin-Cotton'!N80</f>
        <v>45314</v>
      </c>
      <c r="P80" s="207">
        <f>'[1]Oqoltin-Cotton'!O80</f>
        <v>45325</v>
      </c>
      <c r="Q80" s="205" t="str">
        <f>'[1]Oqoltin-Cotton'!P80</f>
        <v> </v>
      </c>
      <c r="R80" s="212">
        <f>'[1]Oqoltin-Cotton'!Q80</f>
        <v>0</v>
      </c>
      <c r="S80" s="212">
        <f>'[1]Oqoltin-Cotton'!R80</f>
        <v>0</v>
      </c>
      <c r="T80" s="212">
        <f>'[1]Oqoltin-Cotton'!S80</f>
        <v>0</v>
      </c>
      <c r="U80" s="205">
        <f>'[1]Oqoltin-Cotton'!T80</f>
        <v>0</v>
      </c>
      <c r="V80" s="206">
        <f>'[1]Oqoltin-Cotton'!U80</f>
        <v>0</v>
      </c>
      <c r="W80" s="205" t="str">
        <f>'[1]Oqoltin-Cotton'!V80</f>
        <v> </v>
      </c>
      <c r="X80" s="205" t="str">
        <f>'[1]Oqoltin-Cotton'!W80</f>
        <v> </v>
      </c>
      <c r="Y80" s="205">
        <f>'[1]Oqoltin-Cotton'!X80</f>
        <v>0</v>
      </c>
      <c r="Z80" s="205">
        <f>'[1]Oqoltin-Cotton'!Y80</f>
        <v>0</v>
      </c>
      <c r="AA80" s="205">
        <f>'[1]Oqoltin-Cotton'!Z80</f>
        <v>0</v>
      </c>
      <c r="AB80" s="205">
        <f>'[1]Oqoltin-Cotton'!AA80</f>
        <v>0</v>
      </c>
      <c r="AC80" s="205">
        <f>'[1]Oqoltin-Cotton'!AB80</f>
        <v>0</v>
      </c>
      <c r="AD80" s="206">
        <f>'[1]Oqoltin-Cotton'!AC80</f>
        <v>0</v>
      </c>
      <c r="AE80" s="205" t="str">
        <f>'[1]Oqoltin-Cotton'!AD80</f>
        <v> </v>
      </c>
      <c r="AF80" s="205" t="str">
        <f>'[1]Oqoltin-Cotton'!AE80</f>
        <v> </v>
      </c>
      <c r="AG80" s="214">
        <f>'[1]Oqoltin-Cotton'!AF80</f>
        <v>0</v>
      </c>
      <c r="AH80" s="214">
        <f>'[1]Oqoltin-Cotton'!AG80</f>
        <v>0</v>
      </c>
      <c r="AI80" s="214">
        <f>'[1]Oqoltin-Cotton'!AH80</f>
        <v>0</v>
      </c>
      <c r="AJ80" s="214">
        <f>'[1]Oqoltin-Cotton'!AI80</f>
        <v>0</v>
      </c>
      <c r="AK80" s="214">
        <f>'[1]Oqoltin-Cotton'!AJ80</f>
        <v>0</v>
      </c>
      <c r="AL80" s="214">
        <f>'[1]Oqoltin-Cotton'!AK80</f>
        <v>0</v>
      </c>
      <c r="AM80" s="214">
        <f>'[1]Oqoltin-Cotton'!AL80</f>
        <v>0</v>
      </c>
      <c r="AN80" s="214">
        <f>'[1]Oqoltin-Cotton'!AM80</f>
        <v>0</v>
      </c>
      <c r="AO80" s="214">
        <f>'[1]Oqoltin-Cotton'!AN80</f>
        <v>0</v>
      </c>
      <c r="AP80" s="214">
        <f>'[1]Oqoltin-Cotton'!AO80</f>
        <v>0</v>
      </c>
      <c r="AQ80" s="214">
        <f>'[1]Oqoltin-Cotton'!AP80</f>
        <v>0</v>
      </c>
      <c r="AR80" s="214">
        <f>'[1]Oqoltin-Cotton'!AQ80</f>
        <v>0</v>
      </c>
      <c r="AS80" s="214">
        <f>'[1]Oqoltin-Cotton'!AR80</f>
        <v>0</v>
      </c>
      <c r="AT80" s="214">
        <f>'[1]Oqoltin-Cotton'!AS80</f>
        <v>0</v>
      </c>
      <c r="AU80" s="214">
        <f>'[1]Oqoltin-Cotton'!AT80</f>
        <v>0</v>
      </c>
      <c r="AV80" s="214">
        <f>'[1]Oqoltin-Cotton'!AU80</f>
        <v>0</v>
      </c>
    </row>
    <row r="81" spans="2:48" ht="15">
      <c r="B81" s="193" t="str">
        <f>'[1]Oqoltin-Cotton'!A81</f>
        <v>O-3-MM-175</v>
      </c>
      <c r="C81" s="203" t="str">
        <f>'[1]Oqoltin-Cotton'!B81</f>
        <v>Z 3</v>
      </c>
      <c r="D81" s="64" t="str">
        <f>'[1]Oqoltin-Cotton'!C81</f>
        <v>Musamuhammedov</v>
      </c>
      <c r="E81" s="204">
        <f>'[1]Oqoltin-Cotton'!D81</f>
        <v>175</v>
      </c>
      <c r="F81" s="204">
        <f>'[1]Oqoltin-Cotton'!E81</f>
        <v>3.1</v>
      </c>
      <c r="G81" s="204">
        <f>'[1]Oqoltin-Cotton'!F81</f>
        <v>3.1</v>
      </c>
      <c r="H81" s="204" t="str">
        <f>'[1]Oqoltin-Cotton'!G81</f>
        <v>Cotton</v>
      </c>
      <c r="I81" s="205">
        <f>'[1]Oqoltin-Cotton'!H81</f>
        <v>3.1</v>
      </c>
      <c r="J81" s="212">
        <f>'[1]Oqoltin-Cotton'!I81</f>
        <v>0</v>
      </c>
      <c r="K81" s="212">
        <f>'[1]Oqoltin-Cotton'!J81</f>
        <v>0</v>
      </c>
      <c r="L81" s="205">
        <f>'[1]Oqoltin-Cotton'!K81</f>
        <v>1</v>
      </c>
      <c r="M81" s="206">
        <f>'[1]Oqoltin-Cotton'!L81</f>
        <v>3.1</v>
      </c>
      <c r="N81" s="206">
        <f>'[1]Oqoltin-Cotton'!M81</f>
        <v>100</v>
      </c>
      <c r="O81" s="207">
        <f>'[1]Oqoltin-Cotton'!N81</f>
        <v>45475</v>
      </c>
      <c r="P81" s="207">
        <f>'[1]Oqoltin-Cotton'!O81</f>
        <v>45331</v>
      </c>
      <c r="Q81" s="205" t="str">
        <f>'[1]Oqoltin-Cotton'!P81</f>
        <v> </v>
      </c>
      <c r="R81" s="212">
        <f>'[1]Oqoltin-Cotton'!Q81</f>
        <v>0</v>
      </c>
      <c r="S81" s="212">
        <f>'[1]Oqoltin-Cotton'!R81</f>
        <v>0</v>
      </c>
      <c r="T81" s="212">
        <f>'[1]Oqoltin-Cotton'!S81</f>
        <v>0</v>
      </c>
      <c r="U81" s="205">
        <f>'[1]Oqoltin-Cotton'!T81</f>
        <v>0</v>
      </c>
      <c r="V81" s="206">
        <f>'[1]Oqoltin-Cotton'!U81</f>
        <v>0</v>
      </c>
      <c r="W81" s="205" t="str">
        <f>'[1]Oqoltin-Cotton'!V81</f>
        <v> </v>
      </c>
      <c r="X81" s="205" t="str">
        <f>'[1]Oqoltin-Cotton'!W81</f>
        <v> </v>
      </c>
      <c r="Y81" s="205">
        <f>'[1]Oqoltin-Cotton'!X81</f>
        <v>0</v>
      </c>
      <c r="Z81" s="205">
        <f>'[1]Oqoltin-Cotton'!Y81</f>
        <v>0</v>
      </c>
      <c r="AA81" s="205">
        <f>'[1]Oqoltin-Cotton'!Z81</f>
        <v>0</v>
      </c>
      <c r="AB81" s="205">
        <f>'[1]Oqoltin-Cotton'!AA81</f>
        <v>0</v>
      </c>
      <c r="AC81" s="205">
        <f>'[1]Oqoltin-Cotton'!AB81</f>
        <v>0</v>
      </c>
      <c r="AD81" s="206">
        <f>'[1]Oqoltin-Cotton'!AC81</f>
        <v>0</v>
      </c>
      <c r="AE81" s="205" t="str">
        <f>'[1]Oqoltin-Cotton'!AD81</f>
        <v> </v>
      </c>
      <c r="AF81" s="205" t="str">
        <f>'[1]Oqoltin-Cotton'!AE81</f>
        <v> </v>
      </c>
      <c r="AG81" s="214">
        <f>'[1]Oqoltin-Cotton'!AF81</f>
        <v>0</v>
      </c>
      <c r="AH81" s="214">
        <f>'[1]Oqoltin-Cotton'!AG81</f>
        <v>0</v>
      </c>
      <c r="AI81" s="214">
        <f>'[1]Oqoltin-Cotton'!AH81</f>
        <v>0</v>
      </c>
      <c r="AJ81" s="214">
        <f>'[1]Oqoltin-Cotton'!AI81</f>
        <v>0</v>
      </c>
      <c r="AK81" s="214">
        <f>'[1]Oqoltin-Cotton'!AJ81</f>
        <v>0</v>
      </c>
      <c r="AL81" s="214">
        <f>'[1]Oqoltin-Cotton'!AK81</f>
        <v>0</v>
      </c>
      <c r="AM81" s="214">
        <f>'[1]Oqoltin-Cotton'!AL81</f>
        <v>0</v>
      </c>
      <c r="AN81" s="214">
        <f>'[1]Oqoltin-Cotton'!AM81</f>
        <v>0</v>
      </c>
      <c r="AO81" s="214">
        <f>'[1]Oqoltin-Cotton'!AN81</f>
        <v>0</v>
      </c>
      <c r="AP81" s="214">
        <f>'[1]Oqoltin-Cotton'!AO81</f>
        <v>0</v>
      </c>
      <c r="AQ81" s="214">
        <f>'[1]Oqoltin-Cotton'!AP81</f>
        <v>0</v>
      </c>
      <c r="AR81" s="214">
        <f>'[1]Oqoltin-Cotton'!AQ81</f>
        <v>0</v>
      </c>
      <c r="AS81" s="214">
        <f>'[1]Oqoltin-Cotton'!AR81</f>
        <v>0</v>
      </c>
      <c r="AT81" s="214">
        <f>'[1]Oqoltin-Cotton'!AS81</f>
        <v>0</v>
      </c>
      <c r="AU81" s="214">
        <f>'[1]Oqoltin-Cotton'!AT81</f>
        <v>0</v>
      </c>
      <c r="AV81" s="214">
        <f>'[1]Oqoltin-Cotton'!AU81</f>
        <v>0</v>
      </c>
    </row>
    <row r="82" spans="2:48" ht="15">
      <c r="B82" s="193" t="str">
        <f>'[1]Oqoltin-Cotton'!A82</f>
        <v>O-3-MM-176</v>
      </c>
      <c r="C82" s="203" t="str">
        <f>'[1]Oqoltin-Cotton'!B82</f>
        <v>Z 3</v>
      </c>
      <c r="D82" s="64" t="str">
        <f>'[1]Oqoltin-Cotton'!C82</f>
        <v>Musamuhammedov</v>
      </c>
      <c r="E82" s="204">
        <f>'[1]Oqoltin-Cotton'!D82</f>
        <v>176</v>
      </c>
      <c r="F82" s="204">
        <f>'[1]Oqoltin-Cotton'!E82</f>
        <v>29.9</v>
      </c>
      <c r="G82" s="204">
        <f>'[1]Oqoltin-Cotton'!F82</f>
        <v>28.9</v>
      </c>
      <c r="H82" s="204" t="str">
        <f>'[1]Oqoltin-Cotton'!G82</f>
        <v>Cotton</v>
      </c>
      <c r="I82" s="205">
        <f>'[1]Oqoltin-Cotton'!H82</f>
        <v>28.9</v>
      </c>
      <c r="J82" s="212">
        <f>'[1]Oqoltin-Cotton'!I82</f>
        <v>0</v>
      </c>
      <c r="K82" s="212">
        <f>'[1]Oqoltin-Cotton'!J82</f>
        <v>0</v>
      </c>
      <c r="L82" s="205">
        <f>'[1]Oqoltin-Cotton'!K82</f>
        <v>1</v>
      </c>
      <c r="M82" s="206">
        <f>'[1]Oqoltin-Cotton'!L82</f>
        <v>28.9</v>
      </c>
      <c r="N82" s="206">
        <f>'[1]Oqoltin-Cotton'!M82</f>
        <v>100</v>
      </c>
      <c r="O82" s="207">
        <f>'[1]Oqoltin-Cotton'!N82</f>
        <v>45302</v>
      </c>
      <c r="P82" s="207">
        <f>'[1]Oqoltin-Cotton'!O82</f>
        <v>45328</v>
      </c>
      <c r="Q82" s="205" t="str">
        <f>'[1]Oqoltin-Cotton'!P82</f>
        <v> </v>
      </c>
      <c r="R82" s="212">
        <f>'[1]Oqoltin-Cotton'!Q82</f>
        <v>0</v>
      </c>
      <c r="S82" s="212">
        <f>'[1]Oqoltin-Cotton'!R82</f>
        <v>0</v>
      </c>
      <c r="T82" s="212">
        <f>'[1]Oqoltin-Cotton'!S82</f>
        <v>0</v>
      </c>
      <c r="U82" s="205">
        <f>'[1]Oqoltin-Cotton'!T82</f>
        <v>0</v>
      </c>
      <c r="V82" s="206">
        <f>'[1]Oqoltin-Cotton'!U82</f>
        <v>0</v>
      </c>
      <c r="W82" s="205" t="str">
        <f>'[1]Oqoltin-Cotton'!V82</f>
        <v> </v>
      </c>
      <c r="X82" s="205" t="str">
        <f>'[1]Oqoltin-Cotton'!W82</f>
        <v> </v>
      </c>
      <c r="Y82" s="205">
        <f>'[1]Oqoltin-Cotton'!X82</f>
        <v>0</v>
      </c>
      <c r="Z82" s="205">
        <f>'[1]Oqoltin-Cotton'!Y82</f>
        <v>0</v>
      </c>
      <c r="AA82" s="205">
        <f>'[1]Oqoltin-Cotton'!Z82</f>
        <v>0</v>
      </c>
      <c r="AB82" s="205">
        <f>'[1]Oqoltin-Cotton'!AA82</f>
        <v>0</v>
      </c>
      <c r="AC82" s="205">
        <f>'[1]Oqoltin-Cotton'!AB82</f>
        <v>0</v>
      </c>
      <c r="AD82" s="206">
        <f>'[1]Oqoltin-Cotton'!AC82</f>
        <v>0</v>
      </c>
      <c r="AE82" s="205" t="str">
        <f>'[1]Oqoltin-Cotton'!AD82</f>
        <v> </v>
      </c>
      <c r="AF82" s="205" t="str">
        <f>'[1]Oqoltin-Cotton'!AE82</f>
        <v> </v>
      </c>
      <c r="AG82" s="214">
        <f>'[1]Oqoltin-Cotton'!AF82</f>
        <v>0</v>
      </c>
      <c r="AH82" s="214">
        <f>'[1]Oqoltin-Cotton'!AG82</f>
        <v>0</v>
      </c>
      <c r="AI82" s="214">
        <f>'[1]Oqoltin-Cotton'!AH82</f>
        <v>0</v>
      </c>
      <c r="AJ82" s="214">
        <f>'[1]Oqoltin-Cotton'!AI82</f>
        <v>0</v>
      </c>
      <c r="AK82" s="214">
        <f>'[1]Oqoltin-Cotton'!AJ82</f>
        <v>0</v>
      </c>
      <c r="AL82" s="214">
        <f>'[1]Oqoltin-Cotton'!AK82</f>
        <v>0</v>
      </c>
      <c r="AM82" s="214">
        <f>'[1]Oqoltin-Cotton'!AL82</f>
        <v>0</v>
      </c>
      <c r="AN82" s="214">
        <f>'[1]Oqoltin-Cotton'!AM82</f>
        <v>0</v>
      </c>
      <c r="AO82" s="214">
        <f>'[1]Oqoltin-Cotton'!AN82</f>
        <v>0</v>
      </c>
      <c r="AP82" s="214">
        <f>'[1]Oqoltin-Cotton'!AO82</f>
        <v>0</v>
      </c>
      <c r="AQ82" s="214">
        <f>'[1]Oqoltin-Cotton'!AP82</f>
        <v>0</v>
      </c>
      <c r="AR82" s="214">
        <f>'[1]Oqoltin-Cotton'!AQ82</f>
        <v>0</v>
      </c>
      <c r="AS82" s="214">
        <f>'[1]Oqoltin-Cotton'!AR82</f>
        <v>0</v>
      </c>
      <c r="AT82" s="214">
        <f>'[1]Oqoltin-Cotton'!AS82</f>
        <v>0</v>
      </c>
      <c r="AU82" s="214">
        <f>'[1]Oqoltin-Cotton'!AT82</f>
        <v>0</v>
      </c>
      <c r="AV82" s="214">
        <f>'[1]Oqoltin-Cotton'!AU82</f>
        <v>0</v>
      </c>
    </row>
    <row r="83" spans="2:48" ht="15">
      <c r="B83" s="193" t="str">
        <f>'[1]Oqoltin-Cotton'!A83</f>
        <v>O-3-MM-188</v>
      </c>
      <c r="C83" s="203" t="str">
        <f>'[1]Oqoltin-Cotton'!B83</f>
        <v>Z 3</v>
      </c>
      <c r="D83" s="64" t="str">
        <f>'[1]Oqoltin-Cotton'!C83</f>
        <v>Musamuhammedov</v>
      </c>
      <c r="E83" s="204">
        <f>'[1]Oqoltin-Cotton'!D83</f>
        <v>188</v>
      </c>
      <c r="F83" s="204">
        <f>'[1]Oqoltin-Cotton'!E83</f>
        <v>31.6</v>
      </c>
      <c r="G83" s="204">
        <f>'[1]Oqoltin-Cotton'!F83</f>
        <v>22.4</v>
      </c>
      <c r="H83" s="204" t="str">
        <f>'[1]Oqoltin-Cotton'!G83</f>
        <v>Cotton</v>
      </c>
      <c r="I83" s="205">
        <f>'[1]Oqoltin-Cotton'!H83</f>
        <v>22.4</v>
      </c>
      <c r="J83" s="212" t="str">
        <f>'[1]Oqoltin-Cotton'!I83</f>
        <v> </v>
      </c>
      <c r="K83" s="212" t="str">
        <f>'[1]Oqoltin-Cotton'!J83</f>
        <v> </v>
      </c>
      <c r="L83" s="205">
        <f>'[1]Oqoltin-Cotton'!K83</f>
        <v>1</v>
      </c>
      <c r="M83" s="206">
        <f>'[1]Oqoltin-Cotton'!L83</f>
        <v>22.4</v>
      </c>
      <c r="N83" s="206">
        <f>'[1]Oqoltin-Cotton'!M83</f>
        <v>100</v>
      </c>
      <c r="O83" s="207">
        <f>'[1]Oqoltin-Cotton'!N83</f>
        <v>45290</v>
      </c>
      <c r="P83" s="207">
        <f>'[1]Oqoltin-Cotton'!O83</f>
        <v>45299</v>
      </c>
      <c r="Q83" s="205" t="str">
        <f>'[1]Oqoltin-Cotton'!P83</f>
        <v> </v>
      </c>
      <c r="R83" s="212">
        <f>'[1]Oqoltin-Cotton'!Q83</f>
        <v>0</v>
      </c>
      <c r="S83" s="212">
        <f>'[1]Oqoltin-Cotton'!R83</f>
        <v>0</v>
      </c>
      <c r="T83" s="212">
        <f>'[1]Oqoltin-Cotton'!S83</f>
        <v>0</v>
      </c>
      <c r="U83" s="205">
        <f>'[1]Oqoltin-Cotton'!T83</f>
        <v>0</v>
      </c>
      <c r="V83" s="206">
        <f>'[1]Oqoltin-Cotton'!U83</f>
        <v>0</v>
      </c>
      <c r="W83" s="205" t="str">
        <f>'[1]Oqoltin-Cotton'!V83</f>
        <v> </v>
      </c>
      <c r="X83" s="205" t="str">
        <f>'[1]Oqoltin-Cotton'!W83</f>
        <v> </v>
      </c>
      <c r="Y83" s="205">
        <f>'[1]Oqoltin-Cotton'!X83</f>
        <v>0</v>
      </c>
      <c r="Z83" s="205">
        <f>'[1]Oqoltin-Cotton'!Y83</f>
        <v>0</v>
      </c>
      <c r="AA83" s="205">
        <f>'[1]Oqoltin-Cotton'!Z83</f>
        <v>0</v>
      </c>
      <c r="AB83" s="205">
        <f>'[1]Oqoltin-Cotton'!AA83</f>
        <v>0</v>
      </c>
      <c r="AC83" s="205">
        <f>'[1]Oqoltin-Cotton'!AB83</f>
        <v>0</v>
      </c>
      <c r="AD83" s="206">
        <f>'[1]Oqoltin-Cotton'!AC83</f>
        <v>0</v>
      </c>
      <c r="AE83" s="205" t="str">
        <f>'[1]Oqoltin-Cotton'!AD83</f>
        <v> </v>
      </c>
      <c r="AF83" s="205" t="str">
        <f>'[1]Oqoltin-Cotton'!AE83</f>
        <v> </v>
      </c>
      <c r="AG83" s="214">
        <f>'[1]Oqoltin-Cotton'!AF83</f>
        <v>0</v>
      </c>
      <c r="AH83" s="214">
        <f>'[1]Oqoltin-Cotton'!AG83</f>
        <v>0</v>
      </c>
      <c r="AI83" s="214">
        <f>'[1]Oqoltin-Cotton'!AH83</f>
        <v>0</v>
      </c>
      <c r="AJ83" s="214">
        <f>'[1]Oqoltin-Cotton'!AI83</f>
        <v>0</v>
      </c>
      <c r="AK83" s="214">
        <f>'[1]Oqoltin-Cotton'!AJ83</f>
        <v>0</v>
      </c>
      <c r="AL83" s="214">
        <f>'[1]Oqoltin-Cotton'!AK83</f>
        <v>0</v>
      </c>
      <c r="AM83" s="214">
        <f>'[1]Oqoltin-Cotton'!AL83</f>
        <v>0</v>
      </c>
      <c r="AN83" s="214">
        <f>'[1]Oqoltin-Cotton'!AM83</f>
        <v>0</v>
      </c>
      <c r="AO83" s="214">
        <f>'[1]Oqoltin-Cotton'!AN83</f>
        <v>0</v>
      </c>
      <c r="AP83" s="214">
        <f>'[1]Oqoltin-Cotton'!AO83</f>
        <v>0</v>
      </c>
      <c r="AQ83" s="214">
        <f>'[1]Oqoltin-Cotton'!AP83</f>
        <v>0</v>
      </c>
      <c r="AR83" s="214">
        <f>'[1]Oqoltin-Cotton'!AQ83</f>
        <v>0</v>
      </c>
      <c r="AS83" s="214">
        <f>'[1]Oqoltin-Cotton'!AR83</f>
        <v>0</v>
      </c>
      <c r="AT83" s="214">
        <f>'[1]Oqoltin-Cotton'!AS83</f>
        <v>0</v>
      </c>
      <c r="AU83" s="214">
        <f>'[1]Oqoltin-Cotton'!AT83</f>
        <v>0</v>
      </c>
      <c r="AV83" s="214">
        <f>'[1]Oqoltin-Cotton'!AU83</f>
        <v>0</v>
      </c>
    </row>
    <row r="84" spans="2:48" ht="15">
      <c r="B84" s="193" t="str">
        <f>'[1]Oqoltin-Cotton'!A84</f>
        <v>O-3-MM-193</v>
      </c>
      <c r="C84" s="203" t="str">
        <f>'[1]Oqoltin-Cotton'!B84</f>
        <v>Z 3</v>
      </c>
      <c r="D84" s="64" t="str">
        <f>'[1]Oqoltin-Cotton'!C84</f>
        <v>Musamuhammedov</v>
      </c>
      <c r="E84" s="204">
        <f>'[1]Oqoltin-Cotton'!D84</f>
        <v>193</v>
      </c>
      <c r="F84" s="204">
        <f>'[1]Oqoltin-Cotton'!E84</f>
        <v>21.4</v>
      </c>
      <c r="G84" s="204">
        <f>'[1]Oqoltin-Cotton'!F84</f>
        <v>21.2</v>
      </c>
      <c r="H84" s="204" t="str">
        <f>'[1]Oqoltin-Cotton'!G84</f>
        <v>Cotton</v>
      </c>
      <c r="I84" s="205">
        <f>'[1]Oqoltin-Cotton'!H84</f>
        <v>21.2</v>
      </c>
      <c r="J84" s="212">
        <f>'[1]Oqoltin-Cotton'!I84</f>
        <v>0</v>
      </c>
      <c r="K84" s="212">
        <f>'[1]Oqoltin-Cotton'!J84</f>
        <v>0</v>
      </c>
      <c r="L84" s="205">
        <f>'[1]Oqoltin-Cotton'!K84</f>
        <v>1</v>
      </c>
      <c r="M84" s="206">
        <f>'[1]Oqoltin-Cotton'!L84</f>
        <v>21.2</v>
      </c>
      <c r="N84" s="206">
        <f>'[1]Oqoltin-Cotton'!M84</f>
        <v>100</v>
      </c>
      <c r="O84" s="207">
        <f>'[1]Oqoltin-Cotton'!N84</f>
        <v>45313</v>
      </c>
      <c r="P84" s="207">
        <f>'[1]Oqoltin-Cotton'!O84</f>
        <v>45325</v>
      </c>
      <c r="Q84" s="205" t="str">
        <f>'[1]Oqoltin-Cotton'!P84</f>
        <v> </v>
      </c>
      <c r="R84" s="212">
        <f>'[1]Oqoltin-Cotton'!Q84</f>
        <v>0</v>
      </c>
      <c r="S84" s="212">
        <f>'[1]Oqoltin-Cotton'!R84</f>
        <v>0</v>
      </c>
      <c r="T84" s="212">
        <f>'[1]Oqoltin-Cotton'!S84</f>
        <v>0</v>
      </c>
      <c r="U84" s="205">
        <f>'[1]Oqoltin-Cotton'!T84</f>
        <v>0</v>
      </c>
      <c r="V84" s="206">
        <f>'[1]Oqoltin-Cotton'!U84</f>
        <v>0</v>
      </c>
      <c r="W84" s="205" t="str">
        <f>'[1]Oqoltin-Cotton'!V84</f>
        <v> </v>
      </c>
      <c r="X84" s="205" t="str">
        <f>'[1]Oqoltin-Cotton'!W84</f>
        <v> </v>
      </c>
      <c r="Y84" s="205">
        <f>'[1]Oqoltin-Cotton'!X84</f>
        <v>0</v>
      </c>
      <c r="Z84" s="205">
        <f>'[1]Oqoltin-Cotton'!Y84</f>
        <v>0</v>
      </c>
      <c r="AA84" s="205">
        <f>'[1]Oqoltin-Cotton'!Z84</f>
        <v>0</v>
      </c>
      <c r="AB84" s="205">
        <f>'[1]Oqoltin-Cotton'!AA84</f>
        <v>0</v>
      </c>
      <c r="AC84" s="205">
        <f>'[1]Oqoltin-Cotton'!AB84</f>
        <v>0</v>
      </c>
      <c r="AD84" s="206">
        <f>'[1]Oqoltin-Cotton'!AC84</f>
        <v>0</v>
      </c>
      <c r="AE84" s="205" t="str">
        <f>'[1]Oqoltin-Cotton'!AD84</f>
        <v> </v>
      </c>
      <c r="AF84" s="205" t="str">
        <f>'[1]Oqoltin-Cotton'!AE84</f>
        <v> </v>
      </c>
      <c r="AG84" s="214">
        <f>'[1]Oqoltin-Cotton'!AF84</f>
        <v>0</v>
      </c>
      <c r="AH84" s="214">
        <f>'[1]Oqoltin-Cotton'!AG84</f>
        <v>0</v>
      </c>
      <c r="AI84" s="214">
        <f>'[1]Oqoltin-Cotton'!AH84</f>
        <v>0</v>
      </c>
      <c r="AJ84" s="214">
        <f>'[1]Oqoltin-Cotton'!AI84</f>
        <v>0</v>
      </c>
      <c r="AK84" s="214">
        <f>'[1]Oqoltin-Cotton'!AJ84</f>
        <v>0</v>
      </c>
      <c r="AL84" s="214">
        <f>'[1]Oqoltin-Cotton'!AK84</f>
        <v>0</v>
      </c>
      <c r="AM84" s="214">
        <f>'[1]Oqoltin-Cotton'!AL84</f>
        <v>0</v>
      </c>
      <c r="AN84" s="214">
        <f>'[1]Oqoltin-Cotton'!AM84</f>
        <v>0</v>
      </c>
      <c r="AO84" s="214">
        <f>'[1]Oqoltin-Cotton'!AN84</f>
        <v>0</v>
      </c>
      <c r="AP84" s="214">
        <f>'[1]Oqoltin-Cotton'!AO84</f>
        <v>0</v>
      </c>
      <c r="AQ84" s="214">
        <f>'[1]Oqoltin-Cotton'!AP84</f>
        <v>0</v>
      </c>
      <c r="AR84" s="214">
        <f>'[1]Oqoltin-Cotton'!AQ84</f>
        <v>0</v>
      </c>
      <c r="AS84" s="214">
        <f>'[1]Oqoltin-Cotton'!AR84</f>
        <v>0</v>
      </c>
      <c r="AT84" s="214">
        <f>'[1]Oqoltin-Cotton'!AS84</f>
        <v>0</v>
      </c>
      <c r="AU84" s="214">
        <f>'[1]Oqoltin-Cotton'!AT84</f>
        <v>0</v>
      </c>
      <c r="AV84" s="214">
        <f>'[1]Oqoltin-Cotton'!AU84</f>
        <v>0</v>
      </c>
    </row>
    <row r="85" spans="2:48" ht="15">
      <c r="B85" s="193" t="str">
        <f>'[1]Oqoltin-Cotton'!A85</f>
        <v>O-3-MM-195</v>
      </c>
      <c r="C85" s="203" t="str">
        <f>'[1]Oqoltin-Cotton'!B85</f>
        <v>Z 3</v>
      </c>
      <c r="D85" s="64" t="str">
        <f>'[1]Oqoltin-Cotton'!C85</f>
        <v>Musamuhammedov</v>
      </c>
      <c r="E85" s="204">
        <f>'[1]Oqoltin-Cotton'!D85</f>
        <v>195</v>
      </c>
      <c r="F85" s="204">
        <f>'[1]Oqoltin-Cotton'!E85</f>
        <v>21.5</v>
      </c>
      <c r="G85" s="204">
        <f>'[1]Oqoltin-Cotton'!F85</f>
        <v>21.3</v>
      </c>
      <c r="H85" s="204" t="str">
        <f>'[1]Oqoltin-Cotton'!G85</f>
        <v>Cotton</v>
      </c>
      <c r="I85" s="205">
        <f>'[1]Oqoltin-Cotton'!H85</f>
        <v>21.3</v>
      </c>
      <c r="J85" s="212">
        <f>'[1]Oqoltin-Cotton'!I85</f>
        <v>0</v>
      </c>
      <c r="K85" s="212">
        <f>'[1]Oqoltin-Cotton'!J85</f>
        <v>0</v>
      </c>
      <c r="L85" s="205">
        <f>'[1]Oqoltin-Cotton'!K85</f>
        <v>1</v>
      </c>
      <c r="M85" s="206">
        <f>'[1]Oqoltin-Cotton'!L85</f>
        <v>21.3</v>
      </c>
      <c r="N85" s="206">
        <f>'[1]Oqoltin-Cotton'!M85</f>
        <v>100</v>
      </c>
      <c r="O85" s="207">
        <f>'[1]Oqoltin-Cotton'!N85</f>
        <v>45303</v>
      </c>
      <c r="P85" s="207">
        <f>'[1]Oqoltin-Cotton'!O85</f>
        <v>45313</v>
      </c>
      <c r="Q85" s="205" t="str">
        <f>'[1]Oqoltin-Cotton'!P85</f>
        <v> </v>
      </c>
      <c r="R85" s="212">
        <f>'[1]Oqoltin-Cotton'!Q85</f>
        <v>0</v>
      </c>
      <c r="S85" s="212">
        <f>'[1]Oqoltin-Cotton'!R85</f>
        <v>0</v>
      </c>
      <c r="T85" s="212">
        <f>'[1]Oqoltin-Cotton'!S85</f>
        <v>0</v>
      </c>
      <c r="U85" s="205">
        <f>'[1]Oqoltin-Cotton'!T85</f>
        <v>0</v>
      </c>
      <c r="V85" s="206">
        <f>'[1]Oqoltin-Cotton'!U85</f>
        <v>0</v>
      </c>
      <c r="W85" s="205" t="str">
        <f>'[1]Oqoltin-Cotton'!V85</f>
        <v> </v>
      </c>
      <c r="X85" s="205" t="str">
        <f>'[1]Oqoltin-Cotton'!W85</f>
        <v> </v>
      </c>
      <c r="Y85" s="205">
        <f>'[1]Oqoltin-Cotton'!X85</f>
        <v>0</v>
      </c>
      <c r="Z85" s="205">
        <f>'[1]Oqoltin-Cotton'!Y85</f>
        <v>0</v>
      </c>
      <c r="AA85" s="205">
        <f>'[1]Oqoltin-Cotton'!Z85</f>
        <v>0</v>
      </c>
      <c r="AB85" s="205">
        <f>'[1]Oqoltin-Cotton'!AA85</f>
        <v>0</v>
      </c>
      <c r="AC85" s="205">
        <f>'[1]Oqoltin-Cotton'!AB85</f>
        <v>0</v>
      </c>
      <c r="AD85" s="206">
        <f>'[1]Oqoltin-Cotton'!AC85</f>
        <v>0</v>
      </c>
      <c r="AE85" s="205" t="str">
        <f>'[1]Oqoltin-Cotton'!AD85</f>
        <v> </v>
      </c>
      <c r="AF85" s="205" t="str">
        <f>'[1]Oqoltin-Cotton'!AE85</f>
        <v> </v>
      </c>
      <c r="AG85" s="214">
        <f>'[1]Oqoltin-Cotton'!AF85</f>
        <v>0</v>
      </c>
      <c r="AH85" s="214">
        <f>'[1]Oqoltin-Cotton'!AG85</f>
        <v>0</v>
      </c>
      <c r="AI85" s="214">
        <f>'[1]Oqoltin-Cotton'!AH85</f>
        <v>0</v>
      </c>
      <c r="AJ85" s="214">
        <f>'[1]Oqoltin-Cotton'!AI85</f>
        <v>0</v>
      </c>
      <c r="AK85" s="214">
        <f>'[1]Oqoltin-Cotton'!AJ85</f>
        <v>0</v>
      </c>
      <c r="AL85" s="214">
        <f>'[1]Oqoltin-Cotton'!AK85</f>
        <v>0</v>
      </c>
      <c r="AM85" s="214">
        <f>'[1]Oqoltin-Cotton'!AL85</f>
        <v>0</v>
      </c>
      <c r="AN85" s="214">
        <f>'[1]Oqoltin-Cotton'!AM85</f>
        <v>0</v>
      </c>
      <c r="AO85" s="214">
        <f>'[1]Oqoltin-Cotton'!AN85</f>
        <v>0</v>
      </c>
      <c r="AP85" s="214">
        <f>'[1]Oqoltin-Cotton'!AO85</f>
        <v>0</v>
      </c>
      <c r="AQ85" s="214">
        <f>'[1]Oqoltin-Cotton'!AP85</f>
        <v>0</v>
      </c>
      <c r="AR85" s="214">
        <f>'[1]Oqoltin-Cotton'!AQ85</f>
        <v>0</v>
      </c>
      <c r="AS85" s="214">
        <f>'[1]Oqoltin-Cotton'!AR85</f>
        <v>0</v>
      </c>
      <c r="AT85" s="214">
        <f>'[1]Oqoltin-Cotton'!AS85</f>
        <v>0</v>
      </c>
      <c r="AU85" s="214">
        <f>'[1]Oqoltin-Cotton'!AT85</f>
        <v>0</v>
      </c>
      <c r="AV85" s="214">
        <f>'[1]Oqoltin-Cotton'!AU85</f>
        <v>0</v>
      </c>
    </row>
    <row r="86" spans="2:48" ht="15">
      <c r="B86" s="193" t="str">
        <f>'[1]Oqoltin-Cotton'!A86</f>
        <v>O-3-TO-404</v>
      </c>
      <c r="C86" s="203" t="str">
        <f>'[1]Oqoltin-Cotton'!B86</f>
        <v>Z 3</v>
      </c>
      <c r="D86" s="64" t="str">
        <f>'[1]Oqoltin-Cotton'!C86</f>
        <v>Toirov</v>
      </c>
      <c r="E86" s="204">
        <f>'[1]Oqoltin-Cotton'!D86</f>
        <v>404</v>
      </c>
      <c r="F86" s="204">
        <f>'[1]Oqoltin-Cotton'!E86</f>
        <v>7.2</v>
      </c>
      <c r="G86" s="204">
        <f>'[1]Oqoltin-Cotton'!F86</f>
        <v>6.5</v>
      </c>
      <c r="H86" s="204" t="str">
        <f>'[1]Oqoltin-Cotton'!G86</f>
        <v>Cotton</v>
      </c>
      <c r="I86" s="205">
        <f>'[1]Oqoltin-Cotton'!H86</f>
        <v>6.5</v>
      </c>
      <c r="J86" s="212" t="str">
        <f>'[1]Oqoltin-Cotton'!I86</f>
        <v> </v>
      </c>
      <c r="K86" s="212" t="str">
        <f>'[1]Oqoltin-Cotton'!J86</f>
        <v> </v>
      </c>
      <c r="L86" s="205">
        <f>'[1]Oqoltin-Cotton'!K86</f>
        <v>1</v>
      </c>
      <c r="M86" s="206">
        <f>'[1]Oqoltin-Cotton'!L86</f>
        <v>6.5</v>
      </c>
      <c r="N86" s="206">
        <f>'[1]Oqoltin-Cotton'!M86</f>
        <v>100</v>
      </c>
      <c r="O86" s="207">
        <f>'[1]Oqoltin-Cotton'!N86</f>
        <v>45292</v>
      </c>
      <c r="P86" s="207">
        <f>'[1]Oqoltin-Cotton'!O86</f>
        <v>45293</v>
      </c>
      <c r="Q86" s="205" t="str">
        <f>'[1]Oqoltin-Cotton'!P86</f>
        <v> </v>
      </c>
      <c r="R86" s="212">
        <f>'[1]Oqoltin-Cotton'!Q86</f>
        <v>0</v>
      </c>
      <c r="S86" s="212">
        <f>'[1]Oqoltin-Cotton'!R86</f>
        <v>0</v>
      </c>
      <c r="T86" s="212">
        <f>'[1]Oqoltin-Cotton'!S86</f>
        <v>0</v>
      </c>
      <c r="U86" s="205">
        <f>'[1]Oqoltin-Cotton'!T86</f>
        <v>0</v>
      </c>
      <c r="V86" s="206">
        <f>'[1]Oqoltin-Cotton'!U86</f>
        <v>0</v>
      </c>
      <c r="W86" s="205" t="str">
        <f>'[1]Oqoltin-Cotton'!V86</f>
        <v> </v>
      </c>
      <c r="X86" s="205" t="str">
        <f>'[1]Oqoltin-Cotton'!W86</f>
        <v> </v>
      </c>
      <c r="Y86" s="205">
        <f>'[1]Oqoltin-Cotton'!X86</f>
        <v>0</v>
      </c>
      <c r="Z86" s="205">
        <f>'[1]Oqoltin-Cotton'!Y86</f>
        <v>0</v>
      </c>
      <c r="AA86" s="205">
        <f>'[1]Oqoltin-Cotton'!Z86</f>
        <v>0</v>
      </c>
      <c r="AB86" s="205">
        <f>'[1]Oqoltin-Cotton'!AA86</f>
        <v>0</v>
      </c>
      <c r="AC86" s="205">
        <f>'[1]Oqoltin-Cotton'!AB86</f>
        <v>0</v>
      </c>
      <c r="AD86" s="206">
        <f>'[1]Oqoltin-Cotton'!AC86</f>
        <v>0</v>
      </c>
      <c r="AE86" s="205" t="str">
        <f>'[1]Oqoltin-Cotton'!AD86</f>
        <v> </v>
      </c>
      <c r="AF86" s="205" t="str">
        <f>'[1]Oqoltin-Cotton'!AE86</f>
        <v> </v>
      </c>
      <c r="AG86" s="214">
        <f>'[1]Oqoltin-Cotton'!AF86</f>
        <v>0</v>
      </c>
      <c r="AH86" s="214">
        <f>'[1]Oqoltin-Cotton'!AG86</f>
        <v>0</v>
      </c>
      <c r="AI86" s="214">
        <f>'[1]Oqoltin-Cotton'!AH86</f>
        <v>0</v>
      </c>
      <c r="AJ86" s="214">
        <f>'[1]Oqoltin-Cotton'!AI86</f>
        <v>0</v>
      </c>
      <c r="AK86" s="214">
        <f>'[1]Oqoltin-Cotton'!AJ86</f>
        <v>0</v>
      </c>
      <c r="AL86" s="214">
        <f>'[1]Oqoltin-Cotton'!AK86</f>
        <v>0</v>
      </c>
      <c r="AM86" s="214">
        <f>'[1]Oqoltin-Cotton'!AL86</f>
        <v>0</v>
      </c>
      <c r="AN86" s="214">
        <f>'[1]Oqoltin-Cotton'!AM86</f>
        <v>0</v>
      </c>
      <c r="AO86" s="214">
        <f>'[1]Oqoltin-Cotton'!AN86</f>
        <v>0</v>
      </c>
      <c r="AP86" s="214">
        <f>'[1]Oqoltin-Cotton'!AO86</f>
        <v>0</v>
      </c>
      <c r="AQ86" s="214">
        <f>'[1]Oqoltin-Cotton'!AP86</f>
        <v>0</v>
      </c>
      <c r="AR86" s="214">
        <f>'[1]Oqoltin-Cotton'!AQ86</f>
        <v>0</v>
      </c>
      <c r="AS86" s="214">
        <f>'[1]Oqoltin-Cotton'!AR86</f>
        <v>0</v>
      </c>
      <c r="AT86" s="214">
        <f>'[1]Oqoltin-Cotton'!AS86</f>
        <v>0</v>
      </c>
      <c r="AU86" s="214">
        <f>'[1]Oqoltin-Cotton'!AT86</f>
        <v>0</v>
      </c>
      <c r="AV86" s="214">
        <f>'[1]Oqoltin-Cotton'!AU86</f>
        <v>0</v>
      </c>
    </row>
    <row r="87" spans="2:48" ht="15">
      <c r="B87" s="193" t="str">
        <f>'[1]Oqoltin-Cotton'!A87</f>
        <v>O-3-TO-405</v>
      </c>
      <c r="C87" s="203" t="str">
        <f>'[1]Oqoltin-Cotton'!B87</f>
        <v>Z 3</v>
      </c>
      <c r="D87" s="64" t="str">
        <f>'[1]Oqoltin-Cotton'!C87</f>
        <v>Toirov</v>
      </c>
      <c r="E87" s="204">
        <f>'[1]Oqoltin-Cotton'!D87</f>
        <v>405</v>
      </c>
      <c r="F87" s="204">
        <f>'[1]Oqoltin-Cotton'!E87</f>
        <v>9.3000000000000007</v>
      </c>
      <c r="G87" s="204">
        <f>'[1]Oqoltin-Cotton'!F87</f>
        <v>8.1999999999999993</v>
      </c>
      <c r="H87" s="204" t="str">
        <f>'[1]Oqoltin-Cotton'!G87</f>
        <v>Cotton</v>
      </c>
      <c r="I87" s="205">
        <f>'[1]Oqoltin-Cotton'!H87</f>
        <v>8.1999999999999993</v>
      </c>
      <c r="J87" s="212" t="str">
        <f>'[1]Oqoltin-Cotton'!I87</f>
        <v> </v>
      </c>
      <c r="K87" s="212" t="str">
        <f>'[1]Oqoltin-Cotton'!J87</f>
        <v> </v>
      </c>
      <c r="L87" s="205">
        <f>'[1]Oqoltin-Cotton'!K87</f>
        <v>1</v>
      </c>
      <c r="M87" s="206">
        <f>'[1]Oqoltin-Cotton'!L87</f>
        <v>8.1999999999999993</v>
      </c>
      <c r="N87" s="206">
        <f>'[1]Oqoltin-Cotton'!M87</f>
        <v>100</v>
      </c>
      <c r="O87" s="207">
        <f>'[1]Oqoltin-Cotton'!N87</f>
        <v>45301</v>
      </c>
      <c r="P87" s="207">
        <f>'[1]Oqoltin-Cotton'!O87</f>
        <v>45304</v>
      </c>
      <c r="Q87" s="205" t="str">
        <f>'[1]Oqoltin-Cotton'!P87</f>
        <v> </v>
      </c>
      <c r="R87" s="212">
        <f>'[1]Oqoltin-Cotton'!Q87</f>
        <v>0</v>
      </c>
      <c r="S87" s="212">
        <f>'[1]Oqoltin-Cotton'!R87</f>
        <v>0</v>
      </c>
      <c r="T87" s="212">
        <f>'[1]Oqoltin-Cotton'!S87</f>
        <v>0</v>
      </c>
      <c r="U87" s="205">
        <f>'[1]Oqoltin-Cotton'!T87</f>
        <v>0</v>
      </c>
      <c r="V87" s="206">
        <f>'[1]Oqoltin-Cotton'!U87</f>
        <v>0</v>
      </c>
      <c r="W87" s="205" t="str">
        <f>'[1]Oqoltin-Cotton'!V87</f>
        <v> </v>
      </c>
      <c r="X87" s="205" t="str">
        <f>'[1]Oqoltin-Cotton'!W87</f>
        <v> </v>
      </c>
      <c r="Y87" s="205">
        <f>'[1]Oqoltin-Cotton'!X87</f>
        <v>0</v>
      </c>
      <c r="Z87" s="205">
        <f>'[1]Oqoltin-Cotton'!Y87</f>
        <v>0</v>
      </c>
      <c r="AA87" s="205">
        <f>'[1]Oqoltin-Cotton'!Z87</f>
        <v>0</v>
      </c>
      <c r="AB87" s="205">
        <f>'[1]Oqoltin-Cotton'!AA87</f>
        <v>0</v>
      </c>
      <c r="AC87" s="205">
        <f>'[1]Oqoltin-Cotton'!AB87</f>
        <v>0</v>
      </c>
      <c r="AD87" s="206">
        <f>'[1]Oqoltin-Cotton'!AC87</f>
        <v>0</v>
      </c>
      <c r="AE87" s="205" t="str">
        <f>'[1]Oqoltin-Cotton'!AD87</f>
        <v> </v>
      </c>
      <c r="AF87" s="205" t="str">
        <f>'[1]Oqoltin-Cotton'!AE87</f>
        <v> </v>
      </c>
      <c r="AG87" s="214">
        <f>'[1]Oqoltin-Cotton'!AF87</f>
        <v>0</v>
      </c>
      <c r="AH87" s="214">
        <f>'[1]Oqoltin-Cotton'!AG87</f>
        <v>0</v>
      </c>
      <c r="AI87" s="214">
        <f>'[1]Oqoltin-Cotton'!AH87</f>
        <v>0</v>
      </c>
      <c r="AJ87" s="214">
        <f>'[1]Oqoltin-Cotton'!AI87</f>
        <v>0</v>
      </c>
      <c r="AK87" s="214">
        <f>'[1]Oqoltin-Cotton'!AJ87</f>
        <v>0</v>
      </c>
      <c r="AL87" s="214">
        <f>'[1]Oqoltin-Cotton'!AK87</f>
        <v>0</v>
      </c>
      <c r="AM87" s="214">
        <f>'[1]Oqoltin-Cotton'!AL87</f>
        <v>0</v>
      </c>
      <c r="AN87" s="214">
        <f>'[1]Oqoltin-Cotton'!AM87</f>
        <v>0</v>
      </c>
      <c r="AO87" s="214">
        <f>'[1]Oqoltin-Cotton'!AN87</f>
        <v>0</v>
      </c>
      <c r="AP87" s="214">
        <f>'[1]Oqoltin-Cotton'!AO87</f>
        <v>0</v>
      </c>
      <c r="AQ87" s="214">
        <f>'[1]Oqoltin-Cotton'!AP87</f>
        <v>0</v>
      </c>
      <c r="AR87" s="214">
        <f>'[1]Oqoltin-Cotton'!AQ87</f>
        <v>0</v>
      </c>
      <c r="AS87" s="214">
        <f>'[1]Oqoltin-Cotton'!AR87</f>
        <v>0</v>
      </c>
      <c r="AT87" s="214">
        <f>'[1]Oqoltin-Cotton'!AS87</f>
        <v>0</v>
      </c>
      <c r="AU87" s="214">
        <f>'[1]Oqoltin-Cotton'!AT87</f>
        <v>0</v>
      </c>
      <c r="AV87" s="214">
        <f>'[1]Oqoltin-Cotton'!AU87</f>
        <v>0</v>
      </c>
    </row>
    <row r="88" spans="2:48" ht="15">
      <c r="B88" s="193" t="str">
        <f>'[1]Oqoltin-Cotton'!A88</f>
        <v>O-3-TO-406</v>
      </c>
      <c r="C88" s="203" t="str">
        <f>'[1]Oqoltin-Cotton'!B88</f>
        <v>Z 3</v>
      </c>
      <c r="D88" s="64" t="str">
        <f>'[1]Oqoltin-Cotton'!C88</f>
        <v>Toirov</v>
      </c>
      <c r="E88" s="204">
        <f>'[1]Oqoltin-Cotton'!D88</f>
        <v>406</v>
      </c>
      <c r="F88" s="204">
        <f>'[1]Oqoltin-Cotton'!E88</f>
        <v>4.4000000000000004</v>
      </c>
      <c r="G88" s="204">
        <f>'[1]Oqoltin-Cotton'!F88</f>
        <v>4.4000000000000004</v>
      </c>
      <c r="H88" s="204" t="str">
        <f>'[1]Oqoltin-Cotton'!G88</f>
        <v>Cotton</v>
      </c>
      <c r="I88" s="205">
        <f>'[1]Oqoltin-Cotton'!H88</f>
        <v>4.4000000000000004</v>
      </c>
      <c r="J88" s="212" t="str">
        <f>'[1]Oqoltin-Cotton'!I88</f>
        <v> </v>
      </c>
      <c r="K88" s="212" t="str">
        <f>'[1]Oqoltin-Cotton'!J88</f>
        <v> </v>
      </c>
      <c r="L88" s="205">
        <f>'[1]Oqoltin-Cotton'!K88</f>
        <v>1</v>
      </c>
      <c r="M88" s="206">
        <f>'[1]Oqoltin-Cotton'!L88</f>
        <v>4.4000000000000004</v>
      </c>
      <c r="N88" s="206">
        <f>'[1]Oqoltin-Cotton'!M88</f>
        <v>100</v>
      </c>
      <c r="O88" s="207">
        <f>'[1]Oqoltin-Cotton'!N88</f>
        <v>45290</v>
      </c>
      <c r="P88" s="207">
        <f>'[1]Oqoltin-Cotton'!O88</f>
        <v>45292</v>
      </c>
      <c r="Q88" s="205" t="str">
        <f>'[1]Oqoltin-Cotton'!P88</f>
        <v> </v>
      </c>
      <c r="R88" s="212">
        <f>'[1]Oqoltin-Cotton'!Q88</f>
        <v>0</v>
      </c>
      <c r="S88" s="212">
        <f>'[1]Oqoltin-Cotton'!R88</f>
        <v>0</v>
      </c>
      <c r="T88" s="212">
        <f>'[1]Oqoltin-Cotton'!S88</f>
        <v>0</v>
      </c>
      <c r="U88" s="205">
        <f>'[1]Oqoltin-Cotton'!T88</f>
        <v>0</v>
      </c>
      <c r="V88" s="206">
        <f>'[1]Oqoltin-Cotton'!U88</f>
        <v>0</v>
      </c>
      <c r="W88" s="205" t="str">
        <f>'[1]Oqoltin-Cotton'!V88</f>
        <v> </v>
      </c>
      <c r="X88" s="205" t="str">
        <f>'[1]Oqoltin-Cotton'!W88</f>
        <v> </v>
      </c>
      <c r="Y88" s="205">
        <f>'[1]Oqoltin-Cotton'!X88</f>
        <v>0</v>
      </c>
      <c r="Z88" s="205">
        <f>'[1]Oqoltin-Cotton'!Y88</f>
        <v>0</v>
      </c>
      <c r="AA88" s="205">
        <f>'[1]Oqoltin-Cotton'!Z88</f>
        <v>0</v>
      </c>
      <c r="AB88" s="205">
        <f>'[1]Oqoltin-Cotton'!AA88</f>
        <v>0</v>
      </c>
      <c r="AC88" s="205">
        <f>'[1]Oqoltin-Cotton'!AB88</f>
        <v>0</v>
      </c>
      <c r="AD88" s="206">
        <f>'[1]Oqoltin-Cotton'!AC88</f>
        <v>0</v>
      </c>
      <c r="AE88" s="205" t="str">
        <f>'[1]Oqoltin-Cotton'!AD88</f>
        <v> </v>
      </c>
      <c r="AF88" s="205" t="str">
        <f>'[1]Oqoltin-Cotton'!AE88</f>
        <v> </v>
      </c>
      <c r="AG88" s="214">
        <f>'[1]Oqoltin-Cotton'!AF88</f>
        <v>0</v>
      </c>
      <c r="AH88" s="214">
        <f>'[1]Oqoltin-Cotton'!AG88</f>
        <v>0</v>
      </c>
      <c r="AI88" s="214">
        <f>'[1]Oqoltin-Cotton'!AH88</f>
        <v>0</v>
      </c>
      <c r="AJ88" s="214">
        <f>'[1]Oqoltin-Cotton'!AI88</f>
        <v>0</v>
      </c>
      <c r="AK88" s="214">
        <f>'[1]Oqoltin-Cotton'!AJ88</f>
        <v>0</v>
      </c>
      <c r="AL88" s="214">
        <f>'[1]Oqoltin-Cotton'!AK88</f>
        <v>0</v>
      </c>
      <c r="AM88" s="214">
        <f>'[1]Oqoltin-Cotton'!AL88</f>
        <v>0</v>
      </c>
      <c r="AN88" s="214">
        <f>'[1]Oqoltin-Cotton'!AM88</f>
        <v>0</v>
      </c>
      <c r="AO88" s="214">
        <f>'[1]Oqoltin-Cotton'!AN88</f>
        <v>0</v>
      </c>
      <c r="AP88" s="214">
        <f>'[1]Oqoltin-Cotton'!AO88</f>
        <v>0</v>
      </c>
      <c r="AQ88" s="214">
        <f>'[1]Oqoltin-Cotton'!AP88</f>
        <v>0</v>
      </c>
      <c r="AR88" s="214">
        <f>'[1]Oqoltin-Cotton'!AQ88</f>
        <v>0</v>
      </c>
      <c r="AS88" s="214">
        <f>'[1]Oqoltin-Cotton'!AR88</f>
        <v>0</v>
      </c>
      <c r="AT88" s="214">
        <f>'[1]Oqoltin-Cotton'!AS88</f>
        <v>0</v>
      </c>
      <c r="AU88" s="214">
        <f>'[1]Oqoltin-Cotton'!AT88</f>
        <v>0</v>
      </c>
      <c r="AV88" s="214">
        <f>'[1]Oqoltin-Cotton'!AU88</f>
        <v>0</v>
      </c>
    </row>
    <row r="89" spans="2:48" ht="15">
      <c r="B89" s="193" t="str">
        <f>'[1]Oqoltin-Cotton'!A89</f>
        <v>O-3-TO-523</v>
      </c>
      <c r="C89" s="203" t="str">
        <f>'[1]Oqoltin-Cotton'!B89</f>
        <v>Z 3</v>
      </c>
      <c r="D89" s="64" t="str">
        <f>'[1]Oqoltin-Cotton'!C89</f>
        <v>Toirov</v>
      </c>
      <c r="E89" s="204">
        <f>'[1]Oqoltin-Cotton'!D89</f>
        <v>523</v>
      </c>
      <c r="F89" s="204">
        <f>'[1]Oqoltin-Cotton'!E89</f>
        <v>24.7</v>
      </c>
      <c r="G89" s="204">
        <f>'[1]Oqoltin-Cotton'!F89</f>
        <v>24.1</v>
      </c>
      <c r="H89" s="204" t="str">
        <f>'[1]Oqoltin-Cotton'!G89</f>
        <v>Cotton</v>
      </c>
      <c r="I89" s="205">
        <f>'[1]Oqoltin-Cotton'!H89</f>
        <v>24.1</v>
      </c>
      <c r="J89" s="212" t="str">
        <f>'[1]Oqoltin-Cotton'!I89</f>
        <v> </v>
      </c>
      <c r="K89" s="212" t="str">
        <f>'[1]Oqoltin-Cotton'!J89</f>
        <v> </v>
      </c>
      <c r="L89" s="205">
        <f>'[1]Oqoltin-Cotton'!K89</f>
        <v>1</v>
      </c>
      <c r="M89" s="206">
        <f>'[1]Oqoltin-Cotton'!L89</f>
        <v>24.1</v>
      </c>
      <c r="N89" s="206">
        <f>'[1]Oqoltin-Cotton'!M89</f>
        <v>100</v>
      </c>
      <c r="O89" s="207">
        <f>'[1]Oqoltin-Cotton'!N89</f>
        <v>45293</v>
      </c>
      <c r="P89" s="207">
        <f>'[1]Oqoltin-Cotton'!O89</f>
        <v>45301</v>
      </c>
      <c r="Q89" s="205" t="str">
        <f>'[1]Oqoltin-Cotton'!P89</f>
        <v> </v>
      </c>
      <c r="R89" s="212">
        <f>'[1]Oqoltin-Cotton'!Q89</f>
        <v>0</v>
      </c>
      <c r="S89" s="212">
        <f>'[1]Oqoltin-Cotton'!R89</f>
        <v>0</v>
      </c>
      <c r="T89" s="212">
        <f>'[1]Oqoltin-Cotton'!S89</f>
        <v>0</v>
      </c>
      <c r="U89" s="205">
        <f>'[1]Oqoltin-Cotton'!T89</f>
        <v>0</v>
      </c>
      <c r="V89" s="206">
        <f>'[1]Oqoltin-Cotton'!U89</f>
        <v>0</v>
      </c>
      <c r="W89" s="205" t="str">
        <f>'[1]Oqoltin-Cotton'!V89</f>
        <v> </v>
      </c>
      <c r="X89" s="205" t="str">
        <f>'[1]Oqoltin-Cotton'!W89</f>
        <v> </v>
      </c>
      <c r="Y89" s="205">
        <f>'[1]Oqoltin-Cotton'!X89</f>
        <v>0</v>
      </c>
      <c r="Z89" s="205">
        <f>'[1]Oqoltin-Cotton'!Y89</f>
        <v>0</v>
      </c>
      <c r="AA89" s="205">
        <f>'[1]Oqoltin-Cotton'!Z89</f>
        <v>0</v>
      </c>
      <c r="AB89" s="205">
        <f>'[1]Oqoltin-Cotton'!AA89</f>
        <v>0</v>
      </c>
      <c r="AC89" s="205">
        <f>'[1]Oqoltin-Cotton'!AB89</f>
        <v>0</v>
      </c>
      <c r="AD89" s="206">
        <f>'[1]Oqoltin-Cotton'!AC89</f>
        <v>0</v>
      </c>
      <c r="AE89" s="205" t="str">
        <f>'[1]Oqoltin-Cotton'!AD89</f>
        <v> </v>
      </c>
      <c r="AF89" s="205" t="str">
        <f>'[1]Oqoltin-Cotton'!AE89</f>
        <v> </v>
      </c>
      <c r="AG89" s="214">
        <f>'[1]Oqoltin-Cotton'!AF89</f>
        <v>0</v>
      </c>
      <c r="AH89" s="214">
        <f>'[1]Oqoltin-Cotton'!AG89</f>
        <v>0</v>
      </c>
      <c r="AI89" s="214">
        <f>'[1]Oqoltin-Cotton'!AH89</f>
        <v>0</v>
      </c>
      <c r="AJ89" s="214">
        <f>'[1]Oqoltin-Cotton'!AI89</f>
        <v>0</v>
      </c>
      <c r="AK89" s="214">
        <f>'[1]Oqoltin-Cotton'!AJ89</f>
        <v>0</v>
      </c>
      <c r="AL89" s="214">
        <f>'[1]Oqoltin-Cotton'!AK89</f>
        <v>0</v>
      </c>
      <c r="AM89" s="214">
        <f>'[1]Oqoltin-Cotton'!AL89</f>
        <v>0</v>
      </c>
      <c r="AN89" s="214">
        <f>'[1]Oqoltin-Cotton'!AM89</f>
        <v>0</v>
      </c>
      <c r="AO89" s="214">
        <f>'[1]Oqoltin-Cotton'!AN89</f>
        <v>0</v>
      </c>
      <c r="AP89" s="214">
        <f>'[1]Oqoltin-Cotton'!AO89</f>
        <v>0</v>
      </c>
      <c r="AQ89" s="214">
        <f>'[1]Oqoltin-Cotton'!AP89</f>
        <v>0</v>
      </c>
      <c r="AR89" s="214">
        <f>'[1]Oqoltin-Cotton'!AQ89</f>
        <v>0</v>
      </c>
      <c r="AS89" s="214">
        <f>'[1]Oqoltin-Cotton'!AR89</f>
        <v>0</v>
      </c>
      <c r="AT89" s="214">
        <f>'[1]Oqoltin-Cotton'!AS89</f>
        <v>0</v>
      </c>
      <c r="AU89" s="214">
        <f>'[1]Oqoltin-Cotton'!AT89</f>
        <v>0</v>
      </c>
      <c r="AV89" s="214">
        <f>'[1]Oqoltin-Cotton'!AU89</f>
        <v>0</v>
      </c>
    </row>
    <row r="90" spans="2:48" ht="15">
      <c r="B90" s="193" t="str">
        <f>'[1]Oqoltin-Cotton'!A90</f>
        <v>O-3-TO-535</v>
      </c>
      <c r="C90" s="203" t="str">
        <f>'[1]Oqoltin-Cotton'!B90</f>
        <v>Z 3</v>
      </c>
      <c r="D90" s="64" t="str">
        <f>'[1]Oqoltin-Cotton'!C90</f>
        <v>Toirov</v>
      </c>
      <c r="E90" s="204">
        <f>'[1]Oqoltin-Cotton'!D90</f>
        <v>535</v>
      </c>
      <c r="F90" s="204">
        <f>'[1]Oqoltin-Cotton'!E90</f>
        <v>40.799999999999997</v>
      </c>
      <c r="G90" s="208">
        <f>'[1]Oqoltin-Cotton'!F90</f>
        <v>40</v>
      </c>
      <c r="H90" s="204" t="str">
        <f>'[1]Oqoltin-Cotton'!G90</f>
        <v>Cotton</v>
      </c>
      <c r="I90" s="206">
        <f>'[1]Oqoltin-Cotton'!H90</f>
        <v>40</v>
      </c>
      <c r="J90" s="212">
        <f>'[1]Oqoltin-Cotton'!I90</f>
        <v>0</v>
      </c>
      <c r="K90" s="212">
        <f>'[1]Oqoltin-Cotton'!J90</f>
        <v>0</v>
      </c>
      <c r="L90" s="205">
        <f>'[1]Oqoltin-Cotton'!K90</f>
        <v>1</v>
      </c>
      <c r="M90" s="206">
        <f>'[1]Oqoltin-Cotton'!L90</f>
        <v>40</v>
      </c>
      <c r="N90" s="206">
        <f>'[1]Oqoltin-Cotton'!M90</f>
        <v>100</v>
      </c>
      <c r="O90" s="207">
        <f>'[1]Oqoltin-Cotton'!N90</f>
        <v>45296</v>
      </c>
      <c r="P90" s="207">
        <f>'[1]Oqoltin-Cotton'!O90</f>
        <v>45310</v>
      </c>
      <c r="Q90" s="205" t="str">
        <f>'[1]Oqoltin-Cotton'!P90</f>
        <v> </v>
      </c>
      <c r="R90" s="212">
        <f>'[1]Oqoltin-Cotton'!Q90</f>
        <v>0</v>
      </c>
      <c r="S90" s="212">
        <f>'[1]Oqoltin-Cotton'!R90</f>
        <v>0</v>
      </c>
      <c r="T90" s="212">
        <f>'[1]Oqoltin-Cotton'!S90</f>
        <v>0</v>
      </c>
      <c r="U90" s="205">
        <f>'[1]Oqoltin-Cotton'!T90</f>
        <v>0</v>
      </c>
      <c r="V90" s="206">
        <f>'[1]Oqoltin-Cotton'!U90</f>
        <v>0</v>
      </c>
      <c r="W90" s="205" t="str">
        <f>'[1]Oqoltin-Cotton'!V90</f>
        <v> </v>
      </c>
      <c r="X90" s="205" t="str">
        <f>'[1]Oqoltin-Cotton'!W90</f>
        <v> </v>
      </c>
      <c r="Y90" s="205">
        <f>'[1]Oqoltin-Cotton'!X90</f>
        <v>0</v>
      </c>
      <c r="Z90" s="205">
        <f>'[1]Oqoltin-Cotton'!Y90</f>
        <v>0</v>
      </c>
      <c r="AA90" s="205">
        <f>'[1]Oqoltin-Cotton'!Z90</f>
        <v>0</v>
      </c>
      <c r="AB90" s="205">
        <f>'[1]Oqoltin-Cotton'!AA90</f>
        <v>0</v>
      </c>
      <c r="AC90" s="205">
        <f>'[1]Oqoltin-Cotton'!AB90</f>
        <v>0</v>
      </c>
      <c r="AD90" s="206">
        <f>'[1]Oqoltin-Cotton'!AC90</f>
        <v>0</v>
      </c>
      <c r="AE90" s="205" t="str">
        <f>'[1]Oqoltin-Cotton'!AD90</f>
        <v> </v>
      </c>
      <c r="AF90" s="205" t="str">
        <f>'[1]Oqoltin-Cotton'!AE90</f>
        <v> </v>
      </c>
      <c r="AG90" s="214">
        <f>'[1]Oqoltin-Cotton'!AF90</f>
        <v>0</v>
      </c>
      <c r="AH90" s="214">
        <f>'[1]Oqoltin-Cotton'!AG90</f>
        <v>0</v>
      </c>
      <c r="AI90" s="214">
        <f>'[1]Oqoltin-Cotton'!AH90</f>
        <v>0</v>
      </c>
      <c r="AJ90" s="214">
        <f>'[1]Oqoltin-Cotton'!AI90</f>
        <v>0</v>
      </c>
      <c r="AK90" s="214">
        <f>'[1]Oqoltin-Cotton'!AJ90</f>
        <v>0</v>
      </c>
      <c r="AL90" s="214">
        <f>'[1]Oqoltin-Cotton'!AK90</f>
        <v>0</v>
      </c>
      <c r="AM90" s="214">
        <f>'[1]Oqoltin-Cotton'!AL90</f>
        <v>0</v>
      </c>
      <c r="AN90" s="214">
        <f>'[1]Oqoltin-Cotton'!AM90</f>
        <v>0</v>
      </c>
      <c r="AO90" s="214">
        <f>'[1]Oqoltin-Cotton'!AN90</f>
        <v>0</v>
      </c>
      <c r="AP90" s="214">
        <f>'[1]Oqoltin-Cotton'!AO90</f>
        <v>0</v>
      </c>
      <c r="AQ90" s="214">
        <f>'[1]Oqoltin-Cotton'!AP90</f>
        <v>0</v>
      </c>
      <c r="AR90" s="214">
        <f>'[1]Oqoltin-Cotton'!AQ90</f>
        <v>0</v>
      </c>
      <c r="AS90" s="214">
        <f>'[1]Oqoltin-Cotton'!AR90</f>
        <v>0</v>
      </c>
      <c r="AT90" s="214">
        <f>'[1]Oqoltin-Cotton'!AS90</f>
        <v>0</v>
      </c>
      <c r="AU90" s="214">
        <f>'[1]Oqoltin-Cotton'!AT90</f>
        <v>0</v>
      </c>
      <c r="AV90" s="214">
        <f>'[1]Oqoltin-Cotton'!AU90</f>
        <v>0</v>
      </c>
    </row>
    <row r="91" spans="2:48" ht="15">
      <c r="B91" s="193" t="str">
        <f>'[1]Oqoltin-Cotton'!A91</f>
        <v>O-3-TO-536</v>
      </c>
      <c r="C91" s="203" t="str">
        <f>'[1]Oqoltin-Cotton'!B91</f>
        <v>Z 3</v>
      </c>
      <c r="D91" s="64" t="str">
        <f>'[1]Oqoltin-Cotton'!C91</f>
        <v>Toirov</v>
      </c>
      <c r="E91" s="204">
        <f>'[1]Oqoltin-Cotton'!D91</f>
        <v>536</v>
      </c>
      <c r="F91" s="204">
        <f>'[1]Oqoltin-Cotton'!E91</f>
        <v>10.199999999999999</v>
      </c>
      <c r="G91" s="204">
        <f>'[1]Oqoltin-Cotton'!F91</f>
        <v>10.1</v>
      </c>
      <c r="H91" s="204" t="str">
        <f>'[1]Oqoltin-Cotton'!G91</f>
        <v>Cotton</v>
      </c>
      <c r="I91" s="205">
        <f>'[1]Oqoltin-Cotton'!H91</f>
        <v>10.1</v>
      </c>
      <c r="J91" s="212" t="str">
        <f>'[1]Oqoltin-Cotton'!I91</f>
        <v> </v>
      </c>
      <c r="K91" s="212" t="str">
        <f>'[1]Oqoltin-Cotton'!J91</f>
        <v> </v>
      </c>
      <c r="L91" s="205">
        <f>'[1]Oqoltin-Cotton'!K91</f>
        <v>1</v>
      </c>
      <c r="M91" s="206">
        <f>'[1]Oqoltin-Cotton'!L91</f>
        <v>10.1</v>
      </c>
      <c r="N91" s="206">
        <f>'[1]Oqoltin-Cotton'!M91</f>
        <v>100</v>
      </c>
      <c r="O91" s="207">
        <f>'[1]Oqoltin-Cotton'!N91</f>
        <v>45300</v>
      </c>
      <c r="P91" s="207">
        <f>'[1]Oqoltin-Cotton'!O91</f>
        <v>45305</v>
      </c>
      <c r="Q91" s="205" t="str">
        <f>'[1]Oqoltin-Cotton'!P91</f>
        <v> </v>
      </c>
      <c r="R91" s="212">
        <f>'[1]Oqoltin-Cotton'!Q91</f>
        <v>0</v>
      </c>
      <c r="S91" s="212">
        <f>'[1]Oqoltin-Cotton'!R91</f>
        <v>0</v>
      </c>
      <c r="T91" s="212">
        <f>'[1]Oqoltin-Cotton'!S91</f>
        <v>0</v>
      </c>
      <c r="U91" s="205">
        <f>'[1]Oqoltin-Cotton'!T91</f>
        <v>0</v>
      </c>
      <c r="V91" s="206">
        <f>'[1]Oqoltin-Cotton'!U91</f>
        <v>0</v>
      </c>
      <c r="W91" s="205" t="str">
        <f>'[1]Oqoltin-Cotton'!V91</f>
        <v> </v>
      </c>
      <c r="X91" s="205" t="str">
        <f>'[1]Oqoltin-Cotton'!W91</f>
        <v> </v>
      </c>
      <c r="Y91" s="205">
        <f>'[1]Oqoltin-Cotton'!X91</f>
        <v>0</v>
      </c>
      <c r="Z91" s="205">
        <f>'[1]Oqoltin-Cotton'!Y91</f>
        <v>0</v>
      </c>
      <c r="AA91" s="205">
        <f>'[1]Oqoltin-Cotton'!Z91</f>
        <v>0</v>
      </c>
      <c r="AB91" s="205">
        <f>'[1]Oqoltin-Cotton'!AA91</f>
        <v>0</v>
      </c>
      <c r="AC91" s="205">
        <f>'[1]Oqoltin-Cotton'!AB91</f>
        <v>0</v>
      </c>
      <c r="AD91" s="206">
        <f>'[1]Oqoltin-Cotton'!AC91</f>
        <v>0</v>
      </c>
      <c r="AE91" s="205" t="str">
        <f>'[1]Oqoltin-Cotton'!AD91</f>
        <v> </v>
      </c>
      <c r="AF91" s="205" t="str">
        <f>'[1]Oqoltin-Cotton'!AE91</f>
        <v> </v>
      </c>
      <c r="AG91" s="214">
        <f>'[1]Oqoltin-Cotton'!AF91</f>
        <v>0</v>
      </c>
      <c r="AH91" s="214">
        <f>'[1]Oqoltin-Cotton'!AG91</f>
        <v>0</v>
      </c>
      <c r="AI91" s="214">
        <f>'[1]Oqoltin-Cotton'!AH91</f>
        <v>0</v>
      </c>
      <c r="AJ91" s="214">
        <f>'[1]Oqoltin-Cotton'!AI91</f>
        <v>0</v>
      </c>
      <c r="AK91" s="214">
        <f>'[1]Oqoltin-Cotton'!AJ91</f>
        <v>0</v>
      </c>
      <c r="AL91" s="214">
        <f>'[1]Oqoltin-Cotton'!AK91</f>
        <v>0</v>
      </c>
      <c r="AM91" s="214">
        <f>'[1]Oqoltin-Cotton'!AL91</f>
        <v>0</v>
      </c>
      <c r="AN91" s="214">
        <f>'[1]Oqoltin-Cotton'!AM91</f>
        <v>0</v>
      </c>
      <c r="AO91" s="214">
        <f>'[1]Oqoltin-Cotton'!AN91</f>
        <v>0</v>
      </c>
      <c r="AP91" s="214">
        <f>'[1]Oqoltin-Cotton'!AO91</f>
        <v>0</v>
      </c>
      <c r="AQ91" s="214">
        <f>'[1]Oqoltin-Cotton'!AP91</f>
        <v>0</v>
      </c>
      <c r="AR91" s="214">
        <f>'[1]Oqoltin-Cotton'!AQ91</f>
        <v>0</v>
      </c>
      <c r="AS91" s="214">
        <f>'[1]Oqoltin-Cotton'!AR91</f>
        <v>0</v>
      </c>
      <c r="AT91" s="214">
        <f>'[1]Oqoltin-Cotton'!AS91</f>
        <v>0</v>
      </c>
      <c r="AU91" s="214">
        <f>'[1]Oqoltin-Cotton'!AT91</f>
        <v>0</v>
      </c>
      <c r="AV91" s="214">
        <f>'[1]Oqoltin-Cotton'!AU91</f>
        <v>0</v>
      </c>
    </row>
    <row r="92" spans="2:48" ht="15">
      <c r="B92" s="193" t="str">
        <f>'[1]Oqoltin-Cotton'!A92</f>
        <v>O-3-TO-538</v>
      </c>
      <c r="C92" s="203" t="str">
        <f>'[1]Oqoltin-Cotton'!B92</f>
        <v>Z 3</v>
      </c>
      <c r="D92" s="64" t="str">
        <f>'[1]Oqoltin-Cotton'!C92</f>
        <v>Toirov</v>
      </c>
      <c r="E92" s="204">
        <f>'[1]Oqoltin-Cotton'!D92</f>
        <v>538</v>
      </c>
      <c r="F92" s="204">
        <f>'[1]Oqoltin-Cotton'!E92</f>
        <v>9.6</v>
      </c>
      <c r="G92" s="204">
        <f>'[1]Oqoltin-Cotton'!F92</f>
        <v>9.4</v>
      </c>
      <c r="H92" s="204" t="str">
        <f>'[1]Oqoltin-Cotton'!G92</f>
        <v>Cotton</v>
      </c>
      <c r="I92" s="205">
        <f>'[1]Oqoltin-Cotton'!H92</f>
        <v>9.4</v>
      </c>
      <c r="J92" s="212">
        <f>'[1]Oqoltin-Cotton'!I92</f>
        <v>0</v>
      </c>
      <c r="K92" s="212">
        <f>'[1]Oqoltin-Cotton'!J92</f>
        <v>0</v>
      </c>
      <c r="L92" s="205">
        <f>'[1]Oqoltin-Cotton'!K92</f>
        <v>1</v>
      </c>
      <c r="M92" s="206">
        <f>'[1]Oqoltin-Cotton'!L92</f>
        <v>9.4</v>
      </c>
      <c r="N92" s="206">
        <f>'[1]Oqoltin-Cotton'!M92</f>
        <v>100</v>
      </c>
      <c r="O92" s="207">
        <f>'[1]Oqoltin-Cotton'!N92</f>
        <v>45307</v>
      </c>
      <c r="P92" s="207">
        <f>'[1]Oqoltin-Cotton'!O92</f>
        <v>45310</v>
      </c>
      <c r="Q92" s="205" t="str">
        <f>'[1]Oqoltin-Cotton'!P92</f>
        <v> </v>
      </c>
      <c r="R92" s="212">
        <f>'[1]Oqoltin-Cotton'!Q92</f>
        <v>0</v>
      </c>
      <c r="S92" s="212">
        <f>'[1]Oqoltin-Cotton'!R92</f>
        <v>0</v>
      </c>
      <c r="T92" s="212">
        <f>'[1]Oqoltin-Cotton'!S92</f>
        <v>0</v>
      </c>
      <c r="U92" s="205">
        <f>'[1]Oqoltin-Cotton'!T92</f>
        <v>0</v>
      </c>
      <c r="V92" s="206">
        <f>'[1]Oqoltin-Cotton'!U92</f>
        <v>0</v>
      </c>
      <c r="W92" s="205" t="str">
        <f>'[1]Oqoltin-Cotton'!V92</f>
        <v> </v>
      </c>
      <c r="X92" s="205" t="str">
        <f>'[1]Oqoltin-Cotton'!W92</f>
        <v> </v>
      </c>
      <c r="Y92" s="205">
        <f>'[1]Oqoltin-Cotton'!X92</f>
        <v>0</v>
      </c>
      <c r="Z92" s="205">
        <f>'[1]Oqoltin-Cotton'!Y92</f>
        <v>0</v>
      </c>
      <c r="AA92" s="205">
        <f>'[1]Oqoltin-Cotton'!Z92</f>
        <v>0</v>
      </c>
      <c r="AB92" s="205">
        <f>'[1]Oqoltin-Cotton'!AA92</f>
        <v>0</v>
      </c>
      <c r="AC92" s="205">
        <f>'[1]Oqoltin-Cotton'!AB92</f>
        <v>0</v>
      </c>
      <c r="AD92" s="206">
        <f>'[1]Oqoltin-Cotton'!AC92</f>
        <v>0</v>
      </c>
      <c r="AE92" s="205" t="str">
        <f>'[1]Oqoltin-Cotton'!AD92</f>
        <v> </v>
      </c>
      <c r="AF92" s="205" t="str">
        <f>'[1]Oqoltin-Cotton'!AE92</f>
        <v> </v>
      </c>
      <c r="AG92" s="214">
        <f>'[1]Oqoltin-Cotton'!AF92</f>
        <v>0</v>
      </c>
      <c r="AH92" s="214">
        <f>'[1]Oqoltin-Cotton'!AG92</f>
        <v>0</v>
      </c>
      <c r="AI92" s="214">
        <f>'[1]Oqoltin-Cotton'!AH92</f>
        <v>0</v>
      </c>
      <c r="AJ92" s="214">
        <f>'[1]Oqoltin-Cotton'!AI92</f>
        <v>0</v>
      </c>
      <c r="AK92" s="214">
        <f>'[1]Oqoltin-Cotton'!AJ92</f>
        <v>0</v>
      </c>
      <c r="AL92" s="214">
        <f>'[1]Oqoltin-Cotton'!AK92</f>
        <v>0</v>
      </c>
      <c r="AM92" s="214">
        <f>'[1]Oqoltin-Cotton'!AL92</f>
        <v>0</v>
      </c>
      <c r="AN92" s="214">
        <f>'[1]Oqoltin-Cotton'!AM92</f>
        <v>0</v>
      </c>
      <c r="AO92" s="214">
        <f>'[1]Oqoltin-Cotton'!AN92</f>
        <v>0</v>
      </c>
      <c r="AP92" s="214">
        <f>'[1]Oqoltin-Cotton'!AO92</f>
        <v>0</v>
      </c>
      <c r="AQ92" s="214">
        <f>'[1]Oqoltin-Cotton'!AP92</f>
        <v>0</v>
      </c>
      <c r="AR92" s="214">
        <f>'[1]Oqoltin-Cotton'!AQ92</f>
        <v>0</v>
      </c>
      <c r="AS92" s="214">
        <f>'[1]Oqoltin-Cotton'!AR92</f>
        <v>0</v>
      </c>
      <c r="AT92" s="214">
        <f>'[1]Oqoltin-Cotton'!AS92</f>
        <v>0</v>
      </c>
      <c r="AU92" s="214">
        <f>'[1]Oqoltin-Cotton'!AT92</f>
        <v>0</v>
      </c>
      <c r="AV92" s="214">
        <f>'[1]Oqoltin-Cotton'!AU92</f>
        <v>0</v>
      </c>
    </row>
    <row r="93" spans="2:48" ht="15">
      <c r="B93" s="193" t="str">
        <f>'[1]Oqoltin-Cotton'!A93</f>
        <v>O-3-TO-539</v>
      </c>
      <c r="C93" s="203" t="str">
        <f>'[1]Oqoltin-Cotton'!B93</f>
        <v>Z 3</v>
      </c>
      <c r="D93" s="64" t="str">
        <f>'[1]Oqoltin-Cotton'!C93</f>
        <v>Toirov</v>
      </c>
      <c r="E93" s="204">
        <f>'[1]Oqoltin-Cotton'!D93</f>
        <v>539</v>
      </c>
      <c r="F93" s="204">
        <f>'[1]Oqoltin-Cotton'!E93</f>
        <v>7.5</v>
      </c>
      <c r="G93" s="208">
        <f>'[1]Oqoltin-Cotton'!F93</f>
        <v>7</v>
      </c>
      <c r="H93" s="204" t="str">
        <f>'[1]Oqoltin-Cotton'!G93</f>
        <v>Cotton</v>
      </c>
      <c r="I93" s="206">
        <f>'[1]Oqoltin-Cotton'!H93</f>
        <v>7</v>
      </c>
      <c r="J93" s="212">
        <f>'[1]Oqoltin-Cotton'!I93</f>
        <v>0</v>
      </c>
      <c r="K93" s="212">
        <f>'[1]Oqoltin-Cotton'!J93</f>
        <v>0</v>
      </c>
      <c r="L93" s="205">
        <f>'[1]Oqoltin-Cotton'!K93</f>
        <v>1</v>
      </c>
      <c r="M93" s="206">
        <f>'[1]Oqoltin-Cotton'!L93</f>
        <v>7</v>
      </c>
      <c r="N93" s="206">
        <f>'[1]Oqoltin-Cotton'!M93</f>
        <v>100</v>
      </c>
      <c r="O93" s="207">
        <f>'[1]Oqoltin-Cotton'!N93</f>
        <v>45310</v>
      </c>
      <c r="P93" s="207">
        <f>'[1]Oqoltin-Cotton'!O93</f>
        <v>45314</v>
      </c>
      <c r="Q93" s="205" t="str">
        <f>'[1]Oqoltin-Cotton'!P93</f>
        <v> </v>
      </c>
      <c r="R93" s="212">
        <f>'[1]Oqoltin-Cotton'!Q93</f>
        <v>0</v>
      </c>
      <c r="S93" s="212">
        <f>'[1]Oqoltin-Cotton'!R93</f>
        <v>0</v>
      </c>
      <c r="T93" s="212">
        <f>'[1]Oqoltin-Cotton'!S93</f>
        <v>0</v>
      </c>
      <c r="U93" s="205">
        <f>'[1]Oqoltin-Cotton'!T93</f>
        <v>0</v>
      </c>
      <c r="V93" s="206">
        <f>'[1]Oqoltin-Cotton'!U93</f>
        <v>0</v>
      </c>
      <c r="W93" s="205" t="str">
        <f>'[1]Oqoltin-Cotton'!V93</f>
        <v> </v>
      </c>
      <c r="X93" s="205" t="str">
        <f>'[1]Oqoltin-Cotton'!W93</f>
        <v> </v>
      </c>
      <c r="Y93" s="205">
        <f>'[1]Oqoltin-Cotton'!X93</f>
        <v>0</v>
      </c>
      <c r="Z93" s="205">
        <f>'[1]Oqoltin-Cotton'!Y93</f>
        <v>0</v>
      </c>
      <c r="AA93" s="205">
        <f>'[1]Oqoltin-Cotton'!Z93</f>
        <v>0</v>
      </c>
      <c r="AB93" s="205">
        <f>'[1]Oqoltin-Cotton'!AA93</f>
        <v>0</v>
      </c>
      <c r="AC93" s="205">
        <f>'[1]Oqoltin-Cotton'!AB93</f>
        <v>0</v>
      </c>
      <c r="AD93" s="206">
        <f>'[1]Oqoltin-Cotton'!AC93</f>
        <v>0</v>
      </c>
      <c r="AE93" s="205" t="str">
        <f>'[1]Oqoltin-Cotton'!AD93</f>
        <v> </v>
      </c>
      <c r="AF93" s="205" t="str">
        <f>'[1]Oqoltin-Cotton'!AE93</f>
        <v> </v>
      </c>
      <c r="AG93" s="214">
        <f>'[1]Oqoltin-Cotton'!AF93</f>
        <v>0</v>
      </c>
      <c r="AH93" s="214">
        <f>'[1]Oqoltin-Cotton'!AG93</f>
        <v>0</v>
      </c>
      <c r="AI93" s="214">
        <f>'[1]Oqoltin-Cotton'!AH93</f>
        <v>0</v>
      </c>
      <c r="AJ93" s="214">
        <f>'[1]Oqoltin-Cotton'!AI93</f>
        <v>0</v>
      </c>
      <c r="AK93" s="214">
        <f>'[1]Oqoltin-Cotton'!AJ93</f>
        <v>0</v>
      </c>
      <c r="AL93" s="214">
        <f>'[1]Oqoltin-Cotton'!AK93</f>
        <v>0</v>
      </c>
      <c r="AM93" s="214">
        <f>'[1]Oqoltin-Cotton'!AL93</f>
        <v>0</v>
      </c>
      <c r="AN93" s="214">
        <f>'[1]Oqoltin-Cotton'!AM93</f>
        <v>0</v>
      </c>
      <c r="AO93" s="214">
        <f>'[1]Oqoltin-Cotton'!AN93</f>
        <v>0</v>
      </c>
      <c r="AP93" s="214">
        <f>'[1]Oqoltin-Cotton'!AO93</f>
        <v>0</v>
      </c>
      <c r="AQ93" s="214">
        <f>'[1]Oqoltin-Cotton'!AP93</f>
        <v>0</v>
      </c>
      <c r="AR93" s="214">
        <f>'[1]Oqoltin-Cotton'!AQ93</f>
        <v>0</v>
      </c>
      <c r="AS93" s="214">
        <f>'[1]Oqoltin-Cotton'!AR93</f>
        <v>0</v>
      </c>
      <c r="AT93" s="214">
        <f>'[1]Oqoltin-Cotton'!AS93</f>
        <v>0</v>
      </c>
      <c r="AU93" s="214">
        <f>'[1]Oqoltin-Cotton'!AT93</f>
        <v>0</v>
      </c>
      <c r="AV93" s="214">
        <f>'[1]Oqoltin-Cotton'!AU93</f>
        <v>0</v>
      </c>
    </row>
    <row r="94" spans="2:48" ht="15">
      <c r="B94" s="193" t="str">
        <f>'[1]Oqoltin-Cotton'!A94</f>
        <v>O-3-TO-555</v>
      </c>
      <c r="C94" s="203" t="str">
        <f>'[1]Oqoltin-Cotton'!B94</f>
        <v>Z 3</v>
      </c>
      <c r="D94" s="64" t="str">
        <f>'[1]Oqoltin-Cotton'!C94</f>
        <v>Toirov</v>
      </c>
      <c r="E94" s="204">
        <f>'[1]Oqoltin-Cotton'!D94</f>
        <v>555</v>
      </c>
      <c r="F94" s="204">
        <f>'[1]Oqoltin-Cotton'!E94</f>
        <v>16.100000000000001</v>
      </c>
      <c r="G94" s="208">
        <f>'[1]Oqoltin-Cotton'!F94</f>
        <v>11</v>
      </c>
      <c r="H94" s="204" t="str">
        <f>'[1]Oqoltin-Cotton'!G94</f>
        <v>Cotton</v>
      </c>
      <c r="I94" s="206">
        <f>'[1]Oqoltin-Cotton'!H94</f>
        <v>11</v>
      </c>
      <c r="J94" s="212" t="str">
        <f>'[1]Oqoltin-Cotton'!I94</f>
        <v> </v>
      </c>
      <c r="K94" s="212" t="str">
        <f>'[1]Oqoltin-Cotton'!J94</f>
        <v> </v>
      </c>
      <c r="L94" s="205">
        <f>'[1]Oqoltin-Cotton'!K94</f>
        <v>1</v>
      </c>
      <c r="M94" s="206">
        <f>'[1]Oqoltin-Cotton'!L94</f>
        <v>11</v>
      </c>
      <c r="N94" s="206">
        <f>'[1]Oqoltin-Cotton'!M94</f>
        <v>100</v>
      </c>
      <c r="O94" s="207">
        <f>'[1]Oqoltin-Cotton'!N94</f>
        <v>45301</v>
      </c>
      <c r="P94" s="207">
        <f>'[1]Oqoltin-Cotton'!O94</f>
        <v>45305</v>
      </c>
      <c r="Q94" s="205" t="str">
        <f>'[1]Oqoltin-Cotton'!P94</f>
        <v> </v>
      </c>
      <c r="R94" s="212">
        <f>'[1]Oqoltin-Cotton'!Q94</f>
        <v>0</v>
      </c>
      <c r="S94" s="212">
        <f>'[1]Oqoltin-Cotton'!R94</f>
        <v>0</v>
      </c>
      <c r="T94" s="212">
        <f>'[1]Oqoltin-Cotton'!S94</f>
        <v>0</v>
      </c>
      <c r="U94" s="205">
        <f>'[1]Oqoltin-Cotton'!T94</f>
        <v>0</v>
      </c>
      <c r="V94" s="206">
        <f>'[1]Oqoltin-Cotton'!U94</f>
        <v>0</v>
      </c>
      <c r="W94" s="205" t="str">
        <f>'[1]Oqoltin-Cotton'!V94</f>
        <v> </v>
      </c>
      <c r="X94" s="205" t="str">
        <f>'[1]Oqoltin-Cotton'!W94</f>
        <v> </v>
      </c>
      <c r="Y94" s="205">
        <f>'[1]Oqoltin-Cotton'!X94</f>
        <v>0</v>
      </c>
      <c r="Z94" s="205">
        <f>'[1]Oqoltin-Cotton'!Y94</f>
        <v>0</v>
      </c>
      <c r="AA94" s="205">
        <f>'[1]Oqoltin-Cotton'!Z94</f>
        <v>0</v>
      </c>
      <c r="AB94" s="205">
        <f>'[1]Oqoltin-Cotton'!AA94</f>
        <v>0</v>
      </c>
      <c r="AC94" s="205">
        <f>'[1]Oqoltin-Cotton'!AB94</f>
        <v>0</v>
      </c>
      <c r="AD94" s="206">
        <f>'[1]Oqoltin-Cotton'!AC94</f>
        <v>0</v>
      </c>
      <c r="AE94" s="205" t="str">
        <f>'[1]Oqoltin-Cotton'!AD94</f>
        <v> </v>
      </c>
      <c r="AF94" s="205" t="str">
        <f>'[1]Oqoltin-Cotton'!AE94</f>
        <v> </v>
      </c>
      <c r="AG94" s="214">
        <f>'[1]Oqoltin-Cotton'!AF94</f>
        <v>0</v>
      </c>
      <c r="AH94" s="214">
        <f>'[1]Oqoltin-Cotton'!AG94</f>
        <v>0</v>
      </c>
      <c r="AI94" s="214">
        <f>'[1]Oqoltin-Cotton'!AH94</f>
        <v>0</v>
      </c>
      <c r="AJ94" s="214">
        <f>'[1]Oqoltin-Cotton'!AI94</f>
        <v>0</v>
      </c>
      <c r="AK94" s="214">
        <f>'[1]Oqoltin-Cotton'!AJ94</f>
        <v>0</v>
      </c>
      <c r="AL94" s="214">
        <f>'[1]Oqoltin-Cotton'!AK94</f>
        <v>0</v>
      </c>
      <c r="AM94" s="214">
        <f>'[1]Oqoltin-Cotton'!AL94</f>
        <v>0</v>
      </c>
      <c r="AN94" s="214">
        <f>'[1]Oqoltin-Cotton'!AM94</f>
        <v>0</v>
      </c>
      <c r="AO94" s="214">
        <f>'[1]Oqoltin-Cotton'!AN94</f>
        <v>0</v>
      </c>
      <c r="AP94" s="214">
        <f>'[1]Oqoltin-Cotton'!AO94</f>
        <v>0</v>
      </c>
      <c r="AQ94" s="214">
        <f>'[1]Oqoltin-Cotton'!AP94</f>
        <v>0</v>
      </c>
      <c r="AR94" s="214">
        <f>'[1]Oqoltin-Cotton'!AQ94</f>
        <v>0</v>
      </c>
      <c r="AS94" s="214">
        <f>'[1]Oqoltin-Cotton'!AR94</f>
        <v>0</v>
      </c>
      <c r="AT94" s="214">
        <f>'[1]Oqoltin-Cotton'!AS94</f>
        <v>0</v>
      </c>
      <c r="AU94" s="214">
        <f>'[1]Oqoltin-Cotton'!AT94</f>
        <v>0</v>
      </c>
      <c r="AV94" s="214">
        <f>'[1]Oqoltin-Cotton'!AU94</f>
        <v>0</v>
      </c>
    </row>
    <row r="95" spans="2:48" ht="15">
      <c r="B95" s="193" t="str">
        <f>'[1]Oqoltin-Cotton'!A95</f>
        <v>O-3-TO-556</v>
      </c>
      <c r="C95" s="203" t="str">
        <f>'[1]Oqoltin-Cotton'!B95</f>
        <v>Z 3</v>
      </c>
      <c r="D95" s="64" t="str">
        <f>'[1]Oqoltin-Cotton'!C95</f>
        <v>Toirov</v>
      </c>
      <c r="E95" s="204">
        <f>'[1]Oqoltin-Cotton'!D95</f>
        <v>556</v>
      </c>
      <c r="F95" s="204">
        <f>'[1]Oqoltin-Cotton'!E95</f>
        <v>21.2</v>
      </c>
      <c r="G95" s="208">
        <f>'[1]Oqoltin-Cotton'!F95</f>
        <v>16</v>
      </c>
      <c r="H95" s="204" t="str">
        <f>'[1]Oqoltin-Cotton'!G95</f>
        <v>Cotton</v>
      </c>
      <c r="I95" s="206">
        <f>'[1]Oqoltin-Cotton'!H95</f>
        <v>16</v>
      </c>
      <c r="J95" s="212">
        <f>'[1]Oqoltin-Cotton'!I95</f>
        <v>0</v>
      </c>
      <c r="K95" s="212">
        <f>'[1]Oqoltin-Cotton'!J95</f>
        <v>0</v>
      </c>
      <c r="L95" s="205">
        <f>'[1]Oqoltin-Cotton'!K95</f>
        <v>1</v>
      </c>
      <c r="M95" s="206">
        <f>'[1]Oqoltin-Cotton'!L95</f>
        <v>16</v>
      </c>
      <c r="N95" s="206">
        <f>'[1]Oqoltin-Cotton'!M95</f>
        <v>100</v>
      </c>
      <c r="O95" s="207">
        <f>'[1]Oqoltin-Cotton'!N95</f>
        <v>45305</v>
      </c>
      <c r="P95" s="207">
        <f>'[1]Oqoltin-Cotton'!O95</f>
        <v>45318</v>
      </c>
      <c r="Q95" s="205" t="str">
        <f>'[1]Oqoltin-Cotton'!P95</f>
        <v> </v>
      </c>
      <c r="R95" s="212">
        <f>'[1]Oqoltin-Cotton'!Q95</f>
        <v>0</v>
      </c>
      <c r="S95" s="212">
        <f>'[1]Oqoltin-Cotton'!R95</f>
        <v>0</v>
      </c>
      <c r="T95" s="212">
        <f>'[1]Oqoltin-Cotton'!S95</f>
        <v>0</v>
      </c>
      <c r="U95" s="205">
        <f>'[1]Oqoltin-Cotton'!T95</f>
        <v>0</v>
      </c>
      <c r="V95" s="206">
        <f>'[1]Oqoltin-Cotton'!U95</f>
        <v>0</v>
      </c>
      <c r="W95" s="205" t="str">
        <f>'[1]Oqoltin-Cotton'!V95</f>
        <v> </v>
      </c>
      <c r="X95" s="205" t="str">
        <f>'[1]Oqoltin-Cotton'!W95</f>
        <v> </v>
      </c>
      <c r="Y95" s="205">
        <f>'[1]Oqoltin-Cotton'!X95</f>
        <v>0</v>
      </c>
      <c r="Z95" s="205">
        <f>'[1]Oqoltin-Cotton'!Y95</f>
        <v>0</v>
      </c>
      <c r="AA95" s="205">
        <f>'[1]Oqoltin-Cotton'!Z95</f>
        <v>0</v>
      </c>
      <c r="AB95" s="205">
        <f>'[1]Oqoltin-Cotton'!AA95</f>
        <v>0</v>
      </c>
      <c r="AC95" s="205">
        <f>'[1]Oqoltin-Cotton'!AB95</f>
        <v>0</v>
      </c>
      <c r="AD95" s="206">
        <f>'[1]Oqoltin-Cotton'!AC95</f>
        <v>0</v>
      </c>
      <c r="AE95" s="205" t="str">
        <f>'[1]Oqoltin-Cotton'!AD95</f>
        <v> </v>
      </c>
      <c r="AF95" s="205" t="str">
        <f>'[1]Oqoltin-Cotton'!AE95</f>
        <v> </v>
      </c>
      <c r="AG95" s="214">
        <f>'[1]Oqoltin-Cotton'!AF95</f>
        <v>0</v>
      </c>
      <c r="AH95" s="214">
        <f>'[1]Oqoltin-Cotton'!AG95</f>
        <v>0</v>
      </c>
      <c r="AI95" s="214">
        <f>'[1]Oqoltin-Cotton'!AH95</f>
        <v>0</v>
      </c>
      <c r="AJ95" s="214">
        <f>'[1]Oqoltin-Cotton'!AI95</f>
        <v>0</v>
      </c>
      <c r="AK95" s="214">
        <f>'[1]Oqoltin-Cotton'!AJ95</f>
        <v>0</v>
      </c>
      <c r="AL95" s="214">
        <f>'[1]Oqoltin-Cotton'!AK95</f>
        <v>0</v>
      </c>
      <c r="AM95" s="214">
        <f>'[1]Oqoltin-Cotton'!AL95</f>
        <v>0</v>
      </c>
      <c r="AN95" s="214">
        <f>'[1]Oqoltin-Cotton'!AM95</f>
        <v>0</v>
      </c>
      <c r="AO95" s="214">
        <f>'[1]Oqoltin-Cotton'!AN95</f>
        <v>0</v>
      </c>
      <c r="AP95" s="214">
        <f>'[1]Oqoltin-Cotton'!AO95</f>
        <v>0</v>
      </c>
      <c r="AQ95" s="214">
        <f>'[1]Oqoltin-Cotton'!AP95</f>
        <v>0</v>
      </c>
      <c r="AR95" s="214">
        <f>'[1]Oqoltin-Cotton'!AQ95</f>
        <v>0</v>
      </c>
      <c r="AS95" s="214">
        <f>'[1]Oqoltin-Cotton'!AR95</f>
        <v>0</v>
      </c>
      <c r="AT95" s="214">
        <f>'[1]Oqoltin-Cotton'!AS95</f>
        <v>0</v>
      </c>
      <c r="AU95" s="214">
        <f>'[1]Oqoltin-Cotton'!AT95</f>
        <v>0</v>
      </c>
      <c r="AV95" s="214">
        <f>'[1]Oqoltin-Cotton'!AU95</f>
        <v>0</v>
      </c>
    </row>
    <row r="96" spans="2:48" ht="15">
      <c r="B96" s="193" t="str">
        <f>'[1]Oqoltin-Cotton'!A96</f>
        <v>O-3-TO-559</v>
      </c>
      <c r="C96" s="203" t="str">
        <f>'[1]Oqoltin-Cotton'!B96</f>
        <v>Z 3</v>
      </c>
      <c r="D96" s="64" t="str">
        <f>'[1]Oqoltin-Cotton'!C96</f>
        <v>Toirov</v>
      </c>
      <c r="E96" s="204">
        <f>'[1]Oqoltin-Cotton'!D96</f>
        <v>559</v>
      </c>
      <c r="F96" s="204">
        <f>'[1]Oqoltin-Cotton'!E96</f>
        <v>6</v>
      </c>
      <c r="G96" s="208">
        <f>'[1]Oqoltin-Cotton'!F96</f>
        <v>5.8</v>
      </c>
      <c r="H96" s="204" t="str">
        <f>'[1]Oqoltin-Cotton'!G96</f>
        <v>Cotton</v>
      </c>
      <c r="I96" s="206">
        <f>'[1]Oqoltin-Cotton'!H96</f>
        <v>5.8</v>
      </c>
      <c r="J96" s="212" t="str">
        <f>'[1]Oqoltin-Cotton'!I96</f>
        <v> </v>
      </c>
      <c r="K96" s="212" t="str">
        <f>'[1]Oqoltin-Cotton'!J96</f>
        <v> </v>
      </c>
      <c r="L96" s="205">
        <f>'[1]Oqoltin-Cotton'!K96</f>
        <v>1</v>
      </c>
      <c r="M96" s="206">
        <f>'[1]Oqoltin-Cotton'!L96</f>
        <v>5.8</v>
      </c>
      <c r="N96" s="206">
        <f>'[1]Oqoltin-Cotton'!M96</f>
        <v>100</v>
      </c>
      <c r="O96" s="207">
        <f>'[1]Oqoltin-Cotton'!N96</f>
        <v>45296</v>
      </c>
      <c r="P96" s="207">
        <f>'[1]Oqoltin-Cotton'!O96</f>
        <v>45299</v>
      </c>
      <c r="Q96" s="205" t="str">
        <f>'[1]Oqoltin-Cotton'!P96</f>
        <v> </v>
      </c>
      <c r="R96" s="212">
        <f>'[1]Oqoltin-Cotton'!Q96</f>
        <v>0</v>
      </c>
      <c r="S96" s="212">
        <f>'[1]Oqoltin-Cotton'!R96</f>
        <v>0</v>
      </c>
      <c r="T96" s="212">
        <f>'[1]Oqoltin-Cotton'!S96</f>
        <v>0</v>
      </c>
      <c r="U96" s="205">
        <f>'[1]Oqoltin-Cotton'!T96</f>
        <v>0</v>
      </c>
      <c r="V96" s="206">
        <f>'[1]Oqoltin-Cotton'!U96</f>
        <v>0</v>
      </c>
      <c r="W96" s="205" t="str">
        <f>'[1]Oqoltin-Cotton'!V96</f>
        <v> </v>
      </c>
      <c r="X96" s="205" t="str">
        <f>'[1]Oqoltin-Cotton'!W96</f>
        <v> </v>
      </c>
      <c r="Y96" s="205">
        <f>'[1]Oqoltin-Cotton'!X96</f>
        <v>0</v>
      </c>
      <c r="Z96" s="205">
        <f>'[1]Oqoltin-Cotton'!Y96</f>
        <v>0</v>
      </c>
      <c r="AA96" s="205">
        <f>'[1]Oqoltin-Cotton'!Z96</f>
        <v>0</v>
      </c>
      <c r="AB96" s="205">
        <f>'[1]Oqoltin-Cotton'!AA96</f>
        <v>0</v>
      </c>
      <c r="AC96" s="205">
        <f>'[1]Oqoltin-Cotton'!AB96</f>
        <v>0</v>
      </c>
      <c r="AD96" s="206">
        <f>'[1]Oqoltin-Cotton'!AC96</f>
        <v>0</v>
      </c>
      <c r="AE96" s="205" t="str">
        <f>'[1]Oqoltin-Cotton'!AD96</f>
        <v> </v>
      </c>
      <c r="AF96" s="205" t="str">
        <f>'[1]Oqoltin-Cotton'!AE96</f>
        <v> </v>
      </c>
      <c r="AG96" s="214">
        <f>'[1]Oqoltin-Cotton'!AF96</f>
        <v>0</v>
      </c>
      <c r="AH96" s="214">
        <f>'[1]Oqoltin-Cotton'!AG96</f>
        <v>0</v>
      </c>
      <c r="AI96" s="214">
        <f>'[1]Oqoltin-Cotton'!AH96</f>
        <v>0</v>
      </c>
      <c r="AJ96" s="214">
        <f>'[1]Oqoltin-Cotton'!AI96</f>
        <v>0</v>
      </c>
      <c r="AK96" s="214">
        <f>'[1]Oqoltin-Cotton'!AJ96</f>
        <v>0</v>
      </c>
      <c r="AL96" s="214">
        <f>'[1]Oqoltin-Cotton'!AK96</f>
        <v>0</v>
      </c>
      <c r="AM96" s="214">
        <f>'[1]Oqoltin-Cotton'!AL96</f>
        <v>0</v>
      </c>
      <c r="AN96" s="214">
        <f>'[1]Oqoltin-Cotton'!AM96</f>
        <v>0</v>
      </c>
      <c r="AO96" s="214">
        <f>'[1]Oqoltin-Cotton'!AN96</f>
        <v>0</v>
      </c>
      <c r="AP96" s="214">
        <f>'[1]Oqoltin-Cotton'!AO96</f>
        <v>0</v>
      </c>
      <c r="AQ96" s="214">
        <f>'[1]Oqoltin-Cotton'!AP96</f>
        <v>0</v>
      </c>
      <c r="AR96" s="214">
        <f>'[1]Oqoltin-Cotton'!AQ96</f>
        <v>0</v>
      </c>
      <c r="AS96" s="214">
        <f>'[1]Oqoltin-Cotton'!AR96</f>
        <v>0</v>
      </c>
      <c r="AT96" s="214">
        <f>'[1]Oqoltin-Cotton'!AS96</f>
        <v>0</v>
      </c>
      <c r="AU96" s="214">
        <f>'[1]Oqoltin-Cotton'!AT96</f>
        <v>0</v>
      </c>
      <c r="AV96" s="214">
        <f>'[1]Oqoltin-Cotton'!AU96</f>
        <v>0</v>
      </c>
    </row>
    <row r="97" spans="2:48" ht="15">
      <c r="B97" s="193" t="str">
        <f>'[1]Oqoltin-Cotton'!A97</f>
        <v>O-3-TO-560</v>
      </c>
      <c r="C97" s="203" t="str">
        <f>'[1]Oqoltin-Cotton'!B97</f>
        <v>Z 3</v>
      </c>
      <c r="D97" s="64" t="str">
        <f>'[1]Oqoltin-Cotton'!C97</f>
        <v>Toirov</v>
      </c>
      <c r="E97" s="204">
        <f>'[1]Oqoltin-Cotton'!D97</f>
        <v>560</v>
      </c>
      <c r="F97" s="204">
        <f>'[1]Oqoltin-Cotton'!E97</f>
        <v>4.3</v>
      </c>
      <c r="G97" s="208">
        <f>'[1]Oqoltin-Cotton'!F97</f>
        <v>4.2</v>
      </c>
      <c r="H97" s="204" t="str">
        <f>'[1]Oqoltin-Cotton'!G97</f>
        <v>Cotton</v>
      </c>
      <c r="I97" s="205">
        <f>'[1]Oqoltin-Cotton'!H97</f>
        <v>4.2</v>
      </c>
      <c r="J97" s="212" t="str">
        <f>'[1]Oqoltin-Cotton'!I97</f>
        <v> </v>
      </c>
      <c r="K97" s="212" t="str">
        <f>'[1]Oqoltin-Cotton'!J97</f>
        <v> </v>
      </c>
      <c r="L97" s="205">
        <f>'[1]Oqoltin-Cotton'!K97</f>
        <v>1</v>
      </c>
      <c r="M97" s="206">
        <f>'[1]Oqoltin-Cotton'!L97</f>
        <v>4.2</v>
      </c>
      <c r="N97" s="206">
        <f>'[1]Oqoltin-Cotton'!M97</f>
        <v>100</v>
      </c>
      <c r="O97" s="207">
        <f>'[1]Oqoltin-Cotton'!N97</f>
        <v>45299</v>
      </c>
      <c r="P97" s="207">
        <f>'[1]Oqoltin-Cotton'!O97</f>
        <v>45301</v>
      </c>
      <c r="Q97" s="205" t="str">
        <f>'[1]Oqoltin-Cotton'!P97</f>
        <v> </v>
      </c>
      <c r="R97" s="212">
        <f>'[1]Oqoltin-Cotton'!Q97</f>
        <v>0</v>
      </c>
      <c r="S97" s="212">
        <f>'[1]Oqoltin-Cotton'!R97</f>
        <v>0</v>
      </c>
      <c r="T97" s="212">
        <f>'[1]Oqoltin-Cotton'!S97</f>
        <v>0</v>
      </c>
      <c r="U97" s="205">
        <f>'[1]Oqoltin-Cotton'!T97</f>
        <v>0</v>
      </c>
      <c r="V97" s="206">
        <f>'[1]Oqoltin-Cotton'!U97</f>
        <v>0</v>
      </c>
      <c r="W97" s="205" t="str">
        <f>'[1]Oqoltin-Cotton'!V97</f>
        <v> </v>
      </c>
      <c r="X97" s="205" t="str">
        <f>'[1]Oqoltin-Cotton'!W97</f>
        <v> </v>
      </c>
      <c r="Y97" s="205">
        <f>'[1]Oqoltin-Cotton'!X97</f>
        <v>0</v>
      </c>
      <c r="Z97" s="205">
        <f>'[1]Oqoltin-Cotton'!Y97</f>
        <v>0</v>
      </c>
      <c r="AA97" s="205">
        <f>'[1]Oqoltin-Cotton'!Z97</f>
        <v>0</v>
      </c>
      <c r="AB97" s="205">
        <f>'[1]Oqoltin-Cotton'!AA97</f>
        <v>0</v>
      </c>
      <c r="AC97" s="205">
        <f>'[1]Oqoltin-Cotton'!AB97</f>
        <v>0</v>
      </c>
      <c r="AD97" s="206">
        <f>'[1]Oqoltin-Cotton'!AC97</f>
        <v>0</v>
      </c>
      <c r="AE97" s="205" t="str">
        <f>'[1]Oqoltin-Cotton'!AD97</f>
        <v> </v>
      </c>
      <c r="AF97" s="205" t="str">
        <f>'[1]Oqoltin-Cotton'!AE97</f>
        <v> </v>
      </c>
      <c r="AG97" s="214">
        <f>'[1]Oqoltin-Cotton'!AF97</f>
        <v>0</v>
      </c>
      <c r="AH97" s="214">
        <f>'[1]Oqoltin-Cotton'!AG97</f>
        <v>0</v>
      </c>
      <c r="AI97" s="214">
        <f>'[1]Oqoltin-Cotton'!AH97</f>
        <v>0</v>
      </c>
      <c r="AJ97" s="214">
        <f>'[1]Oqoltin-Cotton'!AI97</f>
        <v>0</v>
      </c>
      <c r="AK97" s="214">
        <f>'[1]Oqoltin-Cotton'!AJ97</f>
        <v>0</v>
      </c>
      <c r="AL97" s="214">
        <f>'[1]Oqoltin-Cotton'!AK97</f>
        <v>0</v>
      </c>
      <c r="AM97" s="214">
        <f>'[1]Oqoltin-Cotton'!AL97</f>
        <v>0</v>
      </c>
      <c r="AN97" s="214">
        <f>'[1]Oqoltin-Cotton'!AM97</f>
        <v>0</v>
      </c>
      <c r="AO97" s="214">
        <f>'[1]Oqoltin-Cotton'!AN97</f>
        <v>0</v>
      </c>
      <c r="AP97" s="214">
        <f>'[1]Oqoltin-Cotton'!AO97</f>
        <v>0</v>
      </c>
      <c r="AQ97" s="214">
        <f>'[1]Oqoltin-Cotton'!AP97</f>
        <v>0</v>
      </c>
      <c r="AR97" s="214">
        <f>'[1]Oqoltin-Cotton'!AQ97</f>
        <v>0</v>
      </c>
      <c r="AS97" s="214">
        <f>'[1]Oqoltin-Cotton'!AR97</f>
        <v>0</v>
      </c>
      <c r="AT97" s="214">
        <f>'[1]Oqoltin-Cotton'!AS97</f>
        <v>0</v>
      </c>
      <c r="AU97" s="214">
        <f>'[1]Oqoltin-Cotton'!AT97</f>
        <v>0</v>
      </c>
      <c r="AV97" s="214">
        <f>'[1]Oqoltin-Cotton'!AU97</f>
        <v>0</v>
      </c>
    </row>
    <row r="98" spans="2:48" ht="15">
      <c r="B98" s="193" t="str">
        <f>'[1]Oqoltin-Cotton'!A98</f>
        <v>O-3-TO-561</v>
      </c>
      <c r="C98" s="203" t="str">
        <f>'[1]Oqoltin-Cotton'!B98</f>
        <v>Z 3</v>
      </c>
      <c r="D98" s="64" t="str">
        <f>'[1]Oqoltin-Cotton'!C98</f>
        <v>Toirov</v>
      </c>
      <c r="E98" s="204">
        <f>'[1]Oqoltin-Cotton'!D98</f>
        <v>561</v>
      </c>
      <c r="F98" s="204">
        <f>'[1]Oqoltin-Cotton'!E98</f>
        <v>10.3</v>
      </c>
      <c r="G98" s="204">
        <f>'[1]Oqoltin-Cotton'!F98</f>
        <v>10.1</v>
      </c>
      <c r="H98" s="204" t="str">
        <f>'[1]Oqoltin-Cotton'!G98</f>
        <v>Cotton</v>
      </c>
      <c r="I98" s="205">
        <f>'[1]Oqoltin-Cotton'!H98</f>
        <v>10.1</v>
      </c>
      <c r="J98" s="212" t="str">
        <f>'[1]Oqoltin-Cotton'!I98</f>
        <v> </v>
      </c>
      <c r="K98" s="212" t="str">
        <f>'[1]Oqoltin-Cotton'!J98</f>
        <v> </v>
      </c>
      <c r="L98" s="205">
        <f>'[1]Oqoltin-Cotton'!K98</f>
        <v>1</v>
      </c>
      <c r="M98" s="206">
        <f>'[1]Oqoltin-Cotton'!L98</f>
        <v>10.1</v>
      </c>
      <c r="N98" s="206">
        <f>'[1]Oqoltin-Cotton'!M98</f>
        <v>100</v>
      </c>
      <c r="O98" s="207">
        <f>'[1]Oqoltin-Cotton'!N98</f>
        <v>45301</v>
      </c>
      <c r="P98" s="207">
        <f>'[1]Oqoltin-Cotton'!O98</f>
        <v>45304</v>
      </c>
      <c r="Q98" s="205" t="str">
        <f>'[1]Oqoltin-Cotton'!P98</f>
        <v> </v>
      </c>
      <c r="R98" s="212">
        <f>'[1]Oqoltin-Cotton'!Q98</f>
        <v>0</v>
      </c>
      <c r="S98" s="212">
        <f>'[1]Oqoltin-Cotton'!R98</f>
        <v>0</v>
      </c>
      <c r="T98" s="212">
        <f>'[1]Oqoltin-Cotton'!S98</f>
        <v>0</v>
      </c>
      <c r="U98" s="205">
        <f>'[1]Oqoltin-Cotton'!T98</f>
        <v>0</v>
      </c>
      <c r="V98" s="206">
        <f>'[1]Oqoltin-Cotton'!U98</f>
        <v>0</v>
      </c>
      <c r="W98" s="205" t="str">
        <f>'[1]Oqoltin-Cotton'!V98</f>
        <v> </v>
      </c>
      <c r="X98" s="205" t="str">
        <f>'[1]Oqoltin-Cotton'!W98</f>
        <v> </v>
      </c>
      <c r="Y98" s="205">
        <f>'[1]Oqoltin-Cotton'!X98</f>
        <v>0</v>
      </c>
      <c r="Z98" s="205">
        <f>'[1]Oqoltin-Cotton'!Y98</f>
        <v>0</v>
      </c>
      <c r="AA98" s="205">
        <f>'[1]Oqoltin-Cotton'!Z98</f>
        <v>0</v>
      </c>
      <c r="AB98" s="205">
        <f>'[1]Oqoltin-Cotton'!AA98</f>
        <v>0</v>
      </c>
      <c r="AC98" s="205">
        <f>'[1]Oqoltin-Cotton'!AB98</f>
        <v>0</v>
      </c>
      <c r="AD98" s="206">
        <f>'[1]Oqoltin-Cotton'!AC98</f>
        <v>0</v>
      </c>
      <c r="AE98" s="205" t="str">
        <f>'[1]Oqoltin-Cotton'!AD98</f>
        <v> </v>
      </c>
      <c r="AF98" s="205" t="str">
        <f>'[1]Oqoltin-Cotton'!AE98</f>
        <v> </v>
      </c>
      <c r="AG98" s="214">
        <f>'[1]Oqoltin-Cotton'!AF98</f>
        <v>0</v>
      </c>
      <c r="AH98" s="214">
        <f>'[1]Oqoltin-Cotton'!AG98</f>
        <v>0</v>
      </c>
      <c r="AI98" s="214">
        <f>'[1]Oqoltin-Cotton'!AH98</f>
        <v>0</v>
      </c>
      <c r="AJ98" s="214">
        <f>'[1]Oqoltin-Cotton'!AI98</f>
        <v>0</v>
      </c>
      <c r="AK98" s="214">
        <f>'[1]Oqoltin-Cotton'!AJ98</f>
        <v>0</v>
      </c>
      <c r="AL98" s="214">
        <f>'[1]Oqoltin-Cotton'!AK98</f>
        <v>0</v>
      </c>
      <c r="AM98" s="214">
        <f>'[1]Oqoltin-Cotton'!AL98</f>
        <v>0</v>
      </c>
      <c r="AN98" s="214">
        <f>'[1]Oqoltin-Cotton'!AM98</f>
        <v>0</v>
      </c>
      <c r="AO98" s="214">
        <f>'[1]Oqoltin-Cotton'!AN98</f>
        <v>0</v>
      </c>
      <c r="AP98" s="214">
        <f>'[1]Oqoltin-Cotton'!AO98</f>
        <v>0</v>
      </c>
      <c r="AQ98" s="214">
        <f>'[1]Oqoltin-Cotton'!AP98</f>
        <v>0</v>
      </c>
      <c r="AR98" s="214">
        <f>'[1]Oqoltin-Cotton'!AQ98</f>
        <v>0</v>
      </c>
      <c r="AS98" s="214">
        <f>'[1]Oqoltin-Cotton'!AR98</f>
        <v>0</v>
      </c>
      <c r="AT98" s="214">
        <f>'[1]Oqoltin-Cotton'!AS98</f>
        <v>0</v>
      </c>
      <c r="AU98" s="214">
        <f>'[1]Oqoltin-Cotton'!AT98</f>
        <v>0</v>
      </c>
      <c r="AV98" s="214">
        <f>'[1]Oqoltin-Cotton'!AU98</f>
        <v>0</v>
      </c>
    </row>
    <row r="99" spans="2:48" ht="15">
      <c r="B99" s="193" t="str">
        <f>'[1]Oqoltin-Cotton'!A99</f>
        <v>O-3-TO-562</v>
      </c>
      <c r="C99" s="203" t="str">
        <f>'[1]Oqoltin-Cotton'!B99</f>
        <v>Z 3</v>
      </c>
      <c r="D99" s="64" t="str">
        <f>'[1]Oqoltin-Cotton'!C99</f>
        <v>Toirov</v>
      </c>
      <c r="E99" s="204">
        <f>'[1]Oqoltin-Cotton'!D99</f>
        <v>562</v>
      </c>
      <c r="F99" s="204">
        <f>'[1]Oqoltin-Cotton'!E99</f>
        <v>4.5999999999999996</v>
      </c>
      <c r="G99" s="204">
        <f>'[1]Oqoltin-Cotton'!F99</f>
        <v>4.4000000000000004</v>
      </c>
      <c r="H99" s="204" t="str">
        <f>'[1]Oqoltin-Cotton'!G99</f>
        <v>Cotton</v>
      </c>
      <c r="I99" s="205">
        <f>'[1]Oqoltin-Cotton'!H99</f>
        <v>4.4000000000000004</v>
      </c>
      <c r="J99" s="212" t="str">
        <f>'[1]Oqoltin-Cotton'!I99</f>
        <v> </v>
      </c>
      <c r="K99" s="212" t="str">
        <f>'[1]Oqoltin-Cotton'!J99</f>
        <v> </v>
      </c>
      <c r="L99" s="205">
        <f>'[1]Oqoltin-Cotton'!K99</f>
        <v>1</v>
      </c>
      <c r="M99" s="206">
        <f>'[1]Oqoltin-Cotton'!L99</f>
        <v>4.4000000000000004</v>
      </c>
      <c r="N99" s="206">
        <f>'[1]Oqoltin-Cotton'!M99</f>
        <v>100</v>
      </c>
      <c r="O99" s="207">
        <f>'[1]Oqoltin-Cotton'!N99</f>
        <v>45305</v>
      </c>
      <c r="P99" s="207">
        <f>'[1]Oqoltin-Cotton'!O99</f>
        <v>45307</v>
      </c>
      <c r="Q99" s="205" t="str">
        <f>'[1]Oqoltin-Cotton'!P99</f>
        <v> </v>
      </c>
      <c r="R99" s="212">
        <f>'[1]Oqoltin-Cotton'!Q99</f>
        <v>0</v>
      </c>
      <c r="S99" s="212">
        <f>'[1]Oqoltin-Cotton'!R99</f>
        <v>0</v>
      </c>
      <c r="T99" s="212">
        <f>'[1]Oqoltin-Cotton'!S99</f>
        <v>0</v>
      </c>
      <c r="U99" s="205">
        <f>'[1]Oqoltin-Cotton'!T99</f>
        <v>0</v>
      </c>
      <c r="V99" s="206">
        <f>'[1]Oqoltin-Cotton'!U99</f>
        <v>0</v>
      </c>
      <c r="W99" s="205" t="str">
        <f>'[1]Oqoltin-Cotton'!V99</f>
        <v> </v>
      </c>
      <c r="X99" s="205" t="str">
        <f>'[1]Oqoltin-Cotton'!W99</f>
        <v> </v>
      </c>
      <c r="Y99" s="205">
        <f>'[1]Oqoltin-Cotton'!X99</f>
        <v>0</v>
      </c>
      <c r="Z99" s="205">
        <f>'[1]Oqoltin-Cotton'!Y99</f>
        <v>0</v>
      </c>
      <c r="AA99" s="205">
        <f>'[1]Oqoltin-Cotton'!Z99</f>
        <v>0</v>
      </c>
      <c r="AB99" s="205">
        <f>'[1]Oqoltin-Cotton'!AA99</f>
        <v>0</v>
      </c>
      <c r="AC99" s="205">
        <f>'[1]Oqoltin-Cotton'!AB99</f>
        <v>0</v>
      </c>
      <c r="AD99" s="206">
        <f>'[1]Oqoltin-Cotton'!AC99</f>
        <v>0</v>
      </c>
      <c r="AE99" s="205" t="str">
        <f>'[1]Oqoltin-Cotton'!AD99</f>
        <v> </v>
      </c>
      <c r="AF99" s="205" t="str">
        <f>'[1]Oqoltin-Cotton'!AE99</f>
        <v> </v>
      </c>
      <c r="AG99" s="214">
        <f>'[1]Oqoltin-Cotton'!AF99</f>
        <v>0</v>
      </c>
      <c r="AH99" s="214">
        <f>'[1]Oqoltin-Cotton'!AG99</f>
        <v>0</v>
      </c>
      <c r="AI99" s="214">
        <f>'[1]Oqoltin-Cotton'!AH99</f>
        <v>0</v>
      </c>
      <c r="AJ99" s="214">
        <f>'[1]Oqoltin-Cotton'!AI99</f>
        <v>0</v>
      </c>
      <c r="AK99" s="214">
        <f>'[1]Oqoltin-Cotton'!AJ99</f>
        <v>0</v>
      </c>
      <c r="AL99" s="214">
        <f>'[1]Oqoltin-Cotton'!AK99</f>
        <v>0</v>
      </c>
      <c r="AM99" s="214">
        <f>'[1]Oqoltin-Cotton'!AL99</f>
        <v>0</v>
      </c>
      <c r="AN99" s="214">
        <f>'[1]Oqoltin-Cotton'!AM99</f>
        <v>0</v>
      </c>
      <c r="AO99" s="214">
        <f>'[1]Oqoltin-Cotton'!AN99</f>
        <v>0</v>
      </c>
      <c r="AP99" s="214">
        <f>'[1]Oqoltin-Cotton'!AO99</f>
        <v>0</v>
      </c>
      <c r="AQ99" s="214">
        <f>'[1]Oqoltin-Cotton'!AP99</f>
        <v>0</v>
      </c>
      <c r="AR99" s="214">
        <f>'[1]Oqoltin-Cotton'!AQ99</f>
        <v>0</v>
      </c>
      <c r="AS99" s="214">
        <f>'[1]Oqoltin-Cotton'!AR99</f>
        <v>0</v>
      </c>
      <c r="AT99" s="214">
        <f>'[1]Oqoltin-Cotton'!AS99</f>
        <v>0</v>
      </c>
      <c r="AU99" s="214">
        <f>'[1]Oqoltin-Cotton'!AT99</f>
        <v>0</v>
      </c>
      <c r="AV99" s="214">
        <f>'[1]Oqoltin-Cotton'!AU99</f>
        <v>0</v>
      </c>
    </row>
    <row r="100" spans="2:48" ht="15">
      <c r="B100" s="193" t="str">
        <f>'[1]Oqoltin-Cotton'!A100</f>
        <v>O-3-TO-574</v>
      </c>
      <c r="C100" s="203" t="str">
        <f>'[1]Oqoltin-Cotton'!B100</f>
        <v>Z 3</v>
      </c>
      <c r="D100" s="64" t="str">
        <f>'[1]Oqoltin-Cotton'!C100</f>
        <v>Toirov</v>
      </c>
      <c r="E100" s="204">
        <f>'[1]Oqoltin-Cotton'!D100</f>
        <v>574</v>
      </c>
      <c r="F100" s="204">
        <f>'[1]Oqoltin-Cotton'!E100</f>
        <v>7.7</v>
      </c>
      <c r="G100" s="204">
        <f>'[1]Oqoltin-Cotton'!F100</f>
        <v>7.5</v>
      </c>
      <c r="H100" s="204" t="str">
        <f>'[1]Oqoltin-Cotton'!G100</f>
        <v>Cotton</v>
      </c>
      <c r="I100" s="205">
        <f>'[1]Oqoltin-Cotton'!H100</f>
        <v>7.5</v>
      </c>
      <c r="J100" s="212">
        <f>'[1]Oqoltin-Cotton'!I100</f>
        <v>0</v>
      </c>
      <c r="K100" s="212">
        <f>'[1]Oqoltin-Cotton'!J100</f>
        <v>0</v>
      </c>
      <c r="L100" s="205">
        <f>'[1]Oqoltin-Cotton'!K100</f>
        <v>1</v>
      </c>
      <c r="M100" s="206">
        <f>'[1]Oqoltin-Cotton'!L100</f>
        <v>7.5</v>
      </c>
      <c r="N100" s="206">
        <f>'[1]Oqoltin-Cotton'!M100</f>
        <v>100</v>
      </c>
      <c r="O100" s="207">
        <f>'[1]Oqoltin-Cotton'!N100</f>
        <v>45331</v>
      </c>
      <c r="P100" s="207">
        <f>'[1]Oqoltin-Cotton'!O100</f>
        <v>45334</v>
      </c>
      <c r="Q100" s="205" t="str">
        <f>'[1]Oqoltin-Cotton'!P100</f>
        <v> </v>
      </c>
      <c r="R100" s="212">
        <f>'[1]Oqoltin-Cotton'!Q100</f>
        <v>0</v>
      </c>
      <c r="S100" s="212">
        <f>'[1]Oqoltin-Cotton'!R100</f>
        <v>0</v>
      </c>
      <c r="T100" s="212">
        <f>'[1]Oqoltin-Cotton'!S100</f>
        <v>0</v>
      </c>
      <c r="U100" s="205">
        <f>'[1]Oqoltin-Cotton'!T100</f>
        <v>0</v>
      </c>
      <c r="V100" s="206">
        <f>'[1]Oqoltin-Cotton'!U100</f>
        <v>0</v>
      </c>
      <c r="W100" s="205" t="str">
        <f>'[1]Oqoltin-Cotton'!V100</f>
        <v> </v>
      </c>
      <c r="X100" s="205" t="str">
        <f>'[1]Oqoltin-Cotton'!W100</f>
        <v> </v>
      </c>
      <c r="Y100" s="205">
        <f>'[1]Oqoltin-Cotton'!X100</f>
        <v>0</v>
      </c>
      <c r="Z100" s="205">
        <f>'[1]Oqoltin-Cotton'!Y100</f>
        <v>0</v>
      </c>
      <c r="AA100" s="205">
        <f>'[1]Oqoltin-Cotton'!Z100</f>
        <v>0</v>
      </c>
      <c r="AB100" s="205">
        <f>'[1]Oqoltin-Cotton'!AA100</f>
        <v>0</v>
      </c>
      <c r="AC100" s="205">
        <f>'[1]Oqoltin-Cotton'!AB100</f>
        <v>0</v>
      </c>
      <c r="AD100" s="206">
        <f>'[1]Oqoltin-Cotton'!AC100</f>
        <v>0</v>
      </c>
      <c r="AE100" s="205" t="str">
        <f>'[1]Oqoltin-Cotton'!AD100</f>
        <v> </v>
      </c>
      <c r="AF100" s="205" t="str">
        <f>'[1]Oqoltin-Cotton'!AE100</f>
        <v> </v>
      </c>
      <c r="AG100" s="214">
        <f>'[1]Oqoltin-Cotton'!AF100</f>
        <v>0</v>
      </c>
      <c r="AH100" s="214">
        <f>'[1]Oqoltin-Cotton'!AG100</f>
        <v>0</v>
      </c>
      <c r="AI100" s="214">
        <f>'[1]Oqoltin-Cotton'!AH100</f>
        <v>0</v>
      </c>
      <c r="AJ100" s="214">
        <f>'[1]Oqoltin-Cotton'!AI100</f>
        <v>0</v>
      </c>
      <c r="AK100" s="214">
        <f>'[1]Oqoltin-Cotton'!AJ100</f>
        <v>0</v>
      </c>
      <c r="AL100" s="214">
        <f>'[1]Oqoltin-Cotton'!AK100</f>
        <v>0</v>
      </c>
      <c r="AM100" s="214">
        <f>'[1]Oqoltin-Cotton'!AL100</f>
        <v>0</v>
      </c>
      <c r="AN100" s="214">
        <f>'[1]Oqoltin-Cotton'!AM100</f>
        <v>0</v>
      </c>
      <c r="AO100" s="214">
        <f>'[1]Oqoltin-Cotton'!AN100</f>
        <v>0</v>
      </c>
      <c r="AP100" s="214">
        <f>'[1]Oqoltin-Cotton'!AO100</f>
        <v>0</v>
      </c>
      <c r="AQ100" s="214">
        <f>'[1]Oqoltin-Cotton'!AP100</f>
        <v>0</v>
      </c>
      <c r="AR100" s="214">
        <f>'[1]Oqoltin-Cotton'!AQ100</f>
        <v>0</v>
      </c>
      <c r="AS100" s="214">
        <f>'[1]Oqoltin-Cotton'!AR100</f>
        <v>0</v>
      </c>
      <c r="AT100" s="214">
        <f>'[1]Oqoltin-Cotton'!AS100</f>
        <v>0</v>
      </c>
      <c r="AU100" s="214">
        <f>'[1]Oqoltin-Cotton'!AT100</f>
        <v>0</v>
      </c>
      <c r="AV100" s="214">
        <f>'[1]Oqoltin-Cotton'!AU100</f>
        <v>0</v>
      </c>
    </row>
    <row r="101" spans="2:48" ht="15">
      <c r="B101" s="193" t="str">
        <f>'[1]Oqoltin-Cotton'!A101</f>
        <v>O-3-TO-575</v>
      </c>
      <c r="C101" s="203" t="str">
        <f>'[1]Oqoltin-Cotton'!B101</f>
        <v>Z 3</v>
      </c>
      <c r="D101" s="64" t="str">
        <f>'[1]Oqoltin-Cotton'!C101</f>
        <v>Toirov</v>
      </c>
      <c r="E101" s="204">
        <f>'[1]Oqoltin-Cotton'!D101</f>
        <v>575</v>
      </c>
      <c r="F101" s="204">
        <f>'[1]Oqoltin-Cotton'!E101</f>
        <v>5.2</v>
      </c>
      <c r="G101" s="204">
        <f>'[1]Oqoltin-Cotton'!F101</f>
        <v>4.9000000000000004</v>
      </c>
      <c r="H101" s="204" t="str">
        <f>'[1]Oqoltin-Cotton'!G101</f>
        <v>Cotton</v>
      </c>
      <c r="I101" s="205">
        <f>'[1]Oqoltin-Cotton'!H101</f>
        <v>4.9000000000000004</v>
      </c>
      <c r="J101" s="212">
        <f>'[1]Oqoltin-Cotton'!I101</f>
        <v>0</v>
      </c>
      <c r="K101" s="212">
        <f>'[1]Oqoltin-Cotton'!J101</f>
        <v>0</v>
      </c>
      <c r="L101" s="205">
        <f>'[1]Oqoltin-Cotton'!K101</f>
        <v>1</v>
      </c>
      <c r="M101" s="206">
        <f>'[1]Oqoltin-Cotton'!L101</f>
        <v>4.9000000000000004</v>
      </c>
      <c r="N101" s="206">
        <f>'[1]Oqoltin-Cotton'!M101</f>
        <v>100</v>
      </c>
      <c r="O101" s="207">
        <f>'[1]Oqoltin-Cotton'!N101</f>
        <v>45333</v>
      </c>
      <c r="P101" s="207">
        <f>'[1]Oqoltin-Cotton'!O101</f>
        <v>45336</v>
      </c>
      <c r="Q101" s="205" t="str">
        <f>'[1]Oqoltin-Cotton'!P101</f>
        <v> </v>
      </c>
      <c r="R101" s="212">
        <f>'[1]Oqoltin-Cotton'!Q101</f>
        <v>0</v>
      </c>
      <c r="S101" s="212">
        <f>'[1]Oqoltin-Cotton'!R101</f>
        <v>0</v>
      </c>
      <c r="T101" s="212">
        <f>'[1]Oqoltin-Cotton'!S101</f>
        <v>0</v>
      </c>
      <c r="U101" s="205">
        <f>'[1]Oqoltin-Cotton'!T101</f>
        <v>0</v>
      </c>
      <c r="V101" s="206">
        <f>'[1]Oqoltin-Cotton'!U101</f>
        <v>0</v>
      </c>
      <c r="W101" s="205" t="str">
        <f>'[1]Oqoltin-Cotton'!V101</f>
        <v> </v>
      </c>
      <c r="X101" s="205" t="str">
        <f>'[1]Oqoltin-Cotton'!W101</f>
        <v> </v>
      </c>
      <c r="Y101" s="205">
        <f>'[1]Oqoltin-Cotton'!X101</f>
        <v>0</v>
      </c>
      <c r="Z101" s="205">
        <f>'[1]Oqoltin-Cotton'!Y101</f>
        <v>0</v>
      </c>
      <c r="AA101" s="205">
        <f>'[1]Oqoltin-Cotton'!Z101</f>
        <v>0</v>
      </c>
      <c r="AB101" s="205">
        <f>'[1]Oqoltin-Cotton'!AA101</f>
        <v>0</v>
      </c>
      <c r="AC101" s="205">
        <f>'[1]Oqoltin-Cotton'!AB101</f>
        <v>0</v>
      </c>
      <c r="AD101" s="206">
        <f>'[1]Oqoltin-Cotton'!AC101</f>
        <v>0</v>
      </c>
      <c r="AE101" s="205" t="str">
        <f>'[1]Oqoltin-Cotton'!AD101</f>
        <v> </v>
      </c>
      <c r="AF101" s="205" t="str">
        <f>'[1]Oqoltin-Cotton'!AE101</f>
        <v> </v>
      </c>
      <c r="AG101" s="214">
        <f>'[1]Oqoltin-Cotton'!AF101</f>
        <v>0</v>
      </c>
      <c r="AH101" s="214">
        <f>'[1]Oqoltin-Cotton'!AG101</f>
        <v>0</v>
      </c>
      <c r="AI101" s="214">
        <f>'[1]Oqoltin-Cotton'!AH101</f>
        <v>0</v>
      </c>
      <c r="AJ101" s="214">
        <f>'[1]Oqoltin-Cotton'!AI101</f>
        <v>0</v>
      </c>
      <c r="AK101" s="214">
        <f>'[1]Oqoltin-Cotton'!AJ101</f>
        <v>0</v>
      </c>
      <c r="AL101" s="214">
        <f>'[1]Oqoltin-Cotton'!AK101</f>
        <v>0</v>
      </c>
      <c r="AM101" s="214">
        <f>'[1]Oqoltin-Cotton'!AL101</f>
        <v>0</v>
      </c>
      <c r="AN101" s="214">
        <f>'[1]Oqoltin-Cotton'!AM101</f>
        <v>0</v>
      </c>
      <c r="AO101" s="214">
        <f>'[1]Oqoltin-Cotton'!AN101</f>
        <v>0</v>
      </c>
      <c r="AP101" s="214">
        <f>'[1]Oqoltin-Cotton'!AO101</f>
        <v>0</v>
      </c>
      <c r="AQ101" s="214">
        <f>'[1]Oqoltin-Cotton'!AP101</f>
        <v>0</v>
      </c>
      <c r="AR101" s="214">
        <f>'[1]Oqoltin-Cotton'!AQ101</f>
        <v>0</v>
      </c>
      <c r="AS101" s="214">
        <f>'[1]Oqoltin-Cotton'!AR101</f>
        <v>0</v>
      </c>
      <c r="AT101" s="214">
        <f>'[1]Oqoltin-Cotton'!AS101</f>
        <v>0</v>
      </c>
      <c r="AU101" s="214">
        <f>'[1]Oqoltin-Cotton'!AT101</f>
        <v>0</v>
      </c>
      <c r="AV101" s="214">
        <f>'[1]Oqoltin-Cotton'!AU101</f>
        <v>0</v>
      </c>
    </row>
    <row r="102" spans="2:48" ht="15">
      <c r="B102" s="193" t="str">
        <f>'[1]Oqoltin-Cotton'!A102</f>
        <v>O-3-TO-576</v>
      </c>
      <c r="C102" s="203" t="str">
        <f>'[1]Oqoltin-Cotton'!B102</f>
        <v>Z 3</v>
      </c>
      <c r="D102" s="64" t="str">
        <f>'[1]Oqoltin-Cotton'!C102</f>
        <v>Toirov</v>
      </c>
      <c r="E102" s="204">
        <f>'[1]Oqoltin-Cotton'!D102</f>
        <v>576</v>
      </c>
      <c r="F102" s="204">
        <f>'[1]Oqoltin-Cotton'!E102</f>
        <v>21.5</v>
      </c>
      <c r="G102" s="204">
        <f>'[1]Oqoltin-Cotton'!F102</f>
        <v>20.5</v>
      </c>
      <c r="H102" s="204" t="str">
        <f>'[1]Oqoltin-Cotton'!G102</f>
        <v>Cotton</v>
      </c>
      <c r="I102" s="205">
        <f>'[1]Oqoltin-Cotton'!H102</f>
        <v>20.5</v>
      </c>
      <c r="J102" s="212">
        <f>'[1]Oqoltin-Cotton'!I102</f>
        <v>0</v>
      </c>
      <c r="K102" s="212">
        <f>'[1]Oqoltin-Cotton'!J102</f>
        <v>0</v>
      </c>
      <c r="L102" s="205">
        <f>'[1]Oqoltin-Cotton'!K102</f>
        <v>1</v>
      </c>
      <c r="M102" s="206">
        <f>'[1]Oqoltin-Cotton'!L102</f>
        <v>20.5</v>
      </c>
      <c r="N102" s="206">
        <f>'[1]Oqoltin-Cotton'!M102</f>
        <v>100</v>
      </c>
      <c r="O102" s="207">
        <f>'[1]Oqoltin-Cotton'!N102</f>
        <v>45316</v>
      </c>
      <c r="P102" s="207">
        <f>'[1]Oqoltin-Cotton'!O102</f>
        <v>45293</v>
      </c>
      <c r="Q102" s="205" t="str">
        <f>'[1]Oqoltin-Cotton'!P102</f>
        <v> </v>
      </c>
      <c r="R102" s="212">
        <f>'[1]Oqoltin-Cotton'!Q102</f>
        <v>0</v>
      </c>
      <c r="S102" s="212">
        <f>'[1]Oqoltin-Cotton'!R102</f>
        <v>0</v>
      </c>
      <c r="T102" s="212">
        <f>'[1]Oqoltin-Cotton'!S102</f>
        <v>0</v>
      </c>
      <c r="U102" s="205">
        <f>'[1]Oqoltin-Cotton'!T102</f>
        <v>0</v>
      </c>
      <c r="V102" s="206">
        <f>'[1]Oqoltin-Cotton'!U102</f>
        <v>0</v>
      </c>
      <c r="W102" s="205" t="str">
        <f>'[1]Oqoltin-Cotton'!V102</f>
        <v> </v>
      </c>
      <c r="X102" s="205" t="str">
        <f>'[1]Oqoltin-Cotton'!W102</f>
        <v> </v>
      </c>
      <c r="Y102" s="205">
        <f>'[1]Oqoltin-Cotton'!X102</f>
        <v>0</v>
      </c>
      <c r="Z102" s="205">
        <f>'[1]Oqoltin-Cotton'!Y102</f>
        <v>0</v>
      </c>
      <c r="AA102" s="205">
        <f>'[1]Oqoltin-Cotton'!Z102</f>
        <v>0</v>
      </c>
      <c r="AB102" s="205">
        <f>'[1]Oqoltin-Cotton'!AA102</f>
        <v>0</v>
      </c>
      <c r="AC102" s="205">
        <f>'[1]Oqoltin-Cotton'!AB102</f>
        <v>0</v>
      </c>
      <c r="AD102" s="206">
        <f>'[1]Oqoltin-Cotton'!AC102</f>
        <v>0</v>
      </c>
      <c r="AE102" s="205" t="str">
        <f>'[1]Oqoltin-Cotton'!AD102</f>
        <v> </v>
      </c>
      <c r="AF102" s="205" t="str">
        <f>'[1]Oqoltin-Cotton'!AE102</f>
        <v> </v>
      </c>
      <c r="AG102" s="214">
        <f>'[1]Oqoltin-Cotton'!AF102</f>
        <v>0</v>
      </c>
      <c r="AH102" s="214">
        <f>'[1]Oqoltin-Cotton'!AG102</f>
        <v>0</v>
      </c>
      <c r="AI102" s="214">
        <f>'[1]Oqoltin-Cotton'!AH102</f>
        <v>0</v>
      </c>
      <c r="AJ102" s="214">
        <f>'[1]Oqoltin-Cotton'!AI102</f>
        <v>0</v>
      </c>
      <c r="AK102" s="214">
        <f>'[1]Oqoltin-Cotton'!AJ102</f>
        <v>0</v>
      </c>
      <c r="AL102" s="214">
        <f>'[1]Oqoltin-Cotton'!AK102</f>
        <v>0</v>
      </c>
      <c r="AM102" s="214">
        <f>'[1]Oqoltin-Cotton'!AL102</f>
        <v>0</v>
      </c>
      <c r="AN102" s="214">
        <f>'[1]Oqoltin-Cotton'!AM102</f>
        <v>0</v>
      </c>
      <c r="AO102" s="214">
        <f>'[1]Oqoltin-Cotton'!AN102</f>
        <v>0</v>
      </c>
      <c r="AP102" s="214">
        <f>'[1]Oqoltin-Cotton'!AO102</f>
        <v>0</v>
      </c>
      <c r="AQ102" s="214">
        <f>'[1]Oqoltin-Cotton'!AP102</f>
        <v>0</v>
      </c>
      <c r="AR102" s="214">
        <f>'[1]Oqoltin-Cotton'!AQ102</f>
        <v>0</v>
      </c>
      <c r="AS102" s="214">
        <f>'[1]Oqoltin-Cotton'!AR102</f>
        <v>0</v>
      </c>
      <c r="AT102" s="214">
        <f>'[1]Oqoltin-Cotton'!AS102</f>
        <v>0</v>
      </c>
      <c r="AU102" s="214">
        <f>'[1]Oqoltin-Cotton'!AT102</f>
        <v>0</v>
      </c>
      <c r="AV102" s="214">
        <f>'[1]Oqoltin-Cotton'!AU102</f>
        <v>0</v>
      </c>
    </row>
    <row r="103" spans="2:48" ht="15">
      <c r="B103" s="193" t="str">
        <f>'[1]Oqoltin-Cotton'!A103</f>
        <v>O-3-TO-577</v>
      </c>
      <c r="C103" s="203" t="str">
        <f>'[1]Oqoltin-Cotton'!B103</f>
        <v>Z 3</v>
      </c>
      <c r="D103" s="64" t="str">
        <f>'[1]Oqoltin-Cotton'!C103</f>
        <v>Toirov</v>
      </c>
      <c r="E103" s="204">
        <f>'[1]Oqoltin-Cotton'!D103</f>
        <v>577</v>
      </c>
      <c r="F103" s="204">
        <f>'[1]Oqoltin-Cotton'!E103</f>
        <v>15.2</v>
      </c>
      <c r="G103" s="204">
        <f>'[1]Oqoltin-Cotton'!F103</f>
        <v>14.5</v>
      </c>
      <c r="H103" s="204" t="str">
        <f>'[1]Oqoltin-Cotton'!G103</f>
        <v>Cotton</v>
      </c>
      <c r="I103" s="205">
        <f>'[1]Oqoltin-Cotton'!H103</f>
        <v>14.5</v>
      </c>
      <c r="J103" s="212">
        <f>'[1]Oqoltin-Cotton'!I103</f>
        <v>0</v>
      </c>
      <c r="K103" s="212">
        <f>'[1]Oqoltin-Cotton'!J103</f>
        <v>0</v>
      </c>
      <c r="L103" s="205">
        <f>'[1]Oqoltin-Cotton'!K103</f>
        <v>1</v>
      </c>
      <c r="M103" s="206">
        <f>'[1]Oqoltin-Cotton'!L103</f>
        <v>14.5</v>
      </c>
      <c r="N103" s="206">
        <f>'[1]Oqoltin-Cotton'!M103</f>
        <v>100</v>
      </c>
      <c r="O103" s="207">
        <f>'[1]Oqoltin-Cotton'!N103</f>
        <v>45309</v>
      </c>
      <c r="P103" s="207">
        <f>'[1]Oqoltin-Cotton'!O103</f>
        <v>45314</v>
      </c>
      <c r="Q103" s="205" t="str">
        <f>'[1]Oqoltin-Cotton'!P103</f>
        <v> </v>
      </c>
      <c r="R103" s="212">
        <f>'[1]Oqoltin-Cotton'!Q103</f>
        <v>0</v>
      </c>
      <c r="S103" s="212">
        <f>'[1]Oqoltin-Cotton'!R103</f>
        <v>0</v>
      </c>
      <c r="T103" s="212">
        <f>'[1]Oqoltin-Cotton'!S103</f>
        <v>0</v>
      </c>
      <c r="U103" s="205">
        <f>'[1]Oqoltin-Cotton'!T103</f>
        <v>0</v>
      </c>
      <c r="V103" s="206">
        <f>'[1]Oqoltin-Cotton'!U103</f>
        <v>0</v>
      </c>
      <c r="W103" s="205" t="str">
        <f>'[1]Oqoltin-Cotton'!V103</f>
        <v> </v>
      </c>
      <c r="X103" s="205" t="str">
        <f>'[1]Oqoltin-Cotton'!W103</f>
        <v> </v>
      </c>
      <c r="Y103" s="205">
        <f>'[1]Oqoltin-Cotton'!X103</f>
        <v>0</v>
      </c>
      <c r="Z103" s="205">
        <f>'[1]Oqoltin-Cotton'!Y103</f>
        <v>0</v>
      </c>
      <c r="AA103" s="205">
        <f>'[1]Oqoltin-Cotton'!Z103</f>
        <v>0</v>
      </c>
      <c r="AB103" s="205">
        <f>'[1]Oqoltin-Cotton'!AA103</f>
        <v>0</v>
      </c>
      <c r="AC103" s="205">
        <f>'[1]Oqoltin-Cotton'!AB103</f>
        <v>0</v>
      </c>
      <c r="AD103" s="206">
        <f>'[1]Oqoltin-Cotton'!AC103</f>
        <v>0</v>
      </c>
      <c r="AE103" s="205" t="str">
        <f>'[1]Oqoltin-Cotton'!AD103</f>
        <v> </v>
      </c>
      <c r="AF103" s="205" t="str">
        <f>'[1]Oqoltin-Cotton'!AE103</f>
        <v> </v>
      </c>
      <c r="AG103" s="214">
        <f>'[1]Oqoltin-Cotton'!AF103</f>
        <v>0</v>
      </c>
      <c r="AH103" s="214">
        <f>'[1]Oqoltin-Cotton'!AG103</f>
        <v>0</v>
      </c>
      <c r="AI103" s="214">
        <f>'[1]Oqoltin-Cotton'!AH103</f>
        <v>0</v>
      </c>
      <c r="AJ103" s="214">
        <f>'[1]Oqoltin-Cotton'!AI103</f>
        <v>0</v>
      </c>
      <c r="AK103" s="214">
        <f>'[1]Oqoltin-Cotton'!AJ103</f>
        <v>0</v>
      </c>
      <c r="AL103" s="214">
        <f>'[1]Oqoltin-Cotton'!AK103</f>
        <v>0</v>
      </c>
      <c r="AM103" s="214">
        <f>'[1]Oqoltin-Cotton'!AL103</f>
        <v>0</v>
      </c>
      <c r="AN103" s="214">
        <f>'[1]Oqoltin-Cotton'!AM103</f>
        <v>0</v>
      </c>
      <c r="AO103" s="214">
        <f>'[1]Oqoltin-Cotton'!AN103</f>
        <v>0</v>
      </c>
      <c r="AP103" s="214">
        <f>'[1]Oqoltin-Cotton'!AO103</f>
        <v>0</v>
      </c>
      <c r="AQ103" s="214">
        <f>'[1]Oqoltin-Cotton'!AP103</f>
        <v>0</v>
      </c>
      <c r="AR103" s="214">
        <f>'[1]Oqoltin-Cotton'!AQ103</f>
        <v>0</v>
      </c>
      <c r="AS103" s="214">
        <f>'[1]Oqoltin-Cotton'!AR103</f>
        <v>0</v>
      </c>
      <c r="AT103" s="214">
        <f>'[1]Oqoltin-Cotton'!AS103</f>
        <v>0</v>
      </c>
      <c r="AU103" s="214">
        <f>'[1]Oqoltin-Cotton'!AT103</f>
        <v>0</v>
      </c>
      <c r="AV103" s="214">
        <f>'[1]Oqoltin-Cotton'!AU103</f>
        <v>0</v>
      </c>
    </row>
    <row r="104" spans="2:48" ht="15">
      <c r="B104" s="193" t="str">
        <f>'[1]Oqoltin-Cotton'!A104</f>
        <v>O-3-TO-580</v>
      </c>
      <c r="C104" s="203" t="str">
        <f>'[1]Oqoltin-Cotton'!B104</f>
        <v>Z 3</v>
      </c>
      <c r="D104" s="64" t="str">
        <f>'[1]Oqoltin-Cotton'!C104</f>
        <v>Toirov</v>
      </c>
      <c r="E104" s="204">
        <f>'[1]Oqoltin-Cotton'!D104</f>
        <v>580</v>
      </c>
      <c r="F104" s="204">
        <f>'[1]Oqoltin-Cotton'!E104</f>
        <v>6.6</v>
      </c>
      <c r="G104" s="204">
        <f>'[1]Oqoltin-Cotton'!F104</f>
        <v>6.4</v>
      </c>
      <c r="H104" s="204" t="str">
        <f>'[1]Oqoltin-Cotton'!G104</f>
        <v>Cotton</v>
      </c>
      <c r="I104" s="205">
        <f>'[1]Oqoltin-Cotton'!H104</f>
        <v>6.4</v>
      </c>
      <c r="J104" s="212">
        <f>'[1]Oqoltin-Cotton'!I104</f>
        <v>0</v>
      </c>
      <c r="K104" s="212">
        <f>'[1]Oqoltin-Cotton'!J104</f>
        <v>0</v>
      </c>
      <c r="L104" s="205">
        <f>'[1]Oqoltin-Cotton'!K104</f>
        <v>1</v>
      </c>
      <c r="M104" s="206">
        <f>'[1]Oqoltin-Cotton'!L104</f>
        <v>6.4</v>
      </c>
      <c r="N104" s="206">
        <f>'[1]Oqoltin-Cotton'!M104</f>
        <v>100</v>
      </c>
      <c r="O104" s="207">
        <f>'[1]Oqoltin-Cotton'!N104</f>
        <v>45314</v>
      </c>
      <c r="P104" s="207">
        <f>'[1]Oqoltin-Cotton'!O104</f>
        <v>45316</v>
      </c>
      <c r="Q104" s="205" t="str">
        <f>'[1]Oqoltin-Cotton'!P104</f>
        <v> </v>
      </c>
      <c r="R104" s="212">
        <f>'[1]Oqoltin-Cotton'!Q104</f>
        <v>0</v>
      </c>
      <c r="S104" s="212">
        <f>'[1]Oqoltin-Cotton'!R104</f>
        <v>0</v>
      </c>
      <c r="T104" s="212">
        <f>'[1]Oqoltin-Cotton'!S104</f>
        <v>0</v>
      </c>
      <c r="U104" s="205">
        <f>'[1]Oqoltin-Cotton'!T104</f>
        <v>0</v>
      </c>
      <c r="V104" s="206">
        <f>'[1]Oqoltin-Cotton'!U104</f>
        <v>0</v>
      </c>
      <c r="W104" s="205" t="str">
        <f>'[1]Oqoltin-Cotton'!V104</f>
        <v> </v>
      </c>
      <c r="X104" s="205" t="str">
        <f>'[1]Oqoltin-Cotton'!W104</f>
        <v> </v>
      </c>
      <c r="Y104" s="205">
        <f>'[1]Oqoltin-Cotton'!X104</f>
        <v>0</v>
      </c>
      <c r="Z104" s="205">
        <f>'[1]Oqoltin-Cotton'!Y104</f>
        <v>0</v>
      </c>
      <c r="AA104" s="205">
        <f>'[1]Oqoltin-Cotton'!Z104</f>
        <v>0</v>
      </c>
      <c r="AB104" s="205">
        <f>'[1]Oqoltin-Cotton'!AA104</f>
        <v>0</v>
      </c>
      <c r="AC104" s="205">
        <f>'[1]Oqoltin-Cotton'!AB104</f>
        <v>0</v>
      </c>
      <c r="AD104" s="206">
        <f>'[1]Oqoltin-Cotton'!AC104</f>
        <v>0</v>
      </c>
      <c r="AE104" s="205" t="str">
        <f>'[1]Oqoltin-Cotton'!AD104</f>
        <v> </v>
      </c>
      <c r="AF104" s="205" t="str">
        <f>'[1]Oqoltin-Cotton'!AE104</f>
        <v> </v>
      </c>
      <c r="AG104" s="214">
        <f>'[1]Oqoltin-Cotton'!AF104</f>
        <v>0</v>
      </c>
      <c r="AH104" s="214">
        <f>'[1]Oqoltin-Cotton'!AG104</f>
        <v>0</v>
      </c>
      <c r="AI104" s="214">
        <f>'[1]Oqoltin-Cotton'!AH104</f>
        <v>0</v>
      </c>
      <c r="AJ104" s="214">
        <f>'[1]Oqoltin-Cotton'!AI104</f>
        <v>0</v>
      </c>
      <c r="AK104" s="214">
        <f>'[1]Oqoltin-Cotton'!AJ104</f>
        <v>0</v>
      </c>
      <c r="AL104" s="214">
        <f>'[1]Oqoltin-Cotton'!AK104</f>
        <v>0</v>
      </c>
      <c r="AM104" s="214">
        <f>'[1]Oqoltin-Cotton'!AL104</f>
        <v>0</v>
      </c>
      <c r="AN104" s="214">
        <f>'[1]Oqoltin-Cotton'!AM104</f>
        <v>0</v>
      </c>
      <c r="AO104" s="214">
        <f>'[1]Oqoltin-Cotton'!AN104</f>
        <v>0</v>
      </c>
      <c r="AP104" s="214">
        <f>'[1]Oqoltin-Cotton'!AO104</f>
        <v>0</v>
      </c>
      <c r="AQ104" s="214">
        <f>'[1]Oqoltin-Cotton'!AP104</f>
        <v>0</v>
      </c>
      <c r="AR104" s="214">
        <f>'[1]Oqoltin-Cotton'!AQ104</f>
        <v>0</v>
      </c>
      <c r="AS104" s="214">
        <f>'[1]Oqoltin-Cotton'!AR104</f>
        <v>0</v>
      </c>
      <c r="AT104" s="214">
        <f>'[1]Oqoltin-Cotton'!AS104</f>
        <v>0</v>
      </c>
      <c r="AU104" s="214">
        <f>'[1]Oqoltin-Cotton'!AT104</f>
        <v>0</v>
      </c>
      <c r="AV104" s="214">
        <f>'[1]Oqoltin-Cotton'!AU104</f>
        <v>0</v>
      </c>
    </row>
    <row r="105" spans="2:48" ht="15">
      <c r="B105" s="193" t="str">
        <f>'[1]Oqoltin-Cotton'!A105</f>
        <v>O-3-TO-581</v>
      </c>
      <c r="C105" s="203" t="str">
        <f>'[1]Oqoltin-Cotton'!B105</f>
        <v>Z 3</v>
      </c>
      <c r="D105" s="64" t="str">
        <f>'[1]Oqoltin-Cotton'!C105</f>
        <v>Toirov</v>
      </c>
      <c r="E105" s="204">
        <f>'[1]Oqoltin-Cotton'!D105</f>
        <v>581</v>
      </c>
      <c r="F105" s="204">
        <f>'[1]Oqoltin-Cotton'!E105</f>
        <v>7.4</v>
      </c>
      <c r="G105" s="204">
        <f>'[1]Oqoltin-Cotton'!F105</f>
        <v>7.2</v>
      </c>
      <c r="H105" s="204" t="str">
        <f>'[1]Oqoltin-Cotton'!G105</f>
        <v>Cotton</v>
      </c>
      <c r="I105" s="205">
        <f>'[1]Oqoltin-Cotton'!H105</f>
        <v>7.2</v>
      </c>
      <c r="J105" s="212" t="str">
        <f>'[1]Oqoltin-Cotton'!I105</f>
        <v> </v>
      </c>
      <c r="K105" s="212" t="str">
        <f>'[1]Oqoltin-Cotton'!J105</f>
        <v> </v>
      </c>
      <c r="L105" s="205">
        <f>'[1]Oqoltin-Cotton'!K105</f>
        <v>1</v>
      </c>
      <c r="M105" s="206">
        <f>'[1]Oqoltin-Cotton'!L105</f>
        <v>7.2</v>
      </c>
      <c r="N105" s="206">
        <f>'[1]Oqoltin-Cotton'!M105</f>
        <v>100</v>
      </c>
      <c r="O105" s="207">
        <f>'[1]Oqoltin-Cotton'!N105</f>
        <v>45293</v>
      </c>
      <c r="P105" s="207">
        <f>'[1]Oqoltin-Cotton'!O105</f>
        <v>45308</v>
      </c>
      <c r="Q105" s="205" t="str">
        <f>'[1]Oqoltin-Cotton'!P105</f>
        <v> </v>
      </c>
      <c r="R105" s="212">
        <f>'[1]Oqoltin-Cotton'!Q105</f>
        <v>0</v>
      </c>
      <c r="S105" s="212">
        <f>'[1]Oqoltin-Cotton'!R105</f>
        <v>0</v>
      </c>
      <c r="T105" s="212">
        <f>'[1]Oqoltin-Cotton'!S105</f>
        <v>0</v>
      </c>
      <c r="U105" s="205">
        <f>'[1]Oqoltin-Cotton'!T105</f>
        <v>0</v>
      </c>
      <c r="V105" s="206">
        <f>'[1]Oqoltin-Cotton'!U105</f>
        <v>0</v>
      </c>
      <c r="W105" s="205" t="str">
        <f>'[1]Oqoltin-Cotton'!V105</f>
        <v> </v>
      </c>
      <c r="X105" s="205" t="str">
        <f>'[1]Oqoltin-Cotton'!W105</f>
        <v> </v>
      </c>
      <c r="Y105" s="205">
        <f>'[1]Oqoltin-Cotton'!X105</f>
        <v>0</v>
      </c>
      <c r="Z105" s="205">
        <f>'[1]Oqoltin-Cotton'!Y105</f>
        <v>0</v>
      </c>
      <c r="AA105" s="205">
        <f>'[1]Oqoltin-Cotton'!Z105</f>
        <v>0</v>
      </c>
      <c r="AB105" s="205">
        <f>'[1]Oqoltin-Cotton'!AA105</f>
        <v>0</v>
      </c>
      <c r="AC105" s="205">
        <f>'[1]Oqoltin-Cotton'!AB105</f>
        <v>0</v>
      </c>
      <c r="AD105" s="206">
        <f>'[1]Oqoltin-Cotton'!AC105</f>
        <v>0</v>
      </c>
      <c r="AE105" s="205" t="str">
        <f>'[1]Oqoltin-Cotton'!AD105</f>
        <v> </v>
      </c>
      <c r="AF105" s="205" t="str">
        <f>'[1]Oqoltin-Cotton'!AE105</f>
        <v> </v>
      </c>
      <c r="AG105" s="214">
        <f>'[1]Oqoltin-Cotton'!AF105</f>
        <v>0</v>
      </c>
      <c r="AH105" s="214">
        <f>'[1]Oqoltin-Cotton'!AG105</f>
        <v>0</v>
      </c>
      <c r="AI105" s="214">
        <f>'[1]Oqoltin-Cotton'!AH105</f>
        <v>0</v>
      </c>
      <c r="AJ105" s="214">
        <f>'[1]Oqoltin-Cotton'!AI105</f>
        <v>0</v>
      </c>
      <c r="AK105" s="214">
        <f>'[1]Oqoltin-Cotton'!AJ105</f>
        <v>0</v>
      </c>
      <c r="AL105" s="214">
        <f>'[1]Oqoltin-Cotton'!AK105</f>
        <v>0</v>
      </c>
      <c r="AM105" s="214">
        <f>'[1]Oqoltin-Cotton'!AL105</f>
        <v>0</v>
      </c>
      <c r="AN105" s="214">
        <f>'[1]Oqoltin-Cotton'!AM105</f>
        <v>0</v>
      </c>
      <c r="AO105" s="214">
        <f>'[1]Oqoltin-Cotton'!AN105</f>
        <v>0</v>
      </c>
      <c r="AP105" s="214">
        <f>'[1]Oqoltin-Cotton'!AO105</f>
        <v>0</v>
      </c>
      <c r="AQ105" s="214">
        <f>'[1]Oqoltin-Cotton'!AP105</f>
        <v>0</v>
      </c>
      <c r="AR105" s="214">
        <f>'[1]Oqoltin-Cotton'!AQ105</f>
        <v>0</v>
      </c>
      <c r="AS105" s="214">
        <f>'[1]Oqoltin-Cotton'!AR105</f>
        <v>0</v>
      </c>
      <c r="AT105" s="214">
        <f>'[1]Oqoltin-Cotton'!AS105</f>
        <v>0</v>
      </c>
      <c r="AU105" s="214">
        <f>'[1]Oqoltin-Cotton'!AT105</f>
        <v>0</v>
      </c>
      <c r="AV105" s="214">
        <f>'[1]Oqoltin-Cotton'!AU105</f>
        <v>0</v>
      </c>
    </row>
    <row r="106" spans="2:48" ht="15">
      <c r="B106" s="193" t="str">
        <f>'[1]Oqoltin-Cotton'!A106</f>
        <v>O-3-TO-582</v>
      </c>
      <c r="C106" s="203" t="str">
        <f>'[1]Oqoltin-Cotton'!B106</f>
        <v>Z 3</v>
      </c>
      <c r="D106" s="64" t="str">
        <f>'[1]Oqoltin-Cotton'!C106</f>
        <v>Toirov</v>
      </c>
      <c r="E106" s="204">
        <f>'[1]Oqoltin-Cotton'!D106</f>
        <v>582</v>
      </c>
      <c r="F106" s="204">
        <f>'[1]Oqoltin-Cotton'!E106</f>
        <v>10.5</v>
      </c>
      <c r="G106" s="204">
        <f>'[1]Oqoltin-Cotton'!F106</f>
        <v>10.199999999999999</v>
      </c>
      <c r="H106" s="204" t="str">
        <f>'[1]Oqoltin-Cotton'!G106</f>
        <v>Cotton</v>
      </c>
      <c r="I106" s="205">
        <f>'[1]Oqoltin-Cotton'!H106</f>
        <v>10.199999999999999</v>
      </c>
      <c r="J106" s="212" t="str">
        <f>'[1]Oqoltin-Cotton'!I106</f>
        <v> </v>
      </c>
      <c r="K106" s="212" t="str">
        <f>'[1]Oqoltin-Cotton'!J106</f>
        <v> </v>
      </c>
      <c r="L106" s="205">
        <f>'[1]Oqoltin-Cotton'!K106</f>
        <v>1</v>
      </c>
      <c r="M106" s="206">
        <f>'[1]Oqoltin-Cotton'!L106</f>
        <v>10.199999999999999</v>
      </c>
      <c r="N106" s="206">
        <f>'[1]Oqoltin-Cotton'!M106</f>
        <v>100</v>
      </c>
      <c r="O106" s="207">
        <f>'[1]Oqoltin-Cotton'!N106</f>
        <v>45289</v>
      </c>
      <c r="P106" s="207">
        <f>'[1]Oqoltin-Cotton'!O106</f>
        <v>45293</v>
      </c>
      <c r="Q106" s="205" t="str">
        <f>'[1]Oqoltin-Cotton'!P106</f>
        <v> </v>
      </c>
      <c r="R106" s="212">
        <f>'[1]Oqoltin-Cotton'!Q106</f>
        <v>0</v>
      </c>
      <c r="S106" s="212">
        <f>'[1]Oqoltin-Cotton'!R106</f>
        <v>0</v>
      </c>
      <c r="T106" s="212">
        <f>'[1]Oqoltin-Cotton'!S106</f>
        <v>0</v>
      </c>
      <c r="U106" s="205">
        <f>'[1]Oqoltin-Cotton'!T106</f>
        <v>0</v>
      </c>
      <c r="V106" s="206">
        <f>'[1]Oqoltin-Cotton'!U106</f>
        <v>0</v>
      </c>
      <c r="W106" s="205" t="str">
        <f>'[1]Oqoltin-Cotton'!V106</f>
        <v> </v>
      </c>
      <c r="X106" s="205" t="str">
        <f>'[1]Oqoltin-Cotton'!W106</f>
        <v> </v>
      </c>
      <c r="Y106" s="205">
        <f>'[1]Oqoltin-Cotton'!X106</f>
        <v>0</v>
      </c>
      <c r="Z106" s="205">
        <f>'[1]Oqoltin-Cotton'!Y106</f>
        <v>0</v>
      </c>
      <c r="AA106" s="205">
        <f>'[1]Oqoltin-Cotton'!Z106</f>
        <v>0</v>
      </c>
      <c r="AB106" s="205">
        <f>'[1]Oqoltin-Cotton'!AA106</f>
        <v>0</v>
      </c>
      <c r="AC106" s="205">
        <f>'[1]Oqoltin-Cotton'!AB106</f>
        <v>0</v>
      </c>
      <c r="AD106" s="206">
        <f>'[1]Oqoltin-Cotton'!AC106</f>
        <v>0</v>
      </c>
      <c r="AE106" s="205" t="str">
        <f>'[1]Oqoltin-Cotton'!AD106</f>
        <v> </v>
      </c>
      <c r="AF106" s="205" t="str">
        <f>'[1]Oqoltin-Cotton'!AE106</f>
        <v> </v>
      </c>
      <c r="AG106" s="214">
        <f>'[1]Oqoltin-Cotton'!AF106</f>
        <v>0</v>
      </c>
      <c r="AH106" s="214">
        <f>'[1]Oqoltin-Cotton'!AG106</f>
        <v>0</v>
      </c>
      <c r="AI106" s="214">
        <f>'[1]Oqoltin-Cotton'!AH106</f>
        <v>0</v>
      </c>
      <c r="AJ106" s="214">
        <f>'[1]Oqoltin-Cotton'!AI106</f>
        <v>0</v>
      </c>
      <c r="AK106" s="214">
        <f>'[1]Oqoltin-Cotton'!AJ106</f>
        <v>0</v>
      </c>
      <c r="AL106" s="214">
        <f>'[1]Oqoltin-Cotton'!AK106</f>
        <v>0</v>
      </c>
      <c r="AM106" s="214">
        <f>'[1]Oqoltin-Cotton'!AL106</f>
        <v>0</v>
      </c>
      <c r="AN106" s="214">
        <f>'[1]Oqoltin-Cotton'!AM106</f>
        <v>0</v>
      </c>
      <c r="AO106" s="214">
        <f>'[1]Oqoltin-Cotton'!AN106</f>
        <v>0</v>
      </c>
      <c r="AP106" s="214">
        <f>'[1]Oqoltin-Cotton'!AO106</f>
        <v>0</v>
      </c>
      <c r="AQ106" s="214">
        <f>'[1]Oqoltin-Cotton'!AP106</f>
        <v>0</v>
      </c>
      <c r="AR106" s="214">
        <f>'[1]Oqoltin-Cotton'!AQ106</f>
        <v>0</v>
      </c>
      <c r="AS106" s="214">
        <f>'[1]Oqoltin-Cotton'!AR106</f>
        <v>0</v>
      </c>
      <c r="AT106" s="214">
        <f>'[1]Oqoltin-Cotton'!AS106</f>
        <v>0</v>
      </c>
      <c r="AU106" s="214">
        <f>'[1]Oqoltin-Cotton'!AT106</f>
        <v>0</v>
      </c>
      <c r="AV106" s="214">
        <f>'[1]Oqoltin-Cotton'!AU106</f>
        <v>0</v>
      </c>
    </row>
    <row r="107" spans="2:48" ht="15">
      <c r="B107" s="193" t="str">
        <f>'[1]Oqoltin-Cotton'!A107</f>
        <v>O-3-TO-583</v>
      </c>
      <c r="C107" s="203" t="str">
        <f>'[1]Oqoltin-Cotton'!B107</f>
        <v>Z 3</v>
      </c>
      <c r="D107" s="64" t="str">
        <f>'[1]Oqoltin-Cotton'!C107</f>
        <v>Toirov</v>
      </c>
      <c r="E107" s="204">
        <f>'[1]Oqoltin-Cotton'!D107</f>
        <v>583</v>
      </c>
      <c r="F107" s="204">
        <f>'[1]Oqoltin-Cotton'!E107</f>
        <v>12.2</v>
      </c>
      <c r="G107" s="204">
        <f>'[1]Oqoltin-Cotton'!F107</f>
        <v>11.8</v>
      </c>
      <c r="H107" s="204" t="str">
        <f>'[1]Oqoltin-Cotton'!G107</f>
        <v>Cotton</v>
      </c>
      <c r="I107" s="205">
        <f>'[1]Oqoltin-Cotton'!H107</f>
        <v>11.8</v>
      </c>
      <c r="J107" s="212" t="str">
        <f>'[1]Oqoltin-Cotton'!I107</f>
        <v> </v>
      </c>
      <c r="K107" s="212" t="str">
        <f>'[1]Oqoltin-Cotton'!J107</f>
        <v> </v>
      </c>
      <c r="L107" s="205">
        <f>'[1]Oqoltin-Cotton'!K107</f>
        <v>1</v>
      </c>
      <c r="M107" s="206">
        <f>'[1]Oqoltin-Cotton'!L107</f>
        <v>11.8</v>
      </c>
      <c r="N107" s="206">
        <f>'[1]Oqoltin-Cotton'!M107</f>
        <v>100</v>
      </c>
      <c r="O107" s="207">
        <f>'[1]Oqoltin-Cotton'!N107</f>
        <v>45285</v>
      </c>
      <c r="P107" s="207">
        <f>'[1]Oqoltin-Cotton'!O107</f>
        <v>45288</v>
      </c>
      <c r="Q107" s="205" t="str">
        <f>'[1]Oqoltin-Cotton'!P107</f>
        <v> </v>
      </c>
      <c r="R107" s="212">
        <f>'[1]Oqoltin-Cotton'!Q107</f>
        <v>0</v>
      </c>
      <c r="S107" s="212">
        <f>'[1]Oqoltin-Cotton'!R107</f>
        <v>0</v>
      </c>
      <c r="T107" s="212">
        <f>'[1]Oqoltin-Cotton'!S107</f>
        <v>0</v>
      </c>
      <c r="U107" s="205">
        <f>'[1]Oqoltin-Cotton'!T107</f>
        <v>0</v>
      </c>
      <c r="V107" s="206">
        <f>'[1]Oqoltin-Cotton'!U107</f>
        <v>0</v>
      </c>
      <c r="W107" s="205" t="str">
        <f>'[1]Oqoltin-Cotton'!V107</f>
        <v> </v>
      </c>
      <c r="X107" s="205" t="str">
        <f>'[1]Oqoltin-Cotton'!W107</f>
        <v> </v>
      </c>
      <c r="Y107" s="205">
        <f>'[1]Oqoltin-Cotton'!X107</f>
        <v>0</v>
      </c>
      <c r="Z107" s="205">
        <f>'[1]Oqoltin-Cotton'!Y107</f>
        <v>0</v>
      </c>
      <c r="AA107" s="205">
        <f>'[1]Oqoltin-Cotton'!Z107</f>
        <v>0</v>
      </c>
      <c r="AB107" s="205">
        <f>'[1]Oqoltin-Cotton'!AA107</f>
        <v>0</v>
      </c>
      <c r="AC107" s="205">
        <f>'[1]Oqoltin-Cotton'!AB107</f>
        <v>0</v>
      </c>
      <c r="AD107" s="206">
        <f>'[1]Oqoltin-Cotton'!AC107</f>
        <v>0</v>
      </c>
      <c r="AE107" s="205" t="str">
        <f>'[1]Oqoltin-Cotton'!AD107</f>
        <v> </v>
      </c>
      <c r="AF107" s="205" t="str">
        <f>'[1]Oqoltin-Cotton'!AE107</f>
        <v> </v>
      </c>
      <c r="AG107" s="214">
        <f>'[1]Oqoltin-Cotton'!AF107</f>
        <v>0</v>
      </c>
      <c r="AH107" s="214">
        <f>'[1]Oqoltin-Cotton'!AG107</f>
        <v>0</v>
      </c>
      <c r="AI107" s="214">
        <f>'[1]Oqoltin-Cotton'!AH107</f>
        <v>0</v>
      </c>
      <c r="AJ107" s="214">
        <f>'[1]Oqoltin-Cotton'!AI107</f>
        <v>0</v>
      </c>
      <c r="AK107" s="214">
        <f>'[1]Oqoltin-Cotton'!AJ107</f>
        <v>0</v>
      </c>
      <c r="AL107" s="214">
        <f>'[1]Oqoltin-Cotton'!AK107</f>
        <v>0</v>
      </c>
      <c r="AM107" s="214">
        <f>'[1]Oqoltin-Cotton'!AL107</f>
        <v>0</v>
      </c>
      <c r="AN107" s="214">
        <f>'[1]Oqoltin-Cotton'!AM107</f>
        <v>0</v>
      </c>
      <c r="AO107" s="214">
        <f>'[1]Oqoltin-Cotton'!AN107</f>
        <v>0</v>
      </c>
      <c r="AP107" s="214">
        <f>'[1]Oqoltin-Cotton'!AO107</f>
        <v>0</v>
      </c>
      <c r="AQ107" s="214">
        <f>'[1]Oqoltin-Cotton'!AP107</f>
        <v>0</v>
      </c>
      <c r="AR107" s="214">
        <f>'[1]Oqoltin-Cotton'!AQ107</f>
        <v>0</v>
      </c>
      <c r="AS107" s="214">
        <f>'[1]Oqoltin-Cotton'!AR107</f>
        <v>0</v>
      </c>
      <c r="AT107" s="214">
        <f>'[1]Oqoltin-Cotton'!AS107</f>
        <v>0</v>
      </c>
      <c r="AU107" s="214">
        <f>'[1]Oqoltin-Cotton'!AT107</f>
        <v>0</v>
      </c>
      <c r="AV107" s="214">
        <f>'[1]Oqoltin-Cotton'!AU107</f>
        <v>0</v>
      </c>
    </row>
    <row r="108" spans="2:48" ht="15">
      <c r="B108" s="193" t="str">
        <f>'[1]Oqoltin-Cotton'!A108</f>
        <v>O-3-TO-601</v>
      </c>
      <c r="C108" s="203" t="str">
        <f>'[1]Oqoltin-Cotton'!B108</f>
        <v>Z 3</v>
      </c>
      <c r="D108" s="64" t="str">
        <f>'[1]Oqoltin-Cotton'!C108</f>
        <v>Toirov</v>
      </c>
      <c r="E108" s="204">
        <f>'[1]Oqoltin-Cotton'!D108</f>
        <v>601</v>
      </c>
      <c r="F108" s="204">
        <f>'[1]Oqoltin-Cotton'!E108</f>
        <v>33.200000000000003</v>
      </c>
      <c r="G108" s="204">
        <f>'[1]Oqoltin-Cotton'!F108</f>
        <v>32.299999999999997</v>
      </c>
      <c r="H108" s="204" t="str">
        <f>'[1]Oqoltin-Cotton'!G108</f>
        <v>Cotton</v>
      </c>
      <c r="I108" s="205">
        <f>'[1]Oqoltin-Cotton'!H108</f>
        <v>32.299999999999997</v>
      </c>
      <c r="J108" s="212" t="str">
        <f>'[1]Oqoltin-Cotton'!I108</f>
        <v> </v>
      </c>
      <c r="K108" s="212" t="str">
        <f>'[1]Oqoltin-Cotton'!J108</f>
        <v> </v>
      </c>
      <c r="L108" s="205">
        <f>'[1]Oqoltin-Cotton'!K108</f>
        <v>1</v>
      </c>
      <c r="M108" s="206">
        <f>'[1]Oqoltin-Cotton'!L108</f>
        <v>32.299999999999997</v>
      </c>
      <c r="N108" s="206">
        <f>'[1]Oqoltin-Cotton'!M108</f>
        <v>100</v>
      </c>
      <c r="O108" s="207">
        <f>'[1]Oqoltin-Cotton'!N108</f>
        <v>45283</v>
      </c>
      <c r="P108" s="207">
        <f>'[1]Oqoltin-Cotton'!O108</f>
        <v>45301</v>
      </c>
      <c r="Q108" s="205" t="str">
        <f>'[1]Oqoltin-Cotton'!P108</f>
        <v> </v>
      </c>
      <c r="R108" s="212">
        <f>'[1]Oqoltin-Cotton'!Q108</f>
        <v>0</v>
      </c>
      <c r="S108" s="212">
        <f>'[1]Oqoltin-Cotton'!R108</f>
        <v>0</v>
      </c>
      <c r="T108" s="212">
        <f>'[1]Oqoltin-Cotton'!S108</f>
        <v>0</v>
      </c>
      <c r="U108" s="205">
        <f>'[1]Oqoltin-Cotton'!T108</f>
        <v>0</v>
      </c>
      <c r="V108" s="206">
        <f>'[1]Oqoltin-Cotton'!U108</f>
        <v>0</v>
      </c>
      <c r="W108" s="205" t="str">
        <f>'[1]Oqoltin-Cotton'!V108</f>
        <v> </v>
      </c>
      <c r="X108" s="205" t="str">
        <f>'[1]Oqoltin-Cotton'!W108</f>
        <v> </v>
      </c>
      <c r="Y108" s="205">
        <f>'[1]Oqoltin-Cotton'!X108</f>
        <v>0</v>
      </c>
      <c r="Z108" s="205">
        <f>'[1]Oqoltin-Cotton'!Y108</f>
        <v>0</v>
      </c>
      <c r="AA108" s="205">
        <f>'[1]Oqoltin-Cotton'!Z108</f>
        <v>0</v>
      </c>
      <c r="AB108" s="205">
        <f>'[1]Oqoltin-Cotton'!AA108</f>
        <v>0</v>
      </c>
      <c r="AC108" s="205">
        <f>'[1]Oqoltin-Cotton'!AB108</f>
        <v>0</v>
      </c>
      <c r="AD108" s="206">
        <f>'[1]Oqoltin-Cotton'!AC108</f>
        <v>0</v>
      </c>
      <c r="AE108" s="205" t="str">
        <f>'[1]Oqoltin-Cotton'!AD108</f>
        <v> </v>
      </c>
      <c r="AF108" s="205" t="str">
        <f>'[1]Oqoltin-Cotton'!AE108</f>
        <v> </v>
      </c>
      <c r="AG108" s="214">
        <f>'[1]Oqoltin-Cotton'!AF108</f>
        <v>0</v>
      </c>
      <c r="AH108" s="214">
        <f>'[1]Oqoltin-Cotton'!AG108</f>
        <v>0</v>
      </c>
      <c r="AI108" s="214">
        <f>'[1]Oqoltin-Cotton'!AH108</f>
        <v>0</v>
      </c>
      <c r="AJ108" s="214">
        <f>'[1]Oqoltin-Cotton'!AI108</f>
        <v>0</v>
      </c>
      <c r="AK108" s="214">
        <f>'[1]Oqoltin-Cotton'!AJ108</f>
        <v>0</v>
      </c>
      <c r="AL108" s="214">
        <f>'[1]Oqoltin-Cotton'!AK108</f>
        <v>0</v>
      </c>
      <c r="AM108" s="214">
        <f>'[1]Oqoltin-Cotton'!AL108</f>
        <v>0</v>
      </c>
      <c r="AN108" s="214">
        <f>'[1]Oqoltin-Cotton'!AM108</f>
        <v>0</v>
      </c>
      <c r="AO108" s="214">
        <f>'[1]Oqoltin-Cotton'!AN108</f>
        <v>0</v>
      </c>
      <c r="AP108" s="214">
        <f>'[1]Oqoltin-Cotton'!AO108</f>
        <v>0</v>
      </c>
      <c r="AQ108" s="214">
        <f>'[1]Oqoltin-Cotton'!AP108</f>
        <v>0</v>
      </c>
      <c r="AR108" s="214">
        <f>'[1]Oqoltin-Cotton'!AQ108</f>
        <v>0</v>
      </c>
      <c r="AS108" s="214">
        <f>'[1]Oqoltin-Cotton'!AR108</f>
        <v>0</v>
      </c>
      <c r="AT108" s="214">
        <f>'[1]Oqoltin-Cotton'!AS108</f>
        <v>0</v>
      </c>
      <c r="AU108" s="214">
        <f>'[1]Oqoltin-Cotton'!AT108</f>
        <v>0</v>
      </c>
      <c r="AV108" s="214">
        <f>'[1]Oqoltin-Cotton'!AU108</f>
        <v>0</v>
      </c>
    </row>
    <row r="109" spans="2:48" ht="15">
      <c r="B109" s="193" t="str">
        <f>'[1]Oqoltin-Cotton'!A109</f>
        <v>O-3-TO-602</v>
      </c>
      <c r="C109" s="203" t="str">
        <f>'[1]Oqoltin-Cotton'!B109</f>
        <v>Z 3</v>
      </c>
      <c r="D109" s="64" t="str">
        <f>'[1]Oqoltin-Cotton'!C109</f>
        <v>Toirov</v>
      </c>
      <c r="E109" s="204">
        <f>'[1]Oqoltin-Cotton'!D109</f>
        <v>602</v>
      </c>
      <c r="F109" s="204">
        <f>'[1]Oqoltin-Cotton'!E109</f>
        <v>14.3</v>
      </c>
      <c r="G109" s="204">
        <f>'[1]Oqoltin-Cotton'!F109</f>
        <v>13.5</v>
      </c>
      <c r="H109" s="204" t="str">
        <f>'[1]Oqoltin-Cotton'!G109</f>
        <v>Cotton</v>
      </c>
      <c r="I109" s="205">
        <f>'[1]Oqoltin-Cotton'!H109</f>
        <v>13.5</v>
      </c>
      <c r="J109" s="212">
        <f>'[1]Oqoltin-Cotton'!I109</f>
        <v>0</v>
      </c>
      <c r="K109" s="212">
        <f>'[1]Oqoltin-Cotton'!J109</f>
        <v>0</v>
      </c>
      <c r="L109" s="205">
        <f>'[1]Oqoltin-Cotton'!K109</f>
        <v>1</v>
      </c>
      <c r="M109" s="206">
        <f>'[1]Oqoltin-Cotton'!L109</f>
        <v>13.5</v>
      </c>
      <c r="N109" s="206">
        <f>'[1]Oqoltin-Cotton'!M109</f>
        <v>100</v>
      </c>
      <c r="O109" s="207">
        <f>'[1]Oqoltin-Cotton'!N109</f>
        <v>45293</v>
      </c>
      <c r="P109" s="207">
        <f>'[1]Oqoltin-Cotton'!O109</f>
        <v>45328</v>
      </c>
      <c r="Q109" s="205" t="str">
        <f>'[1]Oqoltin-Cotton'!P109</f>
        <v> </v>
      </c>
      <c r="R109" s="212">
        <f>'[1]Oqoltin-Cotton'!Q109</f>
        <v>0</v>
      </c>
      <c r="S109" s="212">
        <f>'[1]Oqoltin-Cotton'!R109</f>
        <v>0</v>
      </c>
      <c r="T109" s="212">
        <f>'[1]Oqoltin-Cotton'!S109</f>
        <v>0</v>
      </c>
      <c r="U109" s="205">
        <f>'[1]Oqoltin-Cotton'!T109</f>
        <v>0</v>
      </c>
      <c r="V109" s="206">
        <f>'[1]Oqoltin-Cotton'!U109</f>
        <v>0</v>
      </c>
      <c r="W109" s="205" t="str">
        <f>'[1]Oqoltin-Cotton'!V109</f>
        <v> </v>
      </c>
      <c r="X109" s="205" t="str">
        <f>'[1]Oqoltin-Cotton'!W109</f>
        <v> </v>
      </c>
      <c r="Y109" s="205">
        <f>'[1]Oqoltin-Cotton'!X109</f>
        <v>0</v>
      </c>
      <c r="Z109" s="205">
        <f>'[1]Oqoltin-Cotton'!Y109</f>
        <v>0</v>
      </c>
      <c r="AA109" s="205">
        <f>'[1]Oqoltin-Cotton'!Z109</f>
        <v>0</v>
      </c>
      <c r="AB109" s="205">
        <f>'[1]Oqoltin-Cotton'!AA109</f>
        <v>0</v>
      </c>
      <c r="AC109" s="205">
        <f>'[1]Oqoltin-Cotton'!AB109</f>
        <v>0</v>
      </c>
      <c r="AD109" s="206">
        <f>'[1]Oqoltin-Cotton'!AC109</f>
        <v>0</v>
      </c>
      <c r="AE109" s="205" t="str">
        <f>'[1]Oqoltin-Cotton'!AD109</f>
        <v> </v>
      </c>
      <c r="AF109" s="205" t="str">
        <f>'[1]Oqoltin-Cotton'!AE109</f>
        <v> </v>
      </c>
      <c r="AG109" s="214">
        <f>'[1]Oqoltin-Cotton'!AF109</f>
        <v>0</v>
      </c>
      <c r="AH109" s="214">
        <f>'[1]Oqoltin-Cotton'!AG109</f>
        <v>0</v>
      </c>
      <c r="AI109" s="214">
        <f>'[1]Oqoltin-Cotton'!AH109</f>
        <v>0</v>
      </c>
      <c r="AJ109" s="214">
        <f>'[1]Oqoltin-Cotton'!AI109</f>
        <v>0</v>
      </c>
      <c r="AK109" s="214">
        <f>'[1]Oqoltin-Cotton'!AJ109</f>
        <v>0</v>
      </c>
      <c r="AL109" s="214">
        <f>'[1]Oqoltin-Cotton'!AK109</f>
        <v>0</v>
      </c>
      <c r="AM109" s="214">
        <f>'[1]Oqoltin-Cotton'!AL109</f>
        <v>0</v>
      </c>
      <c r="AN109" s="214">
        <f>'[1]Oqoltin-Cotton'!AM109</f>
        <v>0</v>
      </c>
      <c r="AO109" s="214">
        <f>'[1]Oqoltin-Cotton'!AN109</f>
        <v>0</v>
      </c>
      <c r="AP109" s="214">
        <f>'[1]Oqoltin-Cotton'!AO109</f>
        <v>0</v>
      </c>
      <c r="AQ109" s="214">
        <f>'[1]Oqoltin-Cotton'!AP109</f>
        <v>0</v>
      </c>
      <c r="AR109" s="214">
        <f>'[1]Oqoltin-Cotton'!AQ109</f>
        <v>0</v>
      </c>
      <c r="AS109" s="214">
        <f>'[1]Oqoltin-Cotton'!AR109</f>
        <v>0</v>
      </c>
      <c r="AT109" s="214">
        <f>'[1]Oqoltin-Cotton'!AS109</f>
        <v>0</v>
      </c>
      <c r="AU109" s="214">
        <f>'[1]Oqoltin-Cotton'!AT109</f>
        <v>0</v>
      </c>
      <c r="AV109" s="214">
        <f>'[1]Oqoltin-Cotton'!AU109</f>
        <v>0</v>
      </c>
    </row>
    <row r="110" spans="2:48" ht="15">
      <c r="B110" s="193" t="str">
        <f>'[1]Oqoltin-Cotton'!A110</f>
        <v>O-3-TO-603</v>
      </c>
      <c r="C110" s="203" t="str">
        <f>'[1]Oqoltin-Cotton'!B110</f>
        <v>Z 3</v>
      </c>
      <c r="D110" s="64" t="str">
        <f>'[1]Oqoltin-Cotton'!C110</f>
        <v>Toirov</v>
      </c>
      <c r="E110" s="204">
        <f>'[1]Oqoltin-Cotton'!D110</f>
        <v>603</v>
      </c>
      <c r="F110" s="204">
        <f>'[1]Oqoltin-Cotton'!E110</f>
        <v>13.5</v>
      </c>
      <c r="G110" s="204">
        <f>'[1]Oqoltin-Cotton'!F110</f>
        <v>13.2</v>
      </c>
      <c r="H110" s="204" t="str">
        <f>'[1]Oqoltin-Cotton'!G110</f>
        <v>Cotton</v>
      </c>
      <c r="I110" s="205">
        <f>'[1]Oqoltin-Cotton'!H110</f>
        <v>13.2</v>
      </c>
      <c r="J110" s="212">
        <f>'[1]Oqoltin-Cotton'!I110</f>
        <v>0</v>
      </c>
      <c r="K110" s="212">
        <f>'[1]Oqoltin-Cotton'!J110</f>
        <v>0</v>
      </c>
      <c r="L110" s="205">
        <f>'[1]Oqoltin-Cotton'!K110</f>
        <v>1</v>
      </c>
      <c r="M110" s="206">
        <f>'[1]Oqoltin-Cotton'!L110</f>
        <v>13.2</v>
      </c>
      <c r="N110" s="206">
        <f>'[1]Oqoltin-Cotton'!M110</f>
        <v>100</v>
      </c>
      <c r="O110" s="207">
        <f>'[1]Oqoltin-Cotton'!N110</f>
        <v>45327</v>
      </c>
      <c r="P110" s="207">
        <f>'[1]Oqoltin-Cotton'!O110</f>
        <v>45332</v>
      </c>
      <c r="Q110" s="205" t="str">
        <f>'[1]Oqoltin-Cotton'!P110</f>
        <v> </v>
      </c>
      <c r="R110" s="212">
        <f>'[1]Oqoltin-Cotton'!Q110</f>
        <v>0</v>
      </c>
      <c r="S110" s="212">
        <f>'[1]Oqoltin-Cotton'!R110</f>
        <v>0</v>
      </c>
      <c r="T110" s="212">
        <f>'[1]Oqoltin-Cotton'!S110</f>
        <v>0</v>
      </c>
      <c r="U110" s="205">
        <f>'[1]Oqoltin-Cotton'!T110</f>
        <v>0</v>
      </c>
      <c r="V110" s="206">
        <f>'[1]Oqoltin-Cotton'!U110</f>
        <v>0</v>
      </c>
      <c r="W110" s="205" t="str">
        <f>'[1]Oqoltin-Cotton'!V110</f>
        <v> </v>
      </c>
      <c r="X110" s="205" t="str">
        <f>'[1]Oqoltin-Cotton'!W110</f>
        <v> </v>
      </c>
      <c r="Y110" s="205">
        <f>'[1]Oqoltin-Cotton'!X110</f>
        <v>0</v>
      </c>
      <c r="Z110" s="205">
        <f>'[1]Oqoltin-Cotton'!Y110</f>
        <v>0</v>
      </c>
      <c r="AA110" s="205">
        <f>'[1]Oqoltin-Cotton'!Z110</f>
        <v>0</v>
      </c>
      <c r="AB110" s="205">
        <f>'[1]Oqoltin-Cotton'!AA110</f>
        <v>0</v>
      </c>
      <c r="AC110" s="205">
        <f>'[1]Oqoltin-Cotton'!AB110</f>
        <v>0</v>
      </c>
      <c r="AD110" s="206">
        <f>'[1]Oqoltin-Cotton'!AC110</f>
        <v>0</v>
      </c>
      <c r="AE110" s="205" t="str">
        <f>'[1]Oqoltin-Cotton'!AD110</f>
        <v> </v>
      </c>
      <c r="AF110" s="205" t="str">
        <f>'[1]Oqoltin-Cotton'!AE110</f>
        <v> </v>
      </c>
      <c r="AG110" s="214">
        <f>'[1]Oqoltin-Cotton'!AF110</f>
        <v>0</v>
      </c>
      <c r="AH110" s="214">
        <f>'[1]Oqoltin-Cotton'!AG110</f>
        <v>0</v>
      </c>
      <c r="AI110" s="214">
        <f>'[1]Oqoltin-Cotton'!AH110</f>
        <v>0</v>
      </c>
      <c r="AJ110" s="214">
        <f>'[1]Oqoltin-Cotton'!AI110</f>
        <v>0</v>
      </c>
      <c r="AK110" s="214">
        <f>'[1]Oqoltin-Cotton'!AJ110</f>
        <v>0</v>
      </c>
      <c r="AL110" s="214">
        <f>'[1]Oqoltin-Cotton'!AK110</f>
        <v>0</v>
      </c>
      <c r="AM110" s="214">
        <f>'[1]Oqoltin-Cotton'!AL110</f>
        <v>0</v>
      </c>
      <c r="AN110" s="214">
        <f>'[1]Oqoltin-Cotton'!AM110</f>
        <v>0</v>
      </c>
      <c r="AO110" s="214">
        <f>'[1]Oqoltin-Cotton'!AN110</f>
        <v>0</v>
      </c>
      <c r="AP110" s="214">
        <f>'[1]Oqoltin-Cotton'!AO110</f>
        <v>0</v>
      </c>
      <c r="AQ110" s="214">
        <f>'[1]Oqoltin-Cotton'!AP110</f>
        <v>0</v>
      </c>
      <c r="AR110" s="214">
        <f>'[1]Oqoltin-Cotton'!AQ110</f>
        <v>0</v>
      </c>
      <c r="AS110" s="214">
        <f>'[1]Oqoltin-Cotton'!AR110</f>
        <v>0</v>
      </c>
      <c r="AT110" s="214">
        <f>'[1]Oqoltin-Cotton'!AS110</f>
        <v>0</v>
      </c>
      <c r="AU110" s="214">
        <f>'[1]Oqoltin-Cotton'!AT110</f>
        <v>0</v>
      </c>
      <c r="AV110" s="214">
        <f>'[1]Oqoltin-Cotton'!AU110</f>
        <v>0</v>
      </c>
    </row>
    <row r="111" spans="2:48" ht="15">
      <c r="B111" s="193" t="str">
        <f>'[1]Oqoltin-Cotton'!A111</f>
        <v>O-3-TO-605</v>
      </c>
      <c r="C111" s="203" t="str">
        <f>'[1]Oqoltin-Cotton'!B111</f>
        <v>Z 3</v>
      </c>
      <c r="D111" s="64" t="str">
        <f>'[1]Oqoltin-Cotton'!C111</f>
        <v>Toirov</v>
      </c>
      <c r="E111" s="204">
        <f>'[1]Oqoltin-Cotton'!D111</f>
        <v>605</v>
      </c>
      <c r="F111" s="204">
        <f>'[1]Oqoltin-Cotton'!E111</f>
        <v>34.1</v>
      </c>
      <c r="G111" s="208">
        <f>'[1]Oqoltin-Cotton'!F111</f>
        <v>27</v>
      </c>
      <c r="H111" s="208" t="str">
        <f>'[1]Oqoltin-Cotton'!G111</f>
        <v>Cotton</v>
      </c>
      <c r="I111" s="206">
        <f>'[1]Oqoltin-Cotton'!H111</f>
        <v>27</v>
      </c>
      <c r="J111" s="212">
        <f>'[1]Oqoltin-Cotton'!I111</f>
        <v>0</v>
      </c>
      <c r="K111" s="212">
        <f>'[1]Oqoltin-Cotton'!J111</f>
        <v>0</v>
      </c>
      <c r="L111" s="205">
        <f>'[1]Oqoltin-Cotton'!K111</f>
        <v>1</v>
      </c>
      <c r="M111" s="206">
        <f>'[1]Oqoltin-Cotton'!L111</f>
        <v>27</v>
      </c>
      <c r="N111" s="206">
        <f>'[1]Oqoltin-Cotton'!M111</f>
        <v>100</v>
      </c>
      <c r="O111" s="207">
        <f>'[1]Oqoltin-Cotton'!N111</f>
        <v>45301</v>
      </c>
      <c r="P111" s="207">
        <f>'[1]Oqoltin-Cotton'!O111</f>
        <v>45310</v>
      </c>
      <c r="Q111" s="205" t="str">
        <f>'[1]Oqoltin-Cotton'!P111</f>
        <v> </v>
      </c>
      <c r="R111" s="212">
        <f>'[1]Oqoltin-Cotton'!Q111</f>
        <v>0</v>
      </c>
      <c r="S111" s="212">
        <f>'[1]Oqoltin-Cotton'!R111</f>
        <v>0</v>
      </c>
      <c r="T111" s="212">
        <f>'[1]Oqoltin-Cotton'!S111</f>
        <v>0</v>
      </c>
      <c r="U111" s="205">
        <f>'[1]Oqoltin-Cotton'!T111</f>
        <v>0</v>
      </c>
      <c r="V111" s="206">
        <f>'[1]Oqoltin-Cotton'!U111</f>
        <v>0</v>
      </c>
      <c r="W111" s="205" t="str">
        <f>'[1]Oqoltin-Cotton'!V111</f>
        <v> </v>
      </c>
      <c r="X111" s="205" t="str">
        <f>'[1]Oqoltin-Cotton'!W111</f>
        <v> </v>
      </c>
      <c r="Y111" s="205">
        <f>'[1]Oqoltin-Cotton'!X111</f>
        <v>0</v>
      </c>
      <c r="Z111" s="205">
        <f>'[1]Oqoltin-Cotton'!Y111</f>
        <v>0</v>
      </c>
      <c r="AA111" s="205">
        <f>'[1]Oqoltin-Cotton'!Z111</f>
        <v>0</v>
      </c>
      <c r="AB111" s="205">
        <f>'[1]Oqoltin-Cotton'!AA111</f>
        <v>0</v>
      </c>
      <c r="AC111" s="205">
        <f>'[1]Oqoltin-Cotton'!AB111</f>
        <v>0</v>
      </c>
      <c r="AD111" s="206">
        <f>'[1]Oqoltin-Cotton'!AC111</f>
        <v>0</v>
      </c>
      <c r="AE111" s="205" t="str">
        <f>'[1]Oqoltin-Cotton'!AD111</f>
        <v> </v>
      </c>
      <c r="AF111" s="205" t="str">
        <f>'[1]Oqoltin-Cotton'!AE111</f>
        <v> </v>
      </c>
      <c r="AG111" s="214">
        <f>'[1]Oqoltin-Cotton'!AF111</f>
        <v>0</v>
      </c>
      <c r="AH111" s="214">
        <f>'[1]Oqoltin-Cotton'!AG111</f>
        <v>0</v>
      </c>
      <c r="AI111" s="214">
        <f>'[1]Oqoltin-Cotton'!AH111</f>
        <v>0</v>
      </c>
      <c r="AJ111" s="214">
        <f>'[1]Oqoltin-Cotton'!AI111</f>
        <v>0</v>
      </c>
      <c r="AK111" s="214">
        <f>'[1]Oqoltin-Cotton'!AJ111</f>
        <v>0</v>
      </c>
      <c r="AL111" s="214">
        <f>'[1]Oqoltin-Cotton'!AK111</f>
        <v>0</v>
      </c>
      <c r="AM111" s="214">
        <f>'[1]Oqoltin-Cotton'!AL111</f>
        <v>0</v>
      </c>
      <c r="AN111" s="214">
        <f>'[1]Oqoltin-Cotton'!AM111</f>
        <v>0</v>
      </c>
      <c r="AO111" s="214">
        <f>'[1]Oqoltin-Cotton'!AN111</f>
        <v>0</v>
      </c>
      <c r="AP111" s="214">
        <f>'[1]Oqoltin-Cotton'!AO111</f>
        <v>0</v>
      </c>
      <c r="AQ111" s="214">
        <f>'[1]Oqoltin-Cotton'!AP111</f>
        <v>0</v>
      </c>
      <c r="AR111" s="214">
        <f>'[1]Oqoltin-Cotton'!AQ111</f>
        <v>0</v>
      </c>
      <c r="AS111" s="214">
        <f>'[1]Oqoltin-Cotton'!AR111</f>
        <v>0</v>
      </c>
      <c r="AT111" s="214">
        <f>'[1]Oqoltin-Cotton'!AS111</f>
        <v>0</v>
      </c>
      <c r="AU111" s="214">
        <f>'[1]Oqoltin-Cotton'!AT111</f>
        <v>0</v>
      </c>
      <c r="AV111" s="214">
        <f>'[1]Oqoltin-Cotton'!AU111</f>
        <v>0</v>
      </c>
    </row>
    <row r="112" spans="2:48" ht="15">
      <c r="B112" s="193" t="str">
        <f>'[1]Oqoltin-Cotton'!A112</f>
        <v>O-3-TO-617</v>
      </c>
      <c r="C112" s="203" t="str">
        <f>'[1]Oqoltin-Cotton'!B112</f>
        <v>Z 3</v>
      </c>
      <c r="D112" s="64" t="str">
        <f>'[1]Oqoltin-Cotton'!C112</f>
        <v>Toirov</v>
      </c>
      <c r="E112" s="204">
        <f>'[1]Oqoltin-Cotton'!D112</f>
        <v>617</v>
      </c>
      <c r="F112" s="204">
        <f>'[1]Oqoltin-Cotton'!E112</f>
        <v>14.1</v>
      </c>
      <c r="G112" s="204">
        <f>'[1]Oqoltin-Cotton'!F112</f>
        <v>14.1</v>
      </c>
      <c r="H112" s="204" t="str">
        <f>'[1]Oqoltin-Cotton'!G112</f>
        <v>Cotton</v>
      </c>
      <c r="I112" s="205">
        <f>'[1]Oqoltin-Cotton'!H112</f>
        <v>14.1</v>
      </c>
      <c r="J112" s="212">
        <f>'[1]Oqoltin-Cotton'!I112</f>
        <v>0</v>
      </c>
      <c r="K112" s="212">
        <f>'[1]Oqoltin-Cotton'!J112</f>
        <v>0</v>
      </c>
      <c r="L112" s="205">
        <f>'[1]Oqoltin-Cotton'!K112</f>
        <v>1</v>
      </c>
      <c r="M112" s="206">
        <f>'[1]Oqoltin-Cotton'!L112</f>
        <v>14.1</v>
      </c>
      <c r="N112" s="206">
        <f>'[1]Oqoltin-Cotton'!M112</f>
        <v>100</v>
      </c>
      <c r="O112" s="207">
        <f>'[1]Oqoltin-Cotton'!N112</f>
        <v>45316</v>
      </c>
      <c r="P112" s="207">
        <f>'[1]Oqoltin-Cotton'!O112</f>
        <v>45322</v>
      </c>
      <c r="Q112" s="205" t="str">
        <f>'[1]Oqoltin-Cotton'!P112</f>
        <v> </v>
      </c>
      <c r="R112" s="212">
        <f>'[1]Oqoltin-Cotton'!Q112</f>
        <v>0</v>
      </c>
      <c r="S112" s="212">
        <f>'[1]Oqoltin-Cotton'!R112</f>
        <v>0</v>
      </c>
      <c r="T112" s="212">
        <f>'[1]Oqoltin-Cotton'!S112</f>
        <v>0</v>
      </c>
      <c r="U112" s="205">
        <f>'[1]Oqoltin-Cotton'!T112</f>
        <v>0</v>
      </c>
      <c r="V112" s="206">
        <f>'[1]Oqoltin-Cotton'!U112</f>
        <v>0</v>
      </c>
      <c r="W112" s="205" t="str">
        <f>'[1]Oqoltin-Cotton'!V112</f>
        <v> </v>
      </c>
      <c r="X112" s="205" t="str">
        <f>'[1]Oqoltin-Cotton'!W112</f>
        <v> </v>
      </c>
      <c r="Y112" s="205">
        <f>'[1]Oqoltin-Cotton'!X112</f>
        <v>0</v>
      </c>
      <c r="Z112" s="205">
        <f>'[1]Oqoltin-Cotton'!Y112</f>
        <v>0</v>
      </c>
      <c r="AA112" s="205">
        <f>'[1]Oqoltin-Cotton'!Z112</f>
        <v>0</v>
      </c>
      <c r="AB112" s="205">
        <f>'[1]Oqoltin-Cotton'!AA112</f>
        <v>0</v>
      </c>
      <c r="AC112" s="205">
        <f>'[1]Oqoltin-Cotton'!AB112</f>
        <v>0</v>
      </c>
      <c r="AD112" s="206">
        <f>'[1]Oqoltin-Cotton'!AC112</f>
        <v>0</v>
      </c>
      <c r="AE112" s="205" t="str">
        <f>'[1]Oqoltin-Cotton'!AD112</f>
        <v> </v>
      </c>
      <c r="AF112" s="205" t="str">
        <f>'[1]Oqoltin-Cotton'!AE112</f>
        <v> </v>
      </c>
      <c r="AG112" s="214">
        <f>'[1]Oqoltin-Cotton'!AF112</f>
        <v>0</v>
      </c>
      <c r="AH112" s="214">
        <f>'[1]Oqoltin-Cotton'!AG112</f>
        <v>0</v>
      </c>
      <c r="AI112" s="214">
        <f>'[1]Oqoltin-Cotton'!AH112</f>
        <v>0</v>
      </c>
      <c r="AJ112" s="214">
        <f>'[1]Oqoltin-Cotton'!AI112</f>
        <v>0</v>
      </c>
      <c r="AK112" s="214">
        <f>'[1]Oqoltin-Cotton'!AJ112</f>
        <v>0</v>
      </c>
      <c r="AL112" s="214">
        <f>'[1]Oqoltin-Cotton'!AK112</f>
        <v>0</v>
      </c>
      <c r="AM112" s="214">
        <f>'[1]Oqoltin-Cotton'!AL112</f>
        <v>0</v>
      </c>
      <c r="AN112" s="214">
        <f>'[1]Oqoltin-Cotton'!AM112</f>
        <v>0</v>
      </c>
      <c r="AO112" s="214">
        <f>'[1]Oqoltin-Cotton'!AN112</f>
        <v>0</v>
      </c>
      <c r="AP112" s="214">
        <f>'[1]Oqoltin-Cotton'!AO112</f>
        <v>0</v>
      </c>
      <c r="AQ112" s="214">
        <f>'[1]Oqoltin-Cotton'!AP112</f>
        <v>0</v>
      </c>
      <c r="AR112" s="214">
        <f>'[1]Oqoltin-Cotton'!AQ112</f>
        <v>0</v>
      </c>
      <c r="AS112" s="214">
        <f>'[1]Oqoltin-Cotton'!AR112</f>
        <v>0</v>
      </c>
      <c r="AT112" s="214">
        <f>'[1]Oqoltin-Cotton'!AS112</f>
        <v>0</v>
      </c>
      <c r="AU112" s="214">
        <f>'[1]Oqoltin-Cotton'!AT112</f>
        <v>0</v>
      </c>
      <c r="AV112" s="214">
        <f>'[1]Oqoltin-Cotton'!AU112</f>
        <v>0</v>
      </c>
    </row>
    <row r="113" spans="2:48" ht="15">
      <c r="B113" s="193" t="str">
        <f>'[1]Oqoltin-Cotton'!A113</f>
        <v>O-3-TO-624</v>
      </c>
      <c r="C113" s="203" t="str">
        <f>'[1]Oqoltin-Cotton'!B113</f>
        <v>Z 3</v>
      </c>
      <c r="D113" s="64" t="str">
        <f>'[1]Oqoltin-Cotton'!C113</f>
        <v>Toirov</v>
      </c>
      <c r="E113" s="204">
        <f>'[1]Oqoltin-Cotton'!D113</f>
        <v>624</v>
      </c>
      <c r="F113" s="204">
        <f>'[1]Oqoltin-Cotton'!E113</f>
        <v>11.2</v>
      </c>
      <c r="G113" s="204">
        <f>'[1]Oqoltin-Cotton'!F113</f>
        <v>11.2</v>
      </c>
      <c r="H113" s="204" t="str">
        <f>'[1]Oqoltin-Cotton'!G113</f>
        <v>Cotton</v>
      </c>
      <c r="I113" s="205">
        <f>'[1]Oqoltin-Cotton'!H113</f>
        <v>11.2</v>
      </c>
      <c r="J113" s="212" t="str">
        <f>'[1]Oqoltin-Cotton'!I113</f>
        <v> </v>
      </c>
      <c r="K113" s="212" t="str">
        <f>'[1]Oqoltin-Cotton'!J113</f>
        <v> </v>
      </c>
      <c r="L113" s="205">
        <f>'[1]Oqoltin-Cotton'!K113</f>
        <v>1</v>
      </c>
      <c r="M113" s="206">
        <f>'[1]Oqoltin-Cotton'!L113</f>
        <v>11.2</v>
      </c>
      <c r="N113" s="206">
        <f>'[1]Oqoltin-Cotton'!M113</f>
        <v>100</v>
      </c>
      <c r="O113" s="207">
        <f>'[1]Oqoltin-Cotton'!N113</f>
        <v>45289</v>
      </c>
      <c r="P113" s="207">
        <f>'[1]Oqoltin-Cotton'!O113</f>
        <v>45293</v>
      </c>
      <c r="Q113" s="205" t="str">
        <f>'[1]Oqoltin-Cotton'!P113</f>
        <v> </v>
      </c>
      <c r="R113" s="212">
        <f>'[1]Oqoltin-Cotton'!Q113</f>
        <v>0</v>
      </c>
      <c r="S113" s="212">
        <f>'[1]Oqoltin-Cotton'!R113</f>
        <v>0</v>
      </c>
      <c r="T113" s="212">
        <f>'[1]Oqoltin-Cotton'!S113</f>
        <v>0</v>
      </c>
      <c r="U113" s="205">
        <f>'[1]Oqoltin-Cotton'!T113</f>
        <v>0</v>
      </c>
      <c r="V113" s="206">
        <f>'[1]Oqoltin-Cotton'!U113</f>
        <v>0</v>
      </c>
      <c r="W113" s="205" t="str">
        <f>'[1]Oqoltin-Cotton'!V113</f>
        <v> </v>
      </c>
      <c r="X113" s="205" t="str">
        <f>'[1]Oqoltin-Cotton'!W113</f>
        <v> </v>
      </c>
      <c r="Y113" s="205">
        <f>'[1]Oqoltin-Cotton'!X113</f>
        <v>0</v>
      </c>
      <c r="Z113" s="205">
        <f>'[1]Oqoltin-Cotton'!Y113</f>
        <v>0</v>
      </c>
      <c r="AA113" s="205">
        <f>'[1]Oqoltin-Cotton'!Z113</f>
        <v>0</v>
      </c>
      <c r="AB113" s="205">
        <f>'[1]Oqoltin-Cotton'!AA113</f>
        <v>0</v>
      </c>
      <c r="AC113" s="205">
        <f>'[1]Oqoltin-Cotton'!AB113</f>
        <v>0</v>
      </c>
      <c r="AD113" s="206">
        <f>'[1]Oqoltin-Cotton'!AC113</f>
        <v>0</v>
      </c>
      <c r="AE113" s="205" t="str">
        <f>'[1]Oqoltin-Cotton'!AD113</f>
        <v> </v>
      </c>
      <c r="AF113" s="205" t="str">
        <f>'[1]Oqoltin-Cotton'!AE113</f>
        <v> </v>
      </c>
      <c r="AG113" s="214">
        <f>'[1]Oqoltin-Cotton'!AF113</f>
        <v>0</v>
      </c>
      <c r="AH113" s="214">
        <f>'[1]Oqoltin-Cotton'!AG113</f>
        <v>0</v>
      </c>
      <c r="AI113" s="214">
        <f>'[1]Oqoltin-Cotton'!AH113</f>
        <v>0</v>
      </c>
      <c r="AJ113" s="214">
        <f>'[1]Oqoltin-Cotton'!AI113</f>
        <v>0</v>
      </c>
      <c r="AK113" s="214">
        <f>'[1]Oqoltin-Cotton'!AJ113</f>
        <v>0</v>
      </c>
      <c r="AL113" s="214">
        <f>'[1]Oqoltin-Cotton'!AK113</f>
        <v>0</v>
      </c>
      <c r="AM113" s="214">
        <f>'[1]Oqoltin-Cotton'!AL113</f>
        <v>0</v>
      </c>
      <c r="AN113" s="214">
        <f>'[1]Oqoltin-Cotton'!AM113</f>
        <v>0</v>
      </c>
      <c r="AO113" s="214">
        <f>'[1]Oqoltin-Cotton'!AN113</f>
        <v>0</v>
      </c>
      <c r="AP113" s="214">
        <f>'[1]Oqoltin-Cotton'!AO113</f>
        <v>0</v>
      </c>
      <c r="AQ113" s="214">
        <f>'[1]Oqoltin-Cotton'!AP113</f>
        <v>0</v>
      </c>
      <c r="AR113" s="214">
        <f>'[1]Oqoltin-Cotton'!AQ113</f>
        <v>0</v>
      </c>
      <c r="AS113" s="214">
        <f>'[1]Oqoltin-Cotton'!AR113</f>
        <v>0</v>
      </c>
      <c r="AT113" s="214">
        <f>'[1]Oqoltin-Cotton'!AS113</f>
        <v>0</v>
      </c>
      <c r="AU113" s="214">
        <f>'[1]Oqoltin-Cotton'!AT113</f>
        <v>0</v>
      </c>
      <c r="AV113" s="214">
        <f>'[1]Oqoltin-Cotton'!AU113</f>
        <v>0</v>
      </c>
    </row>
    <row r="114" spans="2:48" ht="15">
      <c r="B114" s="193" t="str">
        <f>'[1]Oqoltin-Cotton'!A114</f>
        <v>O-3-TO-632</v>
      </c>
      <c r="C114" s="203" t="str">
        <f>'[1]Oqoltin-Cotton'!B114</f>
        <v>Z 3</v>
      </c>
      <c r="D114" s="64" t="str">
        <f>'[1]Oqoltin-Cotton'!C114</f>
        <v>Toirov</v>
      </c>
      <c r="E114" s="204">
        <f>'[1]Oqoltin-Cotton'!D114</f>
        <v>632</v>
      </c>
      <c r="F114" s="204">
        <f>'[1]Oqoltin-Cotton'!E114</f>
        <v>31</v>
      </c>
      <c r="G114" s="204">
        <f>'[1]Oqoltin-Cotton'!F114</f>
        <v>30.9</v>
      </c>
      <c r="H114" s="204" t="str">
        <f>'[1]Oqoltin-Cotton'!G114</f>
        <v>Cotton</v>
      </c>
      <c r="I114" s="205">
        <f>'[1]Oqoltin-Cotton'!H114</f>
        <v>30.9</v>
      </c>
      <c r="J114" s="212" t="str">
        <f>'[1]Oqoltin-Cotton'!I114</f>
        <v> </v>
      </c>
      <c r="K114" s="212" t="str">
        <f>'[1]Oqoltin-Cotton'!J114</f>
        <v> </v>
      </c>
      <c r="L114" s="205">
        <f>'[1]Oqoltin-Cotton'!K114</f>
        <v>1</v>
      </c>
      <c r="M114" s="206">
        <f>'[1]Oqoltin-Cotton'!L114</f>
        <v>30.9</v>
      </c>
      <c r="N114" s="206">
        <f>'[1]Oqoltin-Cotton'!M114</f>
        <v>100</v>
      </c>
      <c r="O114" s="207">
        <f>'[1]Oqoltin-Cotton'!N114</f>
        <v>45287</v>
      </c>
      <c r="P114" s="207">
        <f>'[1]Oqoltin-Cotton'!O114</f>
        <v>45300</v>
      </c>
      <c r="Q114" s="205" t="str">
        <f>'[1]Oqoltin-Cotton'!P114</f>
        <v> </v>
      </c>
      <c r="R114" s="212">
        <f>'[1]Oqoltin-Cotton'!Q114</f>
        <v>0</v>
      </c>
      <c r="S114" s="212">
        <f>'[1]Oqoltin-Cotton'!R114</f>
        <v>0</v>
      </c>
      <c r="T114" s="212">
        <f>'[1]Oqoltin-Cotton'!S114</f>
        <v>0</v>
      </c>
      <c r="U114" s="205">
        <f>'[1]Oqoltin-Cotton'!T114</f>
        <v>0</v>
      </c>
      <c r="V114" s="206">
        <f>'[1]Oqoltin-Cotton'!U114</f>
        <v>0</v>
      </c>
      <c r="W114" s="205" t="str">
        <f>'[1]Oqoltin-Cotton'!V114</f>
        <v> </v>
      </c>
      <c r="X114" s="205" t="str">
        <f>'[1]Oqoltin-Cotton'!W114</f>
        <v> </v>
      </c>
      <c r="Y114" s="205">
        <f>'[1]Oqoltin-Cotton'!X114</f>
        <v>0</v>
      </c>
      <c r="Z114" s="205">
        <f>'[1]Oqoltin-Cotton'!Y114</f>
        <v>0</v>
      </c>
      <c r="AA114" s="205">
        <f>'[1]Oqoltin-Cotton'!Z114</f>
        <v>0</v>
      </c>
      <c r="AB114" s="205">
        <f>'[1]Oqoltin-Cotton'!AA114</f>
        <v>0</v>
      </c>
      <c r="AC114" s="205">
        <f>'[1]Oqoltin-Cotton'!AB114</f>
        <v>0</v>
      </c>
      <c r="AD114" s="206">
        <f>'[1]Oqoltin-Cotton'!AC114</f>
        <v>0</v>
      </c>
      <c r="AE114" s="205" t="str">
        <f>'[1]Oqoltin-Cotton'!AD114</f>
        <v> </v>
      </c>
      <c r="AF114" s="205" t="str">
        <f>'[1]Oqoltin-Cotton'!AE114</f>
        <v> </v>
      </c>
      <c r="AG114" s="214">
        <f>'[1]Oqoltin-Cotton'!AF114</f>
        <v>0</v>
      </c>
      <c r="AH114" s="214">
        <f>'[1]Oqoltin-Cotton'!AG114</f>
        <v>0</v>
      </c>
      <c r="AI114" s="214">
        <f>'[1]Oqoltin-Cotton'!AH114</f>
        <v>0</v>
      </c>
      <c r="AJ114" s="214">
        <f>'[1]Oqoltin-Cotton'!AI114</f>
        <v>0</v>
      </c>
      <c r="AK114" s="214">
        <f>'[1]Oqoltin-Cotton'!AJ114</f>
        <v>0</v>
      </c>
      <c r="AL114" s="214">
        <f>'[1]Oqoltin-Cotton'!AK114</f>
        <v>0</v>
      </c>
      <c r="AM114" s="214">
        <f>'[1]Oqoltin-Cotton'!AL114</f>
        <v>0</v>
      </c>
      <c r="AN114" s="214">
        <f>'[1]Oqoltin-Cotton'!AM114</f>
        <v>0</v>
      </c>
      <c r="AO114" s="214">
        <f>'[1]Oqoltin-Cotton'!AN114</f>
        <v>0</v>
      </c>
      <c r="AP114" s="214">
        <f>'[1]Oqoltin-Cotton'!AO114</f>
        <v>0</v>
      </c>
      <c r="AQ114" s="214">
        <f>'[1]Oqoltin-Cotton'!AP114</f>
        <v>0</v>
      </c>
      <c r="AR114" s="214">
        <f>'[1]Oqoltin-Cotton'!AQ114</f>
        <v>0</v>
      </c>
      <c r="AS114" s="214">
        <f>'[1]Oqoltin-Cotton'!AR114</f>
        <v>0</v>
      </c>
      <c r="AT114" s="214">
        <f>'[1]Oqoltin-Cotton'!AS114</f>
        <v>0</v>
      </c>
      <c r="AU114" s="214">
        <f>'[1]Oqoltin-Cotton'!AT114</f>
        <v>0</v>
      </c>
      <c r="AV114" s="214">
        <f>'[1]Oqoltin-Cotton'!AU114</f>
        <v>0</v>
      </c>
    </row>
    <row r="115" spans="2:48" ht="15">
      <c r="B115" s="193" t="str">
        <f>'[1]Oqoltin-Cotton'!A115</f>
        <v>O-4-SD-313</v>
      </c>
      <c r="C115" s="203" t="str">
        <f>'[1]Oqoltin-Cotton'!B115</f>
        <v>Z 4</v>
      </c>
      <c r="D115" s="64" t="str">
        <f>'[1]Oqoltin-Cotton'!C115</f>
        <v>Sardoba</v>
      </c>
      <c r="E115" s="204">
        <f>'[1]Oqoltin-Cotton'!D115</f>
        <v>313</v>
      </c>
      <c r="F115" s="204">
        <f>'[1]Oqoltin-Cotton'!E115</f>
        <v>45.3</v>
      </c>
      <c r="G115" s="208">
        <f>'[1]Oqoltin-Cotton'!F115</f>
        <v>44</v>
      </c>
      <c r="H115" s="204" t="str">
        <f>'[1]Oqoltin-Cotton'!G115</f>
        <v>Cotton</v>
      </c>
      <c r="I115" s="206">
        <f>'[1]Oqoltin-Cotton'!H115</f>
        <v>44</v>
      </c>
      <c r="J115" s="212">
        <f>'[1]Oqoltin-Cotton'!I115</f>
        <v>0</v>
      </c>
      <c r="K115" s="212">
        <f>'[1]Oqoltin-Cotton'!J115</f>
        <v>0</v>
      </c>
      <c r="L115" s="205">
        <f>'[1]Oqoltin-Cotton'!K115</f>
        <v>1</v>
      </c>
      <c r="M115" s="206">
        <f>'[1]Oqoltin-Cotton'!L115</f>
        <v>44</v>
      </c>
      <c r="N115" s="206">
        <f>'[1]Oqoltin-Cotton'!M115</f>
        <v>100</v>
      </c>
      <c r="O115" s="207">
        <f>'[1]Oqoltin-Cotton'!N115</f>
        <v>45303</v>
      </c>
      <c r="P115" s="207">
        <f>'[1]Oqoltin-Cotton'!O115</f>
        <v>45320</v>
      </c>
      <c r="Q115" s="206">
        <f>'[1]Oqoltin-Cotton'!P115</f>
        <v>44</v>
      </c>
      <c r="R115" s="212">
        <f>'[1]Oqoltin-Cotton'!Q115</f>
        <v>0</v>
      </c>
      <c r="S115" s="212">
        <f>'[1]Oqoltin-Cotton'!R115</f>
        <v>0</v>
      </c>
      <c r="T115" s="212">
        <f>'[1]Oqoltin-Cotton'!S115</f>
        <v>1</v>
      </c>
      <c r="U115" s="206">
        <f>'[1]Oqoltin-Cotton'!T115</f>
        <v>6</v>
      </c>
      <c r="V115" s="206">
        <f>'[1]Oqoltin-Cotton'!U115</f>
        <v>13.636363636363635</v>
      </c>
      <c r="W115" s="207">
        <f>'[1]Oqoltin-Cotton'!V115</f>
        <v>45345</v>
      </c>
      <c r="X115" s="207">
        <f>'[1]Oqoltin-Cotton'!W115</f>
        <v>45347</v>
      </c>
      <c r="Y115" s="205">
        <f>'[1]Oqoltin-Cotton'!X115</f>
        <v>0</v>
      </c>
      <c r="Z115" s="205">
        <f>'[1]Oqoltin-Cotton'!Y115</f>
        <v>0</v>
      </c>
      <c r="AA115" s="206">
        <f>'[1]Oqoltin-Cotton'!Z115</f>
        <v>0</v>
      </c>
      <c r="AB115" s="205">
        <f>'[1]Oqoltin-Cotton'!AA115</f>
        <v>0</v>
      </c>
      <c r="AC115" s="206">
        <f>'[1]Oqoltin-Cotton'!AB115</f>
        <v>0</v>
      </c>
      <c r="AD115" s="206">
        <f>'[1]Oqoltin-Cotton'!AC115</f>
        <v>0</v>
      </c>
      <c r="AE115" s="207">
        <f>'[1]Oqoltin-Cotton'!AD115</f>
        <v>0</v>
      </c>
      <c r="AF115" s="207">
        <f>'[1]Oqoltin-Cotton'!AE115</f>
        <v>0</v>
      </c>
      <c r="AG115" s="214">
        <f>'[1]Oqoltin-Cotton'!AF115</f>
        <v>0</v>
      </c>
      <c r="AH115" s="214">
        <f>'[1]Oqoltin-Cotton'!AG115</f>
        <v>0</v>
      </c>
      <c r="AI115" s="214">
        <f>'[1]Oqoltin-Cotton'!AH115</f>
        <v>0</v>
      </c>
      <c r="AJ115" s="214">
        <f>'[1]Oqoltin-Cotton'!AI115</f>
        <v>0</v>
      </c>
      <c r="AK115" s="214">
        <f>'[1]Oqoltin-Cotton'!AJ115</f>
        <v>0</v>
      </c>
      <c r="AL115" s="214">
        <f>'[1]Oqoltin-Cotton'!AK115</f>
        <v>0</v>
      </c>
      <c r="AM115" s="214">
        <f>'[1]Oqoltin-Cotton'!AL115</f>
        <v>0</v>
      </c>
      <c r="AN115" s="214">
        <f>'[1]Oqoltin-Cotton'!AM115</f>
        <v>0</v>
      </c>
      <c r="AO115" s="214">
        <f>'[1]Oqoltin-Cotton'!AN115</f>
        <v>0</v>
      </c>
      <c r="AP115" s="214">
        <f>'[1]Oqoltin-Cotton'!AO115</f>
        <v>0</v>
      </c>
      <c r="AQ115" s="214">
        <f>'[1]Oqoltin-Cotton'!AP115</f>
        <v>0</v>
      </c>
      <c r="AR115" s="214">
        <f>'[1]Oqoltin-Cotton'!AQ115</f>
        <v>0</v>
      </c>
      <c r="AS115" s="214">
        <f>'[1]Oqoltin-Cotton'!AR115</f>
        <v>0</v>
      </c>
      <c r="AT115" s="214">
        <f>'[1]Oqoltin-Cotton'!AS115</f>
        <v>0</v>
      </c>
      <c r="AU115" s="214">
        <f>'[1]Oqoltin-Cotton'!AT115</f>
        <v>0</v>
      </c>
      <c r="AV115" s="214">
        <f>'[1]Oqoltin-Cotton'!AU115</f>
        <v>0</v>
      </c>
    </row>
    <row r="116" spans="2:48" ht="15">
      <c r="B116" s="193" t="str">
        <f>'[1]Oqoltin-Cotton'!A116</f>
        <v>O-4-SD-317</v>
      </c>
      <c r="C116" s="203" t="str">
        <f>'[1]Oqoltin-Cotton'!B116</f>
        <v>Z 4</v>
      </c>
      <c r="D116" s="64" t="str">
        <f>'[1]Oqoltin-Cotton'!C116</f>
        <v>Sardoba</v>
      </c>
      <c r="E116" s="204">
        <f>'[1]Oqoltin-Cotton'!D116</f>
        <v>317</v>
      </c>
      <c r="F116" s="204">
        <f>'[1]Oqoltin-Cotton'!E116</f>
        <v>29</v>
      </c>
      <c r="G116" s="204">
        <f>'[1]Oqoltin-Cotton'!F116</f>
        <v>26.5</v>
      </c>
      <c r="H116" s="204" t="str">
        <f>'[1]Oqoltin-Cotton'!G116</f>
        <v>Cotton</v>
      </c>
      <c r="I116" s="205">
        <f>'[1]Oqoltin-Cotton'!H116</f>
        <v>26.5</v>
      </c>
      <c r="J116" s="212">
        <f>'[1]Oqoltin-Cotton'!I116</f>
        <v>0</v>
      </c>
      <c r="K116" s="212">
        <f>'[1]Oqoltin-Cotton'!J116</f>
        <v>0</v>
      </c>
      <c r="L116" s="205">
        <f>'[1]Oqoltin-Cotton'!K116</f>
        <v>1</v>
      </c>
      <c r="M116" s="206">
        <f>'[1]Oqoltin-Cotton'!L116</f>
        <v>26.5</v>
      </c>
      <c r="N116" s="206">
        <f>'[1]Oqoltin-Cotton'!M116</f>
        <v>100</v>
      </c>
      <c r="O116" s="207">
        <f>'[1]Oqoltin-Cotton'!N116</f>
        <v>45307</v>
      </c>
      <c r="P116" s="207">
        <f>'[1]Oqoltin-Cotton'!O116</f>
        <v>45318</v>
      </c>
      <c r="Q116" s="205" t="str">
        <f>'[1]Oqoltin-Cotton'!P116</f>
        <v> </v>
      </c>
      <c r="R116" s="212">
        <f>'[1]Oqoltin-Cotton'!Q116</f>
        <v>0</v>
      </c>
      <c r="S116" s="212">
        <f>'[1]Oqoltin-Cotton'!R116</f>
        <v>0</v>
      </c>
      <c r="T116" s="212">
        <f>'[1]Oqoltin-Cotton'!S116</f>
        <v>0</v>
      </c>
      <c r="U116" s="205">
        <f>'[1]Oqoltin-Cotton'!T116</f>
        <v>0</v>
      </c>
      <c r="V116" s="206">
        <f>'[1]Oqoltin-Cotton'!U116</f>
        <v>0</v>
      </c>
      <c r="W116" s="205" t="str">
        <f>'[1]Oqoltin-Cotton'!V116</f>
        <v> </v>
      </c>
      <c r="X116" s="205" t="str">
        <f>'[1]Oqoltin-Cotton'!W116</f>
        <v> </v>
      </c>
      <c r="Y116" s="205">
        <f>'[1]Oqoltin-Cotton'!X116</f>
        <v>0</v>
      </c>
      <c r="Z116" s="205">
        <f>'[1]Oqoltin-Cotton'!Y116</f>
        <v>0</v>
      </c>
      <c r="AA116" s="205">
        <f>'[1]Oqoltin-Cotton'!Z116</f>
        <v>0</v>
      </c>
      <c r="AB116" s="205">
        <f>'[1]Oqoltin-Cotton'!AA116</f>
        <v>0</v>
      </c>
      <c r="AC116" s="205">
        <f>'[1]Oqoltin-Cotton'!AB116</f>
        <v>0</v>
      </c>
      <c r="AD116" s="206">
        <f>'[1]Oqoltin-Cotton'!AC116</f>
        <v>0</v>
      </c>
      <c r="AE116" s="205" t="str">
        <f>'[1]Oqoltin-Cotton'!AD116</f>
        <v> </v>
      </c>
      <c r="AF116" s="205" t="str">
        <f>'[1]Oqoltin-Cotton'!AE116</f>
        <v> </v>
      </c>
      <c r="AG116" s="214">
        <f>'[1]Oqoltin-Cotton'!AF116</f>
        <v>0</v>
      </c>
      <c r="AH116" s="214">
        <f>'[1]Oqoltin-Cotton'!AG116</f>
        <v>0</v>
      </c>
      <c r="AI116" s="214">
        <f>'[1]Oqoltin-Cotton'!AH116</f>
        <v>0</v>
      </c>
      <c r="AJ116" s="214">
        <f>'[1]Oqoltin-Cotton'!AI116</f>
        <v>0</v>
      </c>
      <c r="AK116" s="214">
        <f>'[1]Oqoltin-Cotton'!AJ116</f>
        <v>0</v>
      </c>
      <c r="AL116" s="214">
        <f>'[1]Oqoltin-Cotton'!AK116</f>
        <v>0</v>
      </c>
      <c r="AM116" s="214">
        <f>'[1]Oqoltin-Cotton'!AL116</f>
        <v>0</v>
      </c>
      <c r="AN116" s="214">
        <f>'[1]Oqoltin-Cotton'!AM116</f>
        <v>0</v>
      </c>
      <c r="AO116" s="214">
        <f>'[1]Oqoltin-Cotton'!AN116</f>
        <v>0</v>
      </c>
      <c r="AP116" s="214">
        <f>'[1]Oqoltin-Cotton'!AO116</f>
        <v>0</v>
      </c>
      <c r="AQ116" s="214">
        <f>'[1]Oqoltin-Cotton'!AP116</f>
        <v>0</v>
      </c>
      <c r="AR116" s="214">
        <f>'[1]Oqoltin-Cotton'!AQ116</f>
        <v>0</v>
      </c>
      <c r="AS116" s="214">
        <f>'[1]Oqoltin-Cotton'!AR116</f>
        <v>0</v>
      </c>
      <c r="AT116" s="214">
        <f>'[1]Oqoltin-Cotton'!AS116</f>
        <v>0</v>
      </c>
      <c r="AU116" s="214">
        <f>'[1]Oqoltin-Cotton'!AT116</f>
        <v>0</v>
      </c>
      <c r="AV116" s="214">
        <f>'[1]Oqoltin-Cotton'!AU116</f>
        <v>0</v>
      </c>
    </row>
    <row r="117" spans="2:48" ht="15">
      <c r="B117" s="193" t="str">
        <f>'[1]Oqoltin-Cotton'!A117</f>
        <v>O-4-SD-318A</v>
      </c>
      <c r="C117" s="203" t="str">
        <f>'[1]Oqoltin-Cotton'!B117</f>
        <v>Z 4</v>
      </c>
      <c r="D117" s="64" t="str">
        <f>'[1]Oqoltin-Cotton'!C117</f>
        <v>Sardoba</v>
      </c>
      <c r="E117" s="204" t="str">
        <f>'[1]Oqoltin-Cotton'!D117</f>
        <v>318A</v>
      </c>
      <c r="F117" s="204">
        <f>'[1]Oqoltin-Cotton'!E117</f>
        <v>29.7</v>
      </c>
      <c r="G117" s="204">
        <f>'[1]Oqoltin-Cotton'!F117</f>
        <v>28.9</v>
      </c>
      <c r="H117" s="204" t="str">
        <f>'[1]Oqoltin-Cotton'!G117</f>
        <v>Cotton</v>
      </c>
      <c r="I117" s="205">
        <f>'[1]Oqoltin-Cotton'!H117</f>
        <v>28.9</v>
      </c>
      <c r="J117" s="212">
        <f>'[1]Oqoltin-Cotton'!I117</f>
        <v>0</v>
      </c>
      <c r="K117" s="212">
        <f>'[1]Oqoltin-Cotton'!J117</f>
        <v>0</v>
      </c>
      <c r="L117" s="205">
        <f>'[1]Oqoltin-Cotton'!K117</f>
        <v>1</v>
      </c>
      <c r="M117" s="206">
        <f>'[1]Oqoltin-Cotton'!L117</f>
        <v>28.9</v>
      </c>
      <c r="N117" s="206">
        <f>'[1]Oqoltin-Cotton'!M117</f>
        <v>100</v>
      </c>
      <c r="O117" s="207">
        <f>'[1]Oqoltin-Cotton'!N117</f>
        <v>45318</v>
      </c>
      <c r="P117" s="207">
        <f>'[1]Oqoltin-Cotton'!O117</f>
        <v>45322</v>
      </c>
      <c r="Q117" s="205" t="str">
        <f>'[1]Oqoltin-Cotton'!P117</f>
        <v> </v>
      </c>
      <c r="R117" s="212">
        <f>'[1]Oqoltin-Cotton'!Q117</f>
        <v>0</v>
      </c>
      <c r="S117" s="212">
        <f>'[1]Oqoltin-Cotton'!R117</f>
        <v>0</v>
      </c>
      <c r="T117" s="212">
        <f>'[1]Oqoltin-Cotton'!S117</f>
        <v>0</v>
      </c>
      <c r="U117" s="205">
        <f>'[1]Oqoltin-Cotton'!T117</f>
        <v>0</v>
      </c>
      <c r="V117" s="206">
        <f>'[1]Oqoltin-Cotton'!U117</f>
        <v>0</v>
      </c>
      <c r="W117" s="205" t="str">
        <f>'[1]Oqoltin-Cotton'!V117</f>
        <v> </v>
      </c>
      <c r="X117" s="205" t="str">
        <f>'[1]Oqoltin-Cotton'!W117</f>
        <v> </v>
      </c>
      <c r="Y117" s="205">
        <f>'[1]Oqoltin-Cotton'!X117</f>
        <v>0</v>
      </c>
      <c r="Z117" s="205">
        <f>'[1]Oqoltin-Cotton'!Y117</f>
        <v>0</v>
      </c>
      <c r="AA117" s="205">
        <f>'[1]Oqoltin-Cotton'!Z117</f>
        <v>0</v>
      </c>
      <c r="AB117" s="205">
        <f>'[1]Oqoltin-Cotton'!AA117</f>
        <v>0</v>
      </c>
      <c r="AC117" s="205">
        <f>'[1]Oqoltin-Cotton'!AB117</f>
        <v>0</v>
      </c>
      <c r="AD117" s="206">
        <f>'[1]Oqoltin-Cotton'!AC117</f>
        <v>0</v>
      </c>
      <c r="AE117" s="205" t="str">
        <f>'[1]Oqoltin-Cotton'!AD117</f>
        <v> </v>
      </c>
      <c r="AF117" s="205" t="str">
        <f>'[1]Oqoltin-Cotton'!AE117</f>
        <v> </v>
      </c>
      <c r="AG117" s="214">
        <f>'[1]Oqoltin-Cotton'!AF117</f>
        <v>0</v>
      </c>
      <c r="AH117" s="214">
        <f>'[1]Oqoltin-Cotton'!AG117</f>
        <v>0</v>
      </c>
      <c r="AI117" s="214">
        <f>'[1]Oqoltin-Cotton'!AH117</f>
        <v>0</v>
      </c>
      <c r="AJ117" s="214">
        <f>'[1]Oqoltin-Cotton'!AI117</f>
        <v>0</v>
      </c>
      <c r="AK117" s="214">
        <f>'[1]Oqoltin-Cotton'!AJ117</f>
        <v>0</v>
      </c>
      <c r="AL117" s="214">
        <f>'[1]Oqoltin-Cotton'!AK117</f>
        <v>0</v>
      </c>
      <c r="AM117" s="214">
        <f>'[1]Oqoltin-Cotton'!AL117</f>
        <v>0</v>
      </c>
      <c r="AN117" s="214">
        <f>'[1]Oqoltin-Cotton'!AM117</f>
        <v>0</v>
      </c>
      <c r="AO117" s="214">
        <f>'[1]Oqoltin-Cotton'!AN117</f>
        <v>0</v>
      </c>
      <c r="AP117" s="214">
        <f>'[1]Oqoltin-Cotton'!AO117</f>
        <v>0</v>
      </c>
      <c r="AQ117" s="214">
        <f>'[1]Oqoltin-Cotton'!AP117</f>
        <v>0</v>
      </c>
      <c r="AR117" s="214">
        <f>'[1]Oqoltin-Cotton'!AQ117</f>
        <v>0</v>
      </c>
      <c r="AS117" s="214">
        <f>'[1]Oqoltin-Cotton'!AR117</f>
        <v>0</v>
      </c>
      <c r="AT117" s="214">
        <f>'[1]Oqoltin-Cotton'!AS117</f>
        <v>0</v>
      </c>
      <c r="AU117" s="214">
        <f>'[1]Oqoltin-Cotton'!AT117</f>
        <v>0</v>
      </c>
      <c r="AV117" s="214">
        <f>'[1]Oqoltin-Cotton'!AU117</f>
        <v>0</v>
      </c>
    </row>
    <row r="118" spans="2:48" ht="15">
      <c r="B118" s="193" t="str">
        <f>'[1]Oqoltin-Cotton'!A118</f>
        <v>O-4-SD-327A</v>
      </c>
      <c r="C118" s="203" t="str">
        <f>'[1]Oqoltin-Cotton'!B118</f>
        <v>Z 4</v>
      </c>
      <c r="D118" s="64" t="str">
        <f>'[1]Oqoltin-Cotton'!C118</f>
        <v>Sardoba</v>
      </c>
      <c r="E118" s="204" t="str">
        <f>'[1]Oqoltin-Cotton'!D118</f>
        <v>327A</v>
      </c>
      <c r="F118" s="204">
        <f>'[1]Oqoltin-Cotton'!E118</f>
        <v>24</v>
      </c>
      <c r="G118" s="208">
        <f>'[1]Oqoltin-Cotton'!F118</f>
        <v>23</v>
      </c>
      <c r="H118" s="204" t="str">
        <f>'[1]Oqoltin-Cotton'!G118</f>
        <v>Cotton</v>
      </c>
      <c r="I118" s="206">
        <f>'[1]Oqoltin-Cotton'!H118</f>
        <v>23</v>
      </c>
      <c r="J118" s="212">
        <f>'[1]Oqoltin-Cotton'!I118</f>
        <v>0</v>
      </c>
      <c r="K118" s="212">
        <f>'[1]Oqoltin-Cotton'!J118</f>
        <v>0</v>
      </c>
      <c r="L118" s="205">
        <f>'[1]Oqoltin-Cotton'!K118</f>
        <v>1</v>
      </c>
      <c r="M118" s="206">
        <f>'[1]Oqoltin-Cotton'!L118</f>
        <v>23</v>
      </c>
      <c r="N118" s="206">
        <f>'[1]Oqoltin-Cotton'!M118</f>
        <v>100</v>
      </c>
      <c r="O118" s="207">
        <f>'[1]Oqoltin-Cotton'!N118</f>
        <v>45303</v>
      </c>
      <c r="P118" s="207">
        <f>'[1]Oqoltin-Cotton'!O118</f>
        <v>45312</v>
      </c>
      <c r="Q118" s="205" t="str">
        <f>'[1]Oqoltin-Cotton'!P118</f>
        <v> </v>
      </c>
      <c r="R118" s="212">
        <f>'[1]Oqoltin-Cotton'!Q118</f>
        <v>0</v>
      </c>
      <c r="S118" s="212">
        <f>'[1]Oqoltin-Cotton'!R118</f>
        <v>0</v>
      </c>
      <c r="T118" s="212">
        <f>'[1]Oqoltin-Cotton'!S118</f>
        <v>0</v>
      </c>
      <c r="U118" s="205">
        <f>'[1]Oqoltin-Cotton'!T118</f>
        <v>0</v>
      </c>
      <c r="V118" s="206">
        <f>'[1]Oqoltin-Cotton'!U118</f>
        <v>0</v>
      </c>
      <c r="W118" s="205" t="str">
        <f>'[1]Oqoltin-Cotton'!V118</f>
        <v> </v>
      </c>
      <c r="X118" s="205" t="str">
        <f>'[1]Oqoltin-Cotton'!W118</f>
        <v> </v>
      </c>
      <c r="Y118" s="205">
        <f>'[1]Oqoltin-Cotton'!X118</f>
        <v>0</v>
      </c>
      <c r="Z118" s="205">
        <f>'[1]Oqoltin-Cotton'!Y118</f>
        <v>0</v>
      </c>
      <c r="AA118" s="205">
        <f>'[1]Oqoltin-Cotton'!Z118</f>
        <v>0</v>
      </c>
      <c r="AB118" s="205">
        <f>'[1]Oqoltin-Cotton'!AA118</f>
        <v>0</v>
      </c>
      <c r="AC118" s="205">
        <f>'[1]Oqoltin-Cotton'!AB118</f>
        <v>0</v>
      </c>
      <c r="AD118" s="206">
        <f>'[1]Oqoltin-Cotton'!AC118</f>
        <v>0</v>
      </c>
      <c r="AE118" s="205" t="str">
        <f>'[1]Oqoltin-Cotton'!AD118</f>
        <v> </v>
      </c>
      <c r="AF118" s="205" t="str">
        <f>'[1]Oqoltin-Cotton'!AE118</f>
        <v> </v>
      </c>
      <c r="AG118" s="214">
        <f>'[1]Oqoltin-Cotton'!AF118</f>
        <v>0</v>
      </c>
      <c r="AH118" s="214">
        <f>'[1]Oqoltin-Cotton'!AG118</f>
        <v>0</v>
      </c>
      <c r="AI118" s="214">
        <f>'[1]Oqoltin-Cotton'!AH118</f>
        <v>0</v>
      </c>
      <c r="AJ118" s="214">
        <f>'[1]Oqoltin-Cotton'!AI118</f>
        <v>0</v>
      </c>
      <c r="AK118" s="214">
        <f>'[1]Oqoltin-Cotton'!AJ118</f>
        <v>0</v>
      </c>
      <c r="AL118" s="214">
        <f>'[1]Oqoltin-Cotton'!AK118</f>
        <v>0</v>
      </c>
      <c r="AM118" s="214">
        <f>'[1]Oqoltin-Cotton'!AL118</f>
        <v>0</v>
      </c>
      <c r="AN118" s="214">
        <f>'[1]Oqoltin-Cotton'!AM118</f>
        <v>0</v>
      </c>
      <c r="AO118" s="214">
        <f>'[1]Oqoltin-Cotton'!AN118</f>
        <v>0</v>
      </c>
      <c r="AP118" s="214">
        <f>'[1]Oqoltin-Cotton'!AO118</f>
        <v>0</v>
      </c>
      <c r="AQ118" s="214">
        <f>'[1]Oqoltin-Cotton'!AP118</f>
        <v>0</v>
      </c>
      <c r="AR118" s="214">
        <f>'[1]Oqoltin-Cotton'!AQ118</f>
        <v>0</v>
      </c>
      <c r="AS118" s="214">
        <f>'[1]Oqoltin-Cotton'!AR118</f>
        <v>0</v>
      </c>
      <c r="AT118" s="214">
        <f>'[1]Oqoltin-Cotton'!AS118</f>
        <v>0</v>
      </c>
      <c r="AU118" s="214">
        <f>'[1]Oqoltin-Cotton'!AT118</f>
        <v>0</v>
      </c>
      <c r="AV118" s="214">
        <f>'[1]Oqoltin-Cotton'!AU118</f>
        <v>0</v>
      </c>
    </row>
    <row r="119" spans="2:48" ht="15">
      <c r="B119" s="193" t="str">
        <f>'[1]Oqoltin-Cotton'!A119</f>
        <v>O-4-UK-F1</v>
      </c>
      <c r="C119" s="203" t="str">
        <f>'[1]Oqoltin-Cotton'!B119</f>
        <v>Z 4</v>
      </c>
      <c r="D119" s="64" t="str">
        <f>'[1]Oqoltin-Cotton'!C119</f>
        <v>Ukubayev</v>
      </c>
      <c r="E119" s="204" t="str">
        <f>'[1]Oqoltin-Cotton'!D119</f>
        <v>F1</v>
      </c>
      <c r="F119" s="204">
        <f>'[1]Oqoltin-Cotton'!E119</f>
        <v>34.57</v>
      </c>
      <c r="G119" s="210">
        <f>'[1]Oqoltin-Cotton'!F119</f>
        <v>32.4</v>
      </c>
      <c r="H119" s="204" t="str">
        <f>'[1]Oqoltin-Cotton'!G119</f>
        <v>Cotton</v>
      </c>
      <c r="I119" s="205">
        <f>'[1]Oqoltin-Cotton'!H119</f>
        <v>32.4</v>
      </c>
      <c r="J119" s="212" t="str">
        <f>'[1]Oqoltin-Cotton'!I119</f>
        <v> </v>
      </c>
      <c r="K119" s="212" t="str">
        <f>'[1]Oqoltin-Cotton'!J119</f>
        <v> </v>
      </c>
      <c r="L119" s="205">
        <f>'[1]Oqoltin-Cotton'!K119</f>
        <v>1</v>
      </c>
      <c r="M119" s="206">
        <f>'[1]Oqoltin-Cotton'!L119</f>
        <v>32.4</v>
      </c>
      <c r="N119" s="206">
        <f>'[1]Oqoltin-Cotton'!M119</f>
        <v>100</v>
      </c>
      <c r="O119" s="207">
        <f>'[1]Oqoltin-Cotton'!N119</f>
        <v>45277</v>
      </c>
      <c r="P119" s="207">
        <f>'[1]Oqoltin-Cotton'!O119</f>
        <v>45282</v>
      </c>
      <c r="Q119" s="205" t="str">
        <f>'[1]Oqoltin-Cotton'!P119</f>
        <v> </v>
      </c>
      <c r="R119" s="212">
        <f>'[1]Oqoltin-Cotton'!Q119</f>
        <v>0</v>
      </c>
      <c r="S119" s="212">
        <f>'[1]Oqoltin-Cotton'!R119</f>
        <v>0</v>
      </c>
      <c r="T119" s="212">
        <f>'[1]Oqoltin-Cotton'!S119</f>
        <v>0</v>
      </c>
      <c r="U119" s="205">
        <f>'[1]Oqoltin-Cotton'!T119</f>
        <v>0</v>
      </c>
      <c r="V119" s="206">
        <f>'[1]Oqoltin-Cotton'!U119</f>
        <v>0</v>
      </c>
      <c r="W119" s="205" t="str">
        <f>'[1]Oqoltin-Cotton'!V119</f>
        <v> </v>
      </c>
      <c r="X119" s="205" t="str">
        <f>'[1]Oqoltin-Cotton'!W119</f>
        <v> </v>
      </c>
      <c r="Y119" s="205">
        <f>'[1]Oqoltin-Cotton'!X119</f>
        <v>0</v>
      </c>
      <c r="Z119" s="205">
        <f>'[1]Oqoltin-Cotton'!Y119</f>
        <v>0</v>
      </c>
      <c r="AA119" s="205">
        <f>'[1]Oqoltin-Cotton'!Z119</f>
        <v>0</v>
      </c>
      <c r="AB119" s="205">
        <f>'[1]Oqoltin-Cotton'!AA119</f>
        <v>0</v>
      </c>
      <c r="AC119" s="205">
        <f>'[1]Oqoltin-Cotton'!AB119</f>
        <v>0</v>
      </c>
      <c r="AD119" s="206">
        <f>'[1]Oqoltin-Cotton'!AC119</f>
        <v>0</v>
      </c>
      <c r="AE119" s="205" t="str">
        <f>'[1]Oqoltin-Cotton'!AD119</f>
        <v> </v>
      </c>
      <c r="AF119" s="205" t="str">
        <f>'[1]Oqoltin-Cotton'!AE119</f>
        <v> </v>
      </c>
      <c r="AG119" s="214">
        <f>'[1]Oqoltin-Cotton'!AF119</f>
        <v>0</v>
      </c>
      <c r="AH119" s="214">
        <f>'[1]Oqoltin-Cotton'!AG119</f>
        <v>0</v>
      </c>
      <c r="AI119" s="214">
        <f>'[1]Oqoltin-Cotton'!AH119</f>
        <v>0</v>
      </c>
      <c r="AJ119" s="214">
        <f>'[1]Oqoltin-Cotton'!AI119</f>
        <v>0</v>
      </c>
      <c r="AK119" s="214">
        <f>'[1]Oqoltin-Cotton'!AJ119</f>
        <v>0</v>
      </c>
      <c r="AL119" s="214">
        <f>'[1]Oqoltin-Cotton'!AK119</f>
        <v>0</v>
      </c>
      <c r="AM119" s="214">
        <f>'[1]Oqoltin-Cotton'!AL119</f>
        <v>0</v>
      </c>
      <c r="AN119" s="214">
        <f>'[1]Oqoltin-Cotton'!AM119</f>
        <v>0</v>
      </c>
      <c r="AO119" s="214">
        <f>'[1]Oqoltin-Cotton'!AN119</f>
        <v>0</v>
      </c>
      <c r="AP119" s="214">
        <f>'[1]Oqoltin-Cotton'!AO119</f>
        <v>0</v>
      </c>
      <c r="AQ119" s="214">
        <f>'[1]Oqoltin-Cotton'!AP119</f>
        <v>0</v>
      </c>
      <c r="AR119" s="214">
        <f>'[1]Oqoltin-Cotton'!AQ119</f>
        <v>0</v>
      </c>
      <c r="AS119" s="214">
        <f>'[1]Oqoltin-Cotton'!AR119</f>
        <v>0</v>
      </c>
      <c r="AT119" s="214">
        <f>'[1]Oqoltin-Cotton'!AS119</f>
        <v>0</v>
      </c>
      <c r="AU119" s="214">
        <f>'[1]Oqoltin-Cotton'!AT119</f>
        <v>0</v>
      </c>
      <c r="AV119" s="214">
        <f>'[1]Oqoltin-Cotton'!AU119</f>
        <v>0</v>
      </c>
    </row>
    <row r="120" spans="2:48" ht="15">
      <c r="B120" s="193" t="str">
        <f>'[1]Oqoltin-Cotton'!A120</f>
        <v>O-4-UK-F2</v>
      </c>
      <c r="C120" s="203" t="str">
        <f>'[1]Oqoltin-Cotton'!B120</f>
        <v>Z 4</v>
      </c>
      <c r="D120" s="64" t="str">
        <f>'[1]Oqoltin-Cotton'!C120</f>
        <v>Ukubayev</v>
      </c>
      <c r="E120" s="204" t="str">
        <f>'[1]Oqoltin-Cotton'!D120</f>
        <v>F2</v>
      </c>
      <c r="F120" s="204">
        <f>'[1]Oqoltin-Cotton'!E120</f>
        <v>47.05</v>
      </c>
      <c r="G120" s="210">
        <f>'[1]Oqoltin-Cotton'!F120</f>
        <v>42.9</v>
      </c>
      <c r="H120" s="204" t="str">
        <f>'[1]Oqoltin-Cotton'!G120</f>
        <v>Cotton</v>
      </c>
      <c r="I120" s="205">
        <f>'[1]Oqoltin-Cotton'!H120</f>
        <v>42.9</v>
      </c>
      <c r="J120" s="212" t="str">
        <f>'[1]Oqoltin-Cotton'!I120</f>
        <v> </v>
      </c>
      <c r="K120" s="212" t="str">
        <f>'[1]Oqoltin-Cotton'!J120</f>
        <v> </v>
      </c>
      <c r="L120" s="205">
        <f>'[1]Oqoltin-Cotton'!K120</f>
        <v>1</v>
      </c>
      <c r="M120" s="206">
        <f>'[1]Oqoltin-Cotton'!L120</f>
        <v>42.9</v>
      </c>
      <c r="N120" s="206">
        <f>'[1]Oqoltin-Cotton'!M120</f>
        <v>100</v>
      </c>
      <c r="O120" s="207">
        <f>'[1]Oqoltin-Cotton'!N120</f>
        <v>45279</v>
      </c>
      <c r="P120" s="207">
        <f>'[1]Oqoltin-Cotton'!O120</f>
        <v>45283</v>
      </c>
      <c r="Q120" s="205" t="str">
        <f>'[1]Oqoltin-Cotton'!P120</f>
        <v> </v>
      </c>
      <c r="R120" s="212">
        <f>'[1]Oqoltin-Cotton'!Q120</f>
        <v>0</v>
      </c>
      <c r="S120" s="212">
        <f>'[1]Oqoltin-Cotton'!R120</f>
        <v>0</v>
      </c>
      <c r="T120" s="212">
        <f>'[1]Oqoltin-Cotton'!S120</f>
        <v>0</v>
      </c>
      <c r="U120" s="205">
        <f>'[1]Oqoltin-Cotton'!T120</f>
        <v>0</v>
      </c>
      <c r="V120" s="206">
        <f>'[1]Oqoltin-Cotton'!U120</f>
        <v>0</v>
      </c>
      <c r="W120" s="205" t="str">
        <f>'[1]Oqoltin-Cotton'!V120</f>
        <v> </v>
      </c>
      <c r="X120" s="205" t="str">
        <f>'[1]Oqoltin-Cotton'!W120</f>
        <v> </v>
      </c>
      <c r="Y120" s="205">
        <f>'[1]Oqoltin-Cotton'!X120</f>
        <v>0</v>
      </c>
      <c r="Z120" s="205">
        <f>'[1]Oqoltin-Cotton'!Y120</f>
        <v>0</v>
      </c>
      <c r="AA120" s="205">
        <f>'[1]Oqoltin-Cotton'!Z120</f>
        <v>0</v>
      </c>
      <c r="AB120" s="205">
        <f>'[1]Oqoltin-Cotton'!AA120</f>
        <v>0</v>
      </c>
      <c r="AC120" s="205">
        <f>'[1]Oqoltin-Cotton'!AB120</f>
        <v>0</v>
      </c>
      <c r="AD120" s="206">
        <f>'[1]Oqoltin-Cotton'!AC120</f>
        <v>0</v>
      </c>
      <c r="AE120" s="205" t="str">
        <f>'[1]Oqoltin-Cotton'!AD120</f>
        <v> </v>
      </c>
      <c r="AF120" s="205" t="str">
        <f>'[1]Oqoltin-Cotton'!AE120</f>
        <v> </v>
      </c>
      <c r="AG120" s="214">
        <f>'[1]Oqoltin-Cotton'!AF120</f>
        <v>0</v>
      </c>
      <c r="AH120" s="214">
        <f>'[1]Oqoltin-Cotton'!AG120</f>
        <v>0</v>
      </c>
      <c r="AI120" s="214">
        <f>'[1]Oqoltin-Cotton'!AH120</f>
        <v>0</v>
      </c>
      <c r="AJ120" s="214">
        <f>'[1]Oqoltin-Cotton'!AI120</f>
        <v>0</v>
      </c>
      <c r="AK120" s="214">
        <f>'[1]Oqoltin-Cotton'!AJ120</f>
        <v>0</v>
      </c>
      <c r="AL120" s="214">
        <f>'[1]Oqoltin-Cotton'!AK120</f>
        <v>0</v>
      </c>
      <c r="AM120" s="214">
        <f>'[1]Oqoltin-Cotton'!AL120</f>
        <v>0</v>
      </c>
      <c r="AN120" s="214">
        <f>'[1]Oqoltin-Cotton'!AM120</f>
        <v>0</v>
      </c>
      <c r="AO120" s="214">
        <f>'[1]Oqoltin-Cotton'!AN120</f>
        <v>0</v>
      </c>
      <c r="AP120" s="214">
        <f>'[1]Oqoltin-Cotton'!AO120</f>
        <v>0</v>
      </c>
      <c r="AQ120" s="214">
        <f>'[1]Oqoltin-Cotton'!AP120</f>
        <v>0</v>
      </c>
      <c r="AR120" s="214">
        <f>'[1]Oqoltin-Cotton'!AQ120</f>
        <v>0</v>
      </c>
      <c r="AS120" s="214">
        <f>'[1]Oqoltin-Cotton'!AR120</f>
        <v>0</v>
      </c>
      <c r="AT120" s="214">
        <f>'[1]Oqoltin-Cotton'!AS120</f>
        <v>0</v>
      </c>
      <c r="AU120" s="214">
        <f>'[1]Oqoltin-Cotton'!AT120</f>
        <v>0</v>
      </c>
      <c r="AV120" s="214">
        <f>'[1]Oqoltin-Cotton'!AU120</f>
        <v>0</v>
      </c>
    </row>
    <row r="121" spans="2:48" ht="15">
      <c r="B121" s="193" t="str">
        <f>'[1]Oqoltin-Cotton'!A121</f>
        <v>O-4-UK-F3</v>
      </c>
      <c r="C121" s="203" t="str">
        <f>'[1]Oqoltin-Cotton'!B121</f>
        <v>Z 4</v>
      </c>
      <c r="D121" s="64" t="str">
        <f>'[1]Oqoltin-Cotton'!C121</f>
        <v>Ukubayev</v>
      </c>
      <c r="E121" s="204" t="str">
        <f>'[1]Oqoltin-Cotton'!D121</f>
        <v>F3</v>
      </c>
      <c r="F121" s="204">
        <f>'[1]Oqoltin-Cotton'!E121</f>
        <v>45.21</v>
      </c>
      <c r="G121" s="210">
        <f>'[1]Oqoltin-Cotton'!F121</f>
        <v>43.3</v>
      </c>
      <c r="H121" s="204" t="str">
        <f>'[1]Oqoltin-Cotton'!G121</f>
        <v>Cotton</v>
      </c>
      <c r="I121" s="205">
        <f>'[1]Oqoltin-Cotton'!H121</f>
        <v>43.3</v>
      </c>
      <c r="J121" s="212" t="str">
        <f>'[1]Oqoltin-Cotton'!I121</f>
        <v> </v>
      </c>
      <c r="K121" s="212" t="str">
        <f>'[1]Oqoltin-Cotton'!J121</f>
        <v> </v>
      </c>
      <c r="L121" s="205">
        <f>'[1]Oqoltin-Cotton'!K121</f>
        <v>1</v>
      </c>
      <c r="M121" s="206">
        <f>'[1]Oqoltin-Cotton'!L121</f>
        <v>43.3</v>
      </c>
      <c r="N121" s="206">
        <f>'[1]Oqoltin-Cotton'!M121</f>
        <v>100</v>
      </c>
      <c r="O121" s="207">
        <f>'[1]Oqoltin-Cotton'!N121</f>
        <v>45304</v>
      </c>
      <c r="P121" s="207">
        <f>'[1]Oqoltin-Cotton'!O121</f>
        <v>45308</v>
      </c>
      <c r="Q121" s="205" t="str">
        <f>'[1]Oqoltin-Cotton'!P121</f>
        <v> </v>
      </c>
      <c r="R121" s="212">
        <f>'[1]Oqoltin-Cotton'!Q121</f>
        <v>0</v>
      </c>
      <c r="S121" s="212">
        <f>'[1]Oqoltin-Cotton'!R121</f>
        <v>0</v>
      </c>
      <c r="T121" s="212">
        <f>'[1]Oqoltin-Cotton'!S121</f>
        <v>0</v>
      </c>
      <c r="U121" s="205">
        <f>'[1]Oqoltin-Cotton'!T121</f>
        <v>0</v>
      </c>
      <c r="V121" s="206">
        <f>'[1]Oqoltin-Cotton'!U121</f>
        <v>0</v>
      </c>
      <c r="W121" s="205" t="str">
        <f>'[1]Oqoltin-Cotton'!V121</f>
        <v> </v>
      </c>
      <c r="X121" s="205" t="str">
        <f>'[1]Oqoltin-Cotton'!W121</f>
        <v> </v>
      </c>
      <c r="Y121" s="205">
        <f>'[1]Oqoltin-Cotton'!X121</f>
        <v>0</v>
      </c>
      <c r="Z121" s="205">
        <f>'[1]Oqoltin-Cotton'!Y121</f>
        <v>0</v>
      </c>
      <c r="AA121" s="205">
        <f>'[1]Oqoltin-Cotton'!Z121</f>
        <v>0</v>
      </c>
      <c r="AB121" s="205">
        <f>'[1]Oqoltin-Cotton'!AA121</f>
        <v>0</v>
      </c>
      <c r="AC121" s="205">
        <f>'[1]Oqoltin-Cotton'!AB121</f>
        <v>0</v>
      </c>
      <c r="AD121" s="206">
        <f>'[1]Oqoltin-Cotton'!AC121</f>
        <v>0</v>
      </c>
      <c r="AE121" s="205" t="str">
        <f>'[1]Oqoltin-Cotton'!AD121</f>
        <v> </v>
      </c>
      <c r="AF121" s="205" t="str">
        <f>'[1]Oqoltin-Cotton'!AE121</f>
        <v> </v>
      </c>
      <c r="AG121" s="214">
        <f>'[1]Oqoltin-Cotton'!AF121</f>
        <v>0</v>
      </c>
      <c r="AH121" s="214">
        <f>'[1]Oqoltin-Cotton'!AG121</f>
        <v>0</v>
      </c>
      <c r="AI121" s="214">
        <f>'[1]Oqoltin-Cotton'!AH121</f>
        <v>0</v>
      </c>
      <c r="AJ121" s="214">
        <f>'[1]Oqoltin-Cotton'!AI121</f>
        <v>0</v>
      </c>
      <c r="AK121" s="214">
        <f>'[1]Oqoltin-Cotton'!AJ121</f>
        <v>0</v>
      </c>
      <c r="AL121" s="214">
        <f>'[1]Oqoltin-Cotton'!AK121</f>
        <v>0</v>
      </c>
      <c r="AM121" s="214">
        <f>'[1]Oqoltin-Cotton'!AL121</f>
        <v>0</v>
      </c>
      <c r="AN121" s="214">
        <f>'[1]Oqoltin-Cotton'!AM121</f>
        <v>0</v>
      </c>
      <c r="AO121" s="214">
        <f>'[1]Oqoltin-Cotton'!AN121</f>
        <v>0</v>
      </c>
      <c r="AP121" s="214">
        <f>'[1]Oqoltin-Cotton'!AO121</f>
        <v>0</v>
      </c>
      <c r="AQ121" s="214">
        <f>'[1]Oqoltin-Cotton'!AP121</f>
        <v>0</v>
      </c>
      <c r="AR121" s="214">
        <f>'[1]Oqoltin-Cotton'!AQ121</f>
        <v>0</v>
      </c>
      <c r="AS121" s="214">
        <f>'[1]Oqoltin-Cotton'!AR121</f>
        <v>0</v>
      </c>
      <c r="AT121" s="214">
        <f>'[1]Oqoltin-Cotton'!AS121</f>
        <v>0</v>
      </c>
      <c r="AU121" s="214">
        <f>'[1]Oqoltin-Cotton'!AT121</f>
        <v>0</v>
      </c>
      <c r="AV121" s="214">
        <f>'[1]Oqoltin-Cotton'!AU121</f>
        <v>0</v>
      </c>
    </row>
    <row r="122" spans="2:48" ht="15">
      <c r="B122" s="193" t="str">
        <f>'[1]Oqoltin-Cotton'!A122</f>
        <v>O-4-UK-F4</v>
      </c>
      <c r="C122" s="203" t="str">
        <f>'[1]Oqoltin-Cotton'!B122</f>
        <v>Z 4</v>
      </c>
      <c r="D122" s="64" t="str">
        <f>'[1]Oqoltin-Cotton'!C122</f>
        <v>Ukubayev</v>
      </c>
      <c r="E122" s="204" t="str">
        <f>'[1]Oqoltin-Cotton'!D122</f>
        <v>F4</v>
      </c>
      <c r="F122" s="204">
        <f>'[1]Oqoltin-Cotton'!E122</f>
        <v>45.23</v>
      </c>
      <c r="G122" s="210">
        <f>'[1]Oqoltin-Cotton'!F122</f>
        <v>42.6</v>
      </c>
      <c r="H122" s="204" t="str">
        <f>'[1]Oqoltin-Cotton'!G122</f>
        <v>Cotton</v>
      </c>
      <c r="I122" s="205">
        <f>'[1]Oqoltin-Cotton'!H122</f>
        <v>42.6</v>
      </c>
      <c r="J122" s="212" t="str">
        <f>'[1]Oqoltin-Cotton'!I122</f>
        <v> </v>
      </c>
      <c r="K122" s="212" t="str">
        <f>'[1]Oqoltin-Cotton'!J122</f>
        <v> </v>
      </c>
      <c r="L122" s="205">
        <f>'[1]Oqoltin-Cotton'!K122</f>
        <v>1</v>
      </c>
      <c r="M122" s="206">
        <f>'[1]Oqoltin-Cotton'!L122</f>
        <v>42.6</v>
      </c>
      <c r="N122" s="206">
        <f>'[1]Oqoltin-Cotton'!M122</f>
        <v>100</v>
      </c>
      <c r="O122" s="207">
        <f>'[1]Oqoltin-Cotton'!N122</f>
        <v>45302</v>
      </c>
      <c r="P122" s="207">
        <f>'[1]Oqoltin-Cotton'!O122</f>
        <v>45305</v>
      </c>
      <c r="Q122" s="205" t="str">
        <f>'[1]Oqoltin-Cotton'!P122</f>
        <v> </v>
      </c>
      <c r="R122" s="212">
        <f>'[1]Oqoltin-Cotton'!Q122</f>
        <v>0</v>
      </c>
      <c r="S122" s="212">
        <f>'[1]Oqoltin-Cotton'!R122</f>
        <v>0</v>
      </c>
      <c r="T122" s="212">
        <f>'[1]Oqoltin-Cotton'!S122</f>
        <v>0</v>
      </c>
      <c r="U122" s="205">
        <f>'[1]Oqoltin-Cotton'!T122</f>
        <v>0</v>
      </c>
      <c r="V122" s="206">
        <f>'[1]Oqoltin-Cotton'!U122</f>
        <v>0</v>
      </c>
      <c r="W122" s="205" t="str">
        <f>'[1]Oqoltin-Cotton'!V122</f>
        <v> </v>
      </c>
      <c r="X122" s="205" t="str">
        <f>'[1]Oqoltin-Cotton'!W122</f>
        <v> </v>
      </c>
      <c r="Y122" s="205">
        <f>'[1]Oqoltin-Cotton'!X122</f>
        <v>42.6</v>
      </c>
      <c r="Z122" s="205">
        <f>'[1]Oqoltin-Cotton'!Y122</f>
        <v>0</v>
      </c>
      <c r="AA122" s="206">
        <f>'[1]Oqoltin-Cotton'!Z122</f>
        <v>0</v>
      </c>
      <c r="AB122" s="205">
        <f>'[1]Oqoltin-Cotton'!AA122</f>
        <v>1</v>
      </c>
      <c r="AC122" s="206">
        <f>'[1]Oqoltin-Cotton'!AB122</f>
        <v>42.6</v>
      </c>
      <c r="AD122" s="206">
        <f>'[1]Oqoltin-Cotton'!AC122</f>
        <v>100</v>
      </c>
      <c r="AE122" s="207">
        <f>'[1]Oqoltin-Cotton'!AD122</f>
        <v>45418</v>
      </c>
      <c r="AF122" s="207">
        <f>'[1]Oqoltin-Cotton'!AE122</f>
        <v>45426</v>
      </c>
      <c r="AG122" s="214">
        <f>'[1]Oqoltin-Cotton'!AF122</f>
        <v>0</v>
      </c>
      <c r="AH122" s="214">
        <f>'[1]Oqoltin-Cotton'!AG122</f>
        <v>0</v>
      </c>
      <c r="AI122" s="214">
        <f>'[1]Oqoltin-Cotton'!AH122</f>
        <v>0</v>
      </c>
      <c r="AJ122" s="214">
        <f>'[1]Oqoltin-Cotton'!AI122</f>
        <v>0</v>
      </c>
      <c r="AK122" s="214">
        <f>'[1]Oqoltin-Cotton'!AJ122</f>
        <v>0</v>
      </c>
      <c r="AL122" s="214">
        <f>'[1]Oqoltin-Cotton'!AK122</f>
        <v>0</v>
      </c>
      <c r="AM122" s="214">
        <f>'[1]Oqoltin-Cotton'!AL122</f>
        <v>0</v>
      </c>
      <c r="AN122" s="214">
        <f>'[1]Oqoltin-Cotton'!AM122</f>
        <v>0</v>
      </c>
      <c r="AO122" s="214">
        <f>'[1]Oqoltin-Cotton'!AN122</f>
        <v>0</v>
      </c>
      <c r="AP122" s="214">
        <f>'[1]Oqoltin-Cotton'!AO122</f>
        <v>0</v>
      </c>
      <c r="AQ122" s="214">
        <f>'[1]Oqoltin-Cotton'!AP122</f>
        <v>0</v>
      </c>
      <c r="AR122" s="214">
        <f>'[1]Oqoltin-Cotton'!AQ122</f>
        <v>0</v>
      </c>
      <c r="AS122" s="214">
        <f>'[1]Oqoltin-Cotton'!AR122</f>
        <v>0</v>
      </c>
      <c r="AT122" s="214">
        <f>'[1]Oqoltin-Cotton'!AS122</f>
        <v>0</v>
      </c>
      <c r="AU122" s="214">
        <f>'[1]Oqoltin-Cotton'!AT122</f>
        <v>0</v>
      </c>
      <c r="AV122" s="214">
        <f>'[1]Oqoltin-Cotton'!AU122</f>
        <v>0</v>
      </c>
    </row>
    <row r="123" spans="2:48" ht="15">
      <c r="B123" s="193" t="str">
        <f>'[1]Oqoltin-Cotton'!A123</f>
        <v>O-4-UK-F5A</v>
      </c>
      <c r="C123" s="203" t="str">
        <f>'[1]Oqoltin-Cotton'!B123</f>
        <v>Z 4</v>
      </c>
      <c r="D123" s="64" t="str">
        <f>'[1]Oqoltin-Cotton'!C123</f>
        <v>Ukubayev</v>
      </c>
      <c r="E123" s="204" t="str">
        <f>'[1]Oqoltin-Cotton'!D123</f>
        <v>F5A</v>
      </c>
      <c r="F123" s="204">
        <f>'[1]Oqoltin-Cotton'!E123</f>
        <v>18.82</v>
      </c>
      <c r="G123" s="210">
        <f>'[1]Oqoltin-Cotton'!F123</f>
        <v>16.899999999999999</v>
      </c>
      <c r="H123" s="204" t="str">
        <f>'[1]Oqoltin-Cotton'!G123</f>
        <v>Cotton</v>
      </c>
      <c r="I123" s="205">
        <f>'[1]Oqoltin-Cotton'!H123</f>
        <v>16.899999999999999</v>
      </c>
      <c r="J123" s="212" t="str">
        <f>'[1]Oqoltin-Cotton'!I123</f>
        <v> </v>
      </c>
      <c r="K123" s="212" t="str">
        <f>'[1]Oqoltin-Cotton'!J123</f>
        <v> </v>
      </c>
      <c r="L123" s="205">
        <f>'[1]Oqoltin-Cotton'!K123</f>
        <v>1</v>
      </c>
      <c r="M123" s="206">
        <f>'[1]Oqoltin-Cotton'!L123</f>
        <v>16.899999999999999</v>
      </c>
      <c r="N123" s="206">
        <f>'[1]Oqoltin-Cotton'!M123</f>
        <v>100</v>
      </c>
      <c r="O123" s="207">
        <f>'[1]Oqoltin-Cotton'!N123</f>
        <v>45287</v>
      </c>
      <c r="P123" s="207">
        <f>'[1]Oqoltin-Cotton'!O123</f>
        <v>45290</v>
      </c>
      <c r="Q123" s="205" t="str">
        <f>'[1]Oqoltin-Cotton'!P123</f>
        <v> </v>
      </c>
      <c r="R123" s="212">
        <f>'[1]Oqoltin-Cotton'!Q123</f>
        <v>0</v>
      </c>
      <c r="S123" s="212">
        <f>'[1]Oqoltin-Cotton'!R123</f>
        <v>0</v>
      </c>
      <c r="T123" s="212">
        <f>'[1]Oqoltin-Cotton'!S123</f>
        <v>0</v>
      </c>
      <c r="U123" s="205">
        <f>'[1]Oqoltin-Cotton'!T123</f>
        <v>0</v>
      </c>
      <c r="V123" s="206">
        <f>'[1]Oqoltin-Cotton'!U123</f>
        <v>0</v>
      </c>
      <c r="W123" s="205" t="str">
        <f>'[1]Oqoltin-Cotton'!V123</f>
        <v> </v>
      </c>
      <c r="X123" s="205" t="str">
        <f>'[1]Oqoltin-Cotton'!W123</f>
        <v> </v>
      </c>
      <c r="Y123" s="205">
        <f>'[1]Oqoltin-Cotton'!X123</f>
        <v>0</v>
      </c>
      <c r="Z123" s="205">
        <f>'[1]Oqoltin-Cotton'!Y123</f>
        <v>0</v>
      </c>
      <c r="AA123" s="205">
        <f>'[1]Oqoltin-Cotton'!Z123</f>
        <v>0</v>
      </c>
      <c r="AB123" s="205">
        <f>'[1]Oqoltin-Cotton'!AA123</f>
        <v>0</v>
      </c>
      <c r="AC123" s="205">
        <f>'[1]Oqoltin-Cotton'!AB123</f>
        <v>0</v>
      </c>
      <c r="AD123" s="206">
        <f>'[1]Oqoltin-Cotton'!AC123</f>
        <v>0</v>
      </c>
      <c r="AE123" s="205" t="str">
        <f>'[1]Oqoltin-Cotton'!AD123</f>
        <v> </v>
      </c>
      <c r="AF123" s="205" t="str">
        <f>'[1]Oqoltin-Cotton'!AE123</f>
        <v> </v>
      </c>
      <c r="AG123" s="214">
        <f>'[1]Oqoltin-Cotton'!AF123</f>
        <v>0</v>
      </c>
      <c r="AH123" s="214">
        <f>'[1]Oqoltin-Cotton'!AG123</f>
        <v>0</v>
      </c>
      <c r="AI123" s="214">
        <f>'[1]Oqoltin-Cotton'!AH123</f>
        <v>0</v>
      </c>
      <c r="AJ123" s="214">
        <f>'[1]Oqoltin-Cotton'!AI123</f>
        <v>0</v>
      </c>
      <c r="AK123" s="214">
        <f>'[1]Oqoltin-Cotton'!AJ123</f>
        <v>0</v>
      </c>
      <c r="AL123" s="214">
        <f>'[1]Oqoltin-Cotton'!AK123</f>
        <v>0</v>
      </c>
      <c r="AM123" s="214">
        <f>'[1]Oqoltin-Cotton'!AL123</f>
        <v>0</v>
      </c>
      <c r="AN123" s="214">
        <f>'[1]Oqoltin-Cotton'!AM123</f>
        <v>0</v>
      </c>
      <c r="AO123" s="214">
        <f>'[1]Oqoltin-Cotton'!AN123</f>
        <v>0</v>
      </c>
      <c r="AP123" s="214">
        <f>'[1]Oqoltin-Cotton'!AO123</f>
        <v>0</v>
      </c>
      <c r="AQ123" s="214">
        <f>'[1]Oqoltin-Cotton'!AP123</f>
        <v>0</v>
      </c>
      <c r="AR123" s="214">
        <f>'[1]Oqoltin-Cotton'!AQ123</f>
        <v>0</v>
      </c>
      <c r="AS123" s="214">
        <f>'[1]Oqoltin-Cotton'!AR123</f>
        <v>0</v>
      </c>
      <c r="AT123" s="214">
        <f>'[1]Oqoltin-Cotton'!AS123</f>
        <v>0</v>
      </c>
      <c r="AU123" s="214">
        <f>'[1]Oqoltin-Cotton'!AT123</f>
        <v>0</v>
      </c>
      <c r="AV123" s="214">
        <f>'[1]Oqoltin-Cotton'!AU123</f>
        <v>0</v>
      </c>
    </row>
    <row r="124" spans="2:48" ht="15">
      <c r="B124" s="193" t="str">
        <f>'[1]Oqoltin-Cotton'!A124</f>
        <v>O-4-UK-F5B</v>
      </c>
      <c r="C124" s="203" t="str">
        <f>'[1]Oqoltin-Cotton'!B124</f>
        <v>Z 4</v>
      </c>
      <c r="D124" s="64" t="str">
        <f>'[1]Oqoltin-Cotton'!C124</f>
        <v>Ukubayev</v>
      </c>
      <c r="E124" s="204" t="str">
        <f>'[1]Oqoltin-Cotton'!D124</f>
        <v>F5B</v>
      </c>
      <c r="F124" s="204">
        <f>'[1]Oqoltin-Cotton'!E124</f>
        <v>35.31</v>
      </c>
      <c r="G124" s="210">
        <f>'[1]Oqoltin-Cotton'!F124</f>
        <v>32.799999999999997</v>
      </c>
      <c r="H124" s="204" t="str">
        <f>'[1]Oqoltin-Cotton'!G124</f>
        <v>Cotton</v>
      </c>
      <c r="I124" s="205">
        <f>'[1]Oqoltin-Cotton'!H124</f>
        <v>32.799999999999997</v>
      </c>
      <c r="J124" s="212" t="str">
        <f>'[1]Oqoltin-Cotton'!I124</f>
        <v> </v>
      </c>
      <c r="K124" s="212" t="str">
        <f>'[1]Oqoltin-Cotton'!J124</f>
        <v> </v>
      </c>
      <c r="L124" s="205">
        <f>'[1]Oqoltin-Cotton'!K124</f>
        <v>1</v>
      </c>
      <c r="M124" s="206">
        <f>'[1]Oqoltin-Cotton'!L124</f>
        <v>32.799999999999997</v>
      </c>
      <c r="N124" s="206">
        <f>'[1]Oqoltin-Cotton'!M124</f>
        <v>100</v>
      </c>
      <c r="O124" s="207">
        <f>'[1]Oqoltin-Cotton'!N124</f>
        <v>45289</v>
      </c>
      <c r="P124" s="207">
        <f>'[1]Oqoltin-Cotton'!O124</f>
        <v>45293</v>
      </c>
      <c r="Q124" s="205" t="str">
        <f>'[1]Oqoltin-Cotton'!P124</f>
        <v> </v>
      </c>
      <c r="R124" s="212">
        <f>'[1]Oqoltin-Cotton'!Q124</f>
        <v>0</v>
      </c>
      <c r="S124" s="212">
        <f>'[1]Oqoltin-Cotton'!R124</f>
        <v>0</v>
      </c>
      <c r="T124" s="212">
        <f>'[1]Oqoltin-Cotton'!S124</f>
        <v>0</v>
      </c>
      <c r="U124" s="205">
        <f>'[1]Oqoltin-Cotton'!T124</f>
        <v>0</v>
      </c>
      <c r="V124" s="206">
        <f>'[1]Oqoltin-Cotton'!U124</f>
        <v>0</v>
      </c>
      <c r="W124" s="205" t="str">
        <f>'[1]Oqoltin-Cotton'!V124</f>
        <v> </v>
      </c>
      <c r="X124" s="205" t="str">
        <f>'[1]Oqoltin-Cotton'!W124</f>
        <v> </v>
      </c>
      <c r="Y124" s="205">
        <f>'[1]Oqoltin-Cotton'!X124</f>
        <v>0</v>
      </c>
      <c r="Z124" s="205">
        <f>'[1]Oqoltin-Cotton'!Y124</f>
        <v>0</v>
      </c>
      <c r="AA124" s="205">
        <f>'[1]Oqoltin-Cotton'!Z124</f>
        <v>0</v>
      </c>
      <c r="AB124" s="205">
        <f>'[1]Oqoltin-Cotton'!AA124</f>
        <v>0</v>
      </c>
      <c r="AC124" s="205">
        <f>'[1]Oqoltin-Cotton'!AB124</f>
        <v>0</v>
      </c>
      <c r="AD124" s="206">
        <f>'[1]Oqoltin-Cotton'!AC124</f>
        <v>0</v>
      </c>
      <c r="AE124" s="205" t="str">
        <f>'[1]Oqoltin-Cotton'!AD124</f>
        <v> </v>
      </c>
      <c r="AF124" s="205" t="str">
        <f>'[1]Oqoltin-Cotton'!AE124</f>
        <v> </v>
      </c>
      <c r="AG124" s="214">
        <f>'[1]Oqoltin-Cotton'!AF124</f>
        <v>0</v>
      </c>
      <c r="AH124" s="214">
        <f>'[1]Oqoltin-Cotton'!AG124</f>
        <v>0</v>
      </c>
      <c r="AI124" s="214">
        <f>'[1]Oqoltin-Cotton'!AH124</f>
        <v>0</v>
      </c>
      <c r="AJ124" s="214">
        <f>'[1]Oqoltin-Cotton'!AI124</f>
        <v>0</v>
      </c>
      <c r="AK124" s="214">
        <f>'[1]Oqoltin-Cotton'!AJ124</f>
        <v>0</v>
      </c>
      <c r="AL124" s="214">
        <f>'[1]Oqoltin-Cotton'!AK124</f>
        <v>0</v>
      </c>
      <c r="AM124" s="214">
        <f>'[1]Oqoltin-Cotton'!AL124</f>
        <v>0</v>
      </c>
      <c r="AN124" s="214">
        <f>'[1]Oqoltin-Cotton'!AM124</f>
        <v>0</v>
      </c>
      <c r="AO124" s="214">
        <f>'[1]Oqoltin-Cotton'!AN124</f>
        <v>0</v>
      </c>
      <c r="AP124" s="214">
        <f>'[1]Oqoltin-Cotton'!AO124</f>
        <v>0</v>
      </c>
      <c r="AQ124" s="214">
        <f>'[1]Oqoltin-Cotton'!AP124</f>
        <v>0</v>
      </c>
      <c r="AR124" s="214">
        <f>'[1]Oqoltin-Cotton'!AQ124</f>
        <v>0</v>
      </c>
      <c r="AS124" s="214">
        <f>'[1]Oqoltin-Cotton'!AR124</f>
        <v>0</v>
      </c>
      <c r="AT124" s="214">
        <f>'[1]Oqoltin-Cotton'!AS124</f>
        <v>0</v>
      </c>
      <c r="AU124" s="214">
        <f>'[1]Oqoltin-Cotton'!AT124</f>
        <v>0</v>
      </c>
      <c r="AV124" s="214">
        <f>'[1]Oqoltin-Cotton'!AU124</f>
        <v>0</v>
      </c>
    </row>
    <row r="125" spans="2:48" ht="15">
      <c r="B125" s="193" t="str">
        <f>'[1]Oqoltin-Cotton'!A125</f>
        <v>O-4-UK-F6</v>
      </c>
      <c r="C125" s="203" t="str">
        <f>'[1]Oqoltin-Cotton'!B125</f>
        <v>Z 4</v>
      </c>
      <c r="D125" s="64" t="str">
        <f>'[1]Oqoltin-Cotton'!C125</f>
        <v>Ukubayev</v>
      </c>
      <c r="E125" s="204" t="str">
        <f>'[1]Oqoltin-Cotton'!D125</f>
        <v>F6</v>
      </c>
      <c r="F125" s="204">
        <f>'[1]Oqoltin-Cotton'!E125</f>
        <v>33.11</v>
      </c>
      <c r="G125" s="210">
        <f>'[1]Oqoltin-Cotton'!F125</f>
        <v>29.2</v>
      </c>
      <c r="H125" s="204" t="str">
        <f>'[1]Oqoltin-Cotton'!G125</f>
        <v>Cotton</v>
      </c>
      <c r="I125" s="205">
        <f>'[1]Oqoltin-Cotton'!H125</f>
        <v>29.2</v>
      </c>
      <c r="J125" s="212" t="str">
        <f>'[1]Oqoltin-Cotton'!I125</f>
        <v> </v>
      </c>
      <c r="K125" s="212" t="str">
        <f>'[1]Oqoltin-Cotton'!J125</f>
        <v> </v>
      </c>
      <c r="L125" s="205">
        <f>'[1]Oqoltin-Cotton'!K125</f>
        <v>1</v>
      </c>
      <c r="M125" s="206">
        <f>'[1]Oqoltin-Cotton'!L125</f>
        <v>29.2</v>
      </c>
      <c r="N125" s="206">
        <f>'[1]Oqoltin-Cotton'!M125</f>
        <v>100</v>
      </c>
      <c r="O125" s="207">
        <f>'[1]Oqoltin-Cotton'!N125</f>
        <v>44927</v>
      </c>
      <c r="P125" s="207">
        <f>'[1]Oqoltin-Cotton'!O125</f>
        <v>45295</v>
      </c>
      <c r="Q125" s="205" t="str">
        <f>'[1]Oqoltin-Cotton'!P125</f>
        <v> </v>
      </c>
      <c r="R125" s="212">
        <f>'[1]Oqoltin-Cotton'!Q125</f>
        <v>0</v>
      </c>
      <c r="S125" s="212">
        <f>'[1]Oqoltin-Cotton'!R125</f>
        <v>0</v>
      </c>
      <c r="T125" s="212">
        <f>'[1]Oqoltin-Cotton'!S125</f>
        <v>0</v>
      </c>
      <c r="U125" s="205">
        <f>'[1]Oqoltin-Cotton'!T125</f>
        <v>0</v>
      </c>
      <c r="V125" s="206">
        <f>'[1]Oqoltin-Cotton'!U125</f>
        <v>0</v>
      </c>
      <c r="W125" s="205" t="str">
        <f>'[1]Oqoltin-Cotton'!V125</f>
        <v> </v>
      </c>
      <c r="X125" s="205" t="str">
        <f>'[1]Oqoltin-Cotton'!W125</f>
        <v> </v>
      </c>
      <c r="Y125" s="205">
        <f>'[1]Oqoltin-Cotton'!X125</f>
        <v>0</v>
      </c>
      <c r="Z125" s="205">
        <f>'[1]Oqoltin-Cotton'!Y125</f>
        <v>0</v>
      </c>
      <c r="AA125" s="205">
        <f>'[1]Oqoltin-Cotton'!Z125</f>
        <v>0</v>
      </c>
      <c r="AB125" s="205">
        <f>'[1]Oqoltin-Cotton'!AA125</f>
        <v>0</v>
      </c>
      <c r="AC125" s="205">
        <f>'[1]Oqoltin-Cotton'!AB125</f>
        <v>0</v>
      </c>
      <c r="AD125" s="206">
        <f>'[1]Oqoltin-Cotton'!AC125</f>
        <v>0</v>
      </c>
      <c r="AE125" s="205" t="str">
        <f>'[1]Oqoltin-Cotton'!AD125</f>
        <v> </v>
      </c>
      <c r="AF125" s="205" t="str">
        <f>'[1]Oqoltin-Cotton'!AE125</f>
        <v> </v>
      </c>
      <c r="AG125" s="214">
        <f>'[1]Oqoltin-Cotton'!AF125</f>
        <v>0</v>
      </c>
      <c r="AH125" s="214">
        <f>'[1]Oqoltin-Cotton'!AG125</f>
        <v>0</v>
      </c>
      <c r="AI125" s="214">
        <f>'[1]Oqoltin-Cotton'!AH125</f>
        <v>0</v>
      </c>
      <c r="AJ125" s="214">
        <f>'[1]Oqoltin-Cotton'!AI125</f>
        <v>0</v>
      </c>
      <c r="AK125" s="214">
        <f>'[1]Oqoltin-Cotton'!AJ125</f>
        <v>0</v>
      </c>
      <c r="AL125" s="214">
        <f>'[1]Oqoltin-Cotton'!AK125</f>
        <v>0</v>
      </c>
      <c r="AM125" s="214">
        <f>'[1]Oqoltin-Cotton'!AL125</f>
        <v>0</v>
      </c>
      <c r="AN125" s="214">
        <f>'[1]Oqoltin-Cotton'!AM125</f>
        <v>0</v>
      </c>
      <c r="AO125" s="214">
        <f>'[1]Oqoltin-Cotton'!AN125</f>
        <v>0</v>
      </c>
      <c r="AP125" s="214">
        <f>'[1]Oqoltin-Cotton'!AO125</f>
        <v>0</v>
      </c>
      <c r="AQ125" s="214">
        <f>'[1]Oqoltin-Cotton'!AP125</f>
        <v>0</v>
      </c>
      <c r="AR125" s="214">
        <f>'[1]Oqoltin-Cotton'!AQ125</f>
        <v>0</v>
      </c>
      <c r="AS125" s="214">
        <f>'[1]Oqoltin-Cotton'!AR125</f>
        <v>0</v>
      </c>
      <c r="AT125" s="214">
        <f>'[1]Oqoltin-Cotton'!AS125</f>
        <v>0</v>
      </c>
      <c r="AU125" s="214">
        <f>'[1]Oqoltin-Cotton'!AT125</f>
        <v>0</v>
      </c>
      <c r="AV125" s="214">
        <f>'[1]Oqoltin-Cotton'!AU125</f>
        <v>0</v>
      </c>
    </row>
    <row r="126" spans="2:48" ht="15">
      <c r="B126" s="193" t="str">
        <f>'[1]Oqoltin-Cotton'!A126</f>
        <v>O-4-UK-F7</v>
      </c>
      <c r="C126" s="203" t="str">
        <f>'[1]Oqoltin-Cotton'!B126</f>
        <v>Z 4</v>
      </c>
      <c r="D126" s="64" t="str">
        <f>'[1]Oqoltin-Cotton'!C126</f>
        <v>Ukubayev</v>
      </c>
      <c r="E126" s="204" t="str">
        <f>'[1]Oqoltin-Cotton'!D126</f>
        <v>F7</v>
      </c>
      <c r="F126" s="204">
        <f>'[1]Oqoltin-Cotton'!E126</f>
        <v>54.57</v>
      </c>
      <c r="G126" s="210">
        <f>'[1]Oqoltin-Cotton'!F126</f>
        <v>51.8</v>
      </c>
      <c r="H126" s="204" t="str">
        <f>'[1]Oqoltin-Cotton'!G126</f>
        <v>Cotton</v>
      </c>
      <c r="I126" s="205">
        <f>'[1]Oqoltin-Cotton'!H126</f>
        <v>51.8</v>
      </c>
      <c r="J126" s="212" t="str">
        <f>'[1]Oqoltin-Cotton'!I126</f>
        <v> </v>
      </c>
      <c r="K126" s="212" t="str">
        <f>'[1]Oqoltin-Cotton'!J126</f>
        <v> </v>
      </c>
      <c r="L126" s="205">
        <f>'[1]Oqoltin-Cotton'!K126</f>
        <v>1</v>
      </c>
      <c r="M126" s="206">
        <f>'[1]Oqoltin-Cotton'!L126</f>
        <v>51.8</v>
      </c>
      <c r="N126" s="206">
        <f>'[1]Oqoltin-Cotton'!M126</f>
        <v>100</v>
      </c>
      <c r="O126" s="207">
        <f>'[1]Oqoltin-Cotton'!N126</f>
        <v>45300</v>
      </c>
      <c r="P126" s="207">
        <f>'[1]Oqoltin-Cotton'!O126</f>
        <v>45303</v>
      </c>
      <c r="Q126" s="205" t="str">
        <f>'[1]Oqoltin-Cotton'!P126</f>
        <v> </v>
      </c>
      <c r="R126" s="212">
        <f>'[1]Oqoltin-Cotton'!Q126</f>
        <v>0</v>
      </c>
      <c r="S126" s="212">
        <f>'[1]Oqoltin-Cotton'!R126</f>
        <v>0</v>
      </c>
      <c r="T126" s="212">
        <f>'[1]Oqoltin-Cotton'!S126</f>
        <v>0</v>
      </c>
      <c r="U126" s="205">
        <f>'[1]Oqoltin-Cotton'!T126</f>
        <v>0</v>
      </c>
      <c r="V126" s="206">
        <f>'[1]Oqoltin-Cotton'!U126</f>
        <v>0</v>
      </c>
      <c r="W126" s="205" t="str">
        <f>'[1]Oqoltin-Cotton'!V126</f>
        <v> </v>
      </c>
      <c r="X126" s="205" t="str">
        <f>'[1]Oqoltin-Cotton'!W126</f>
        <v> </v>
      </c>
      <c r="Y126" s="205">
        <f>'[1]Oqoltin-Cotton'!X126</f>
        <v>0</v>
      </c>
      <c r="Z126" s="205">
        <f>'[1]Oqoltin-Cotton'!Y126</f>
        <v>0</v>
      </c>
      <c r="AA126" s="205">
        <f>'[1]Oqoltin-Cotton'!Z126</f>
        <v>0</v>
      </c>
      <c r="AB126" s="205">
        <f>'[1]Oqoltin-Cotton'!AA126</f>
        <v>0</v>
      </c>
      <c r="AC126" s="205">
        <f>'[1]Oqoltin-Cotton'!AB126</f>
        <v>0</v>
      </c>
      <c r="AD126" s="206">
        <f>'[1]Oqoltin-Cotton'!AC126</f>
        <v>0</v>
      </c>
      <c r="AE126" s="205" t="str">
        <f>'[1]Oqoltin-Cotton'!AD126</f>
        <v> </v>
      </c>
      <c r="AF126" s="205" t="str">
        <f>'[1]Oqoltin-Cotton'!AE126</f>
        <v> </v>
      </c>
      <c r="AG126" s="214">
        <f>'[1]Oqoltin-Cotton'!AF126</f>
        <v>0</v>
      </c>
      <c r="AH126" s="214">
        <f>'[1]Oqoltin-Cotton'!AG126</f>
        <v>0</v>
      </c>
      <c r="AI126" s="214">
        <f>'[1]Oqoltin-Cotton'!AH126</f>
        <v>0</v>
      </c>
      <c r="AJ126" s="214">
        <f>'[1]Oqoltin-Cotton'!AI126</f>
        <v>0</v>
      </c>
      <c r="AK126" s="214">
        <f>'[1]Oqoltin-Cotton'!AJ126</f>
        <v>0</v>
      </c>
      <c r="AL126" s="214">
        <f>'[1]Oqoltin-Cotton'!AK126</f>
        <v>0</v>
      </c>
      <c r="AM126" s="214">
        <f>'[1]Oqoltin-Cotton'!AL126</f>
        <v>0</v>
      </c>
      <c r="AN126" s="214">
        <f>'[1]Oqoltin-Cotton'!AM126</f>
        <v>0</v>
      </c>
      <c r="AO126" s="214">
        <f>'[1]Oqoltin-Cotton'!AN126</f>
        <v>0</v>
      </c>
      <c r="AP126" s="214">
        <f>'[1]Oqoltin-Cotton'!AO126</f>
        <v>0</v>
      </c>
      <c r="AQ126" s="214">
        <f>'[1]Oqoltin-Cotton'!AP126</f>
        <v>0</v>
      </c>
      <c r="AR126" s="214">
        <f>'[1]Oqoltin-Cotton'!AQ126</f>
        <v>0</v>
      </c>
      <c r="AS126" s="214">
        <f>'[1]Oqoltin-Cotton'!AR126</f>
        <v>0</v>
      </c>
      <c r="AT126" s="214">
        <f>'[1]Oqoltin-Cotton'!AS126</f>
        <v>0</v>
      </c>
      <c r="AU126" s="214">
        <f>'[1]Oqoltin-Cotton'!AT126</f>
        <v>0</v>
      </c>
      <c r="AV126" s="214">
        <f>'[1]Oqoltin-Cotton'!AU126</f>
        <v>0</v>
      </c>
    </row>
    <row r="127" spans="2:48" ht="15">
      <c r="B127" s="193" t="str">
        <f>'[1]Oqoltin-Cotton'!A127</f>
        <v>O-4-UK-F8</v>
      </c>
      <c r="C127" s="203" t="str">
        <f>'[1]Oqoltin-Cotton'!B127</f>
        <v>Z 4</v>
      </c>
      <c r="D127" s="64" t="str">
        <f>'[1]Oqoltin-Cotton'!C127</f>
        <v>Ukubayev</v>
      </c>
      <c r="E127" s="204" t="str">
        <f>'[1]Oqoltin-Cotton'!D127</f>
        <v>F8</v>
      </c>
      <c r="F127" s="204">
        <f>'[1]Oqoltin-Cotton'!E127</f>
        <v>45.53</v>
      </c>
      <c r="G127" s="210">
        <f>'[1]Oqoltin-Cotton'!F127</f>
        <v>42.6</v>
      </c>
      <c r="H127" s="204" t="str">
        <f>'[1]Oqoltin-Cotton'!G127</f>
        <v>Cotton</v>
      </c>
      <c r="I127" s="205">
        <f>'[1]Oqoltin-Cotton'!H127</f>
        <v>42.6</v>
      </c>
      <c r="J127" s="212" t="str">
        <f>'[1]Oqoltin-Cotton'!I127</f>
        <v> </v>
      </c>
      <c r="K127" s="212" t="str">
        <f>'[1]Oqoltin-Cotton'!J127</f>
        <v> </v>
      </c>
      <c r="L127" s="205">
        <f>'[1]Oqoltin-Cotton'!K127</f>
        <v>1</v>
      </c>
      <c r="M127" s="206">
        <f>'[1]Oqoltin-Cotton'!L127</f>
        <v>42.6</v>
      </c>
      <c r="N127" s="206">
        <f>'[1]Oqoltin-Cotton'!M127</f>
        <v>100</v>
      </c>
      <c r="O127" s="207">
        <f>'[1]Oqoltin-Cotton'!N127</f>
        <v>45297</v>
      </c>
      <c r="P127" s="207">
        <f>'[1]Oqoltin-Cotton'!O127</f>
        <v>45300</v>
      </c>
      <c r="Q127" s="205" t="str">
        <f>'[1]Oqoltin-Cotton'!P127</f>
        <v> </v>
      </c>
      <c r="R127" s="212">
        <f>'[1]Oqoltin-Cotton'!Q127</f>
        <v>0</v>
      </c>
      <c r="S127" s="212">
        <f>'[1]Oqoltin-Cotton'!R127</f>
        <v>0</v>
      </c>
      <c r="T127" s="212">
        <f>'[1]Oqoltin-Cotton'!S127</f>
        <v>0</v>
      </c>
      <c r="U127" s="205">
        <f>'[1]Oqoltin-Cotton'!T127</f>
        <v>0</v>
      </c>
      <c r="V127" s="206">
        <f>'[1]Oqoltin-Cotton'!U127</f>
        <v>0</v>
      </c>
      <c r="W127" s="205" t="str">
        <f>'[1]Oqoltin-Cotton'!V127</f>
        <v> </v>
      </c>
      <c r="X127" s="205" t="str">
        <f>'[1]Oqoltin-Cotton'!W127</f>
        <v> </v>
      </c>
      <c r="Y127" s="205">
        <f>'[1]Oqoltin-Cotton'!X127</f>
        <v>0</v>
      </c>
      <c r="Z127" s="205">
        <f>'[1]Oqoltin-Cotton'!Y127</f>
        <v>0</v>
      </c>
      <c r="AA127" s="205">
        <f>'[1]Oqoltin-Cotton'!Z127</f>
        <v>0</v>
      </c>
      <c r="AB127" s="205">
        <f>'[1]Oqoltin-Cotton'!AA127</f>
        <v>0</v>
      </c>
      <c r="AC127" s="205">
        <f>'[1]Oqoltin-Cotton'!AB127</f>
        <v>0</v>
      </c>
      <c r="AD127" s="206">
        <f>'[1]Oqoltin-Cotton'!AC127</f>
        <v>0</v>
      </c>
      <c r="AE127" s="205" t="str">
        <f>'[1]Oqoltin-Cotton'!AD127</f>
        <v> </v>
      </c>
      <c r="AF127" s="205" t="str">
        <f>'[1]Oqoltin-Cotton'!AE127</f>
        <v> </v>
      </c>
      <c r="AG127" s="214">
        <f>'[1]Oqoltin-Cotton'!AF127</f>
        <v>0</v>
      </c>
      <c r="AH127" s="214">
        <f>'[1]Oqoltin-Cotton'!AG127</f>
        <v>0</v>
      </c>
      <c r="AI127" s="214">
        <f>'[1]Oqoltin-Cotton'!AH127</f>
        <v>0</v>
      </c>
      <c r="AJ127" s="214">
        <f>'[1]Oqoltin-Cotton'!AI127</f>
        <v>0</v>
      </c>
      <c r="AK127" s="214">
        <f>'[1]Oqoltin-Cotton'!AJ127</f>
        <v>0</v>
      </c>
      <c r="AL127" s="214">
        <f>'[1]Oqoltin-Cotton'!AK127</f>
        <v>0</v>
      </c>
      <c r="AM127" s="214">
        <f>'[1]Oqoltin-Cotton'!AL127</f>
        <v>0</v>
      </c>
      <c r="AN127" s="214">
        <f>'[1]Oqoltin-Cotton'!AM127</f>
        <v>0</v>
      </c>
      <c r="AO127" s="214">
        <f>'[1]Oqoltin-Cotton'!AN127</f>
        <v>0</v>
      </c>
      <c r="AP127" s="214">
        <f>'[1]Oqoltin-Cotton'!AO127</f>
        <v>0</v>
      </c>
      <c r="AQ127" s="214">
        <f>'[1]Oqoltin-Cotton'!AP127</f>
        <v>0</v>
      </c>
      <c r="AR127" s="214">
        <f>'[1]Oqoltin-Cotton'!AQ127</f>
        <v>0</v>
      </c>
      <c r="AS127" s="214">
        <f>'[1]Oqoltin-Cotton'!AR127</f>
        <v>0</v>
      </c>
      <c r="AT127" s="214">
        <f>'[1]Oqoltin-Cotton'!AS127</f>
        <v>0</v>
      </c>
      <c r="AU127" s="214">
        <f>'[1]Oqoltin-Cotton'!AT127</f>
        <v>0</v>
      </c>
      <c r="AV127" s="214">
        <f>'[1]Oqoltin-Cotton'!AU127</f>
        <v>0</v>
      </c>
    </row>
    <row r="128" spans="2:48" ht="15">
      <c r="B128" s="193" t="str">
        <f>'[1]Oqoltin-Cotton'!A128</f>
        <v>O-4-UK-F9</v>
      </c>
      <c r="C128" s="203" t="str">
        <f>'[1]Oqoltin-Cotton'!B128</f>
        <v>Z 4</v>
      </c>
      <c r="D128" s="64" t="str">
        <f>'[1]Oqoltin-Cotton'!C128</f>
        <v>Ukubayev</v>
      </c>
      <c r="E128" s="204" t="str">
        <f>'[1]Oqoltin-Cotton'!D128</f>
        <v>F9</v>
      </c>
      <c r="F128" s="204">
        <f>'[1]Oqoltin-Cotton'!E128</f>
        <v>42.92</v>
      </c>
      <c r="G128" s="210">
        <f>'[1]Oqoltin-Cotton'!F128</f>
        <v>39.299999999999997</v>
      </c>
      <c r="H128" s="204" t="str">
        <f>'[1]Oqoltin-Cotton'!G128</f>
        <v>Cotton</v>
      </c>
      <c r="I128" s="205">
        <f>'[1]Oqoltin-Cotton'!H128</f>
        <v>39.299999999999997</v>
      </c>
      <c r="J128" s="212" t="str">
        <f>'[1]Oqoltin-Cotton'!I128</f>
        <v> </v>
      </c>
      <c r="K128" s="212" t="str">
        <f>'[1]Oqoltin-Cotton'!J128</f>
        <v> </v>
      </c>
      <c r="L128" s="205">
        <f>'[1]Oqoltin-Cotton'!K128</f>
        <v>1</v>
      </c>
      <c r="M128" s="206">
        <f>'[1]Oqoltin-Cotton'!L128</f>
        <v>39.299999999999997</v>
      </c>
      <c r="N128" s="206">
        <f>'[1]Oqoltin-Cotton'!M128</f>
        <v>100</v>
      </c>
      <c r="O128" s="207">
        <f>'[1]Oqoltin-Cotton'!N128</f>
        <v>45294</v>
      </c>
      <c r="P128" s="207">
        <f>'[1]Oqoltin-Cotton'!O128</f>
        <v>45298</v>
      </c>
      <c r="Q128" s="205" t="str">
        <f>'[1]Oqoltin-Cotton'!P128</f>
        <v> </v>
      </c>
      <c r="R128" s="212">
        <f>'[1]Oqoltin-Cotton'!Q128</f>
        <v>0</v>
      </c>
      <c r="S128" s="212">
        <f>'[1]Oqoltin-Cotton'!R128</f>
        <v>0</v>
      </c>
      <c r="T128" s="212">
        <f>'[1]Oqoltin-Cotton'!S128</f>
        <v>0</v>
      </c>
      <c r="U128" s="205">
        <f>'[1]Oqoltin-Cotton'!T128</f>
        <v>0</v>
      </c>
      <c r="V128" s="206">
        <f>'[1]Oqoltin-Cotton'!U128</f>
        <v>0</v>
      </c>
      <c r="W128" s="205" t="str">
        <f>'[1]Oqoltin-Cotton'!V128</f>
        <v> </v>
      </c>
      <c r="X128" s="205" t="str">
        <f>'[1]Oqoltin-Cotton'!W128</f>
        <v> </v>
      </c>
      <c r="Y128" s="205">
        <f>'[1]Oqoltin-Cotton'!X128</f>
        <v>0</v>
      </c>
      <c r="Z128" s="205">
        <f>'[1]Oqoltin-Cotton'!Y128</f>
        <v>0</v>
      </c>
      <c r="AA128" s="205">
        <f>'[1]Oqoltin-Cotton'!Z128</f>
        <v>0</v>
      </c>
      <c r="AB128" s="205">
        <f>'[1]Oqoltin-Cotton'!AA128</f>
        <v>0</v>
      </c>
      <c r="AC128" s="205">
        <f>'[1]Oqoltin-Cotton'!AB128</f>
        <v>0</v>
      </c>
      <c r="AD128" s="206">
        <f>'[1]Oqoltin-Cotton'!AC128</f>
        <v>0</v>
      </c>
      <c r="AE128" s="205" t="str">
        <f>'[1]Oqoltin-Cotton'!AD128</f>
        <v> </v>
      </c>
      <c r="AF128" s="205" t="str">
        <f>'[1]Oqoltin-Cotton'!AE128</f>
        <v> </v>
      </c>
      <c r="AG128" s="214">
        <f>'[1]Oqoltin-Cotton'!AF128</f>
        <v>0</v>
      </c>
      <c r="AH128" s="214">
        <f>'[1]Oqoltin-Cotton'!AG128</f>
        <v>0</v>
      </c>
      <c r="AI128" s="214">
        <f>'[1]Oqoltin-Cotton'!AH128</f>
        <v>0</v>
      </c>
      <c r="AJ128" s="214">
        <f>'[1]Oqoltin-Cotton'!AI128</f>
        <v>0</v>
      </c>
      <c r="AK128" s="214">
        <f>'[1]Oqoltin-Cotton'!AJ128</f>
        <v>0</v>
      </c>
      <c r="AL128" s="214">
        <f>'[1]Oqoltin-Cotton'!AK128</f>
        <v>0</v>
      </c>
      <c r="AM128" s="214">
        <f>'[1]Oqoltin-Cotton'!AL128</f>
        <v>0</v>
      </c>
      <c r="AN128" s="214">
        <f>'[1]Oqoltin-Cotton'!AM128</f>
        <v>0</v>
      </c>
      <c r="AO128" s="214">
        <f>'[1]Oqoltin-Cotton'!AN128</f>
        <v>0</v>
      </c>
      <c r="AP128" s="214">
        <f>'[1]Oqoltin-Cotton'!AO128</f>
        <v>0</v>
      </c>
      <c r="AQ128" s="214">
        <f>'[1]Oqoltin-Cotton'!AP128</f>
        <v>0</v>
      </c>
      <c r="AR128" s="214">
        <f>'[1]Oqoltin-Cotton'!AQ128</f>
        <v>0</v>
      </c>
      <c r="AS128" s="214">
        <f>'[1]Oqoltin-Cotton'!AR128</f>
        <v>0</v>
      </c>
      <c r="AT128" s="214">
        <f>'[1]Oqoltin-Cotton'!AS128</f>
        <v>0</v>
      </c>
      <c r="AU128" s="214">
        <f>'[1]Oqoltin-Cotton'!AT128</f>
        <v>0</v>
      </c>
      <c r="AV128" s="214">
        <f>'[1]Oqoltin-Cotton'!AU128</f>
        <v>0</v>
      </c>
    </row>
    <row r="129" spans="2:48" ht="15">
      <c r="B129" s="193" t="str">
        <f>'[1]Oqoltin-Cotton'!A129</f>
        <v>O-4-UK-F10</v>
      </c>
      <c r="C129" s="203" t="str">
        <f>'[1]Oqoltin-Cotton'!B129</f>
        <v>Z 4</v>
      </c>
      <c r="D129" s="64" t="str">
        <f>'[1]Oqoltin-Cotton'!C129</f>
        <v>Ukubayev</v>
      </c>
      <c r="E129" s="204" t="str">
        <f>'[1]Oqoltin-Cotton'!D129</f>
        <v>F10</v>
      </c>
      <c r="F129" s="204">
        <f>'[1]Oqoltin-Cotton'!E129</f>
        <v>42.32</v>
      </c>
      <c r="G129" s="210">
        <f>'[1]Oqoltin-Cotton'!F129</f>
        <v>39.700000000000003</v>
      </c>
      <c r="H129" s="204" t="str">
        <f>'[1]Oqoltin-Cotton'!G129</f>
        <v>Cotton</v>
      </c>
      <c r="I129" s="205">
        <f>'[1]Oqoltin-Cotton'!H129</f>
        <v>39.700000000000003</v>
      </c>
      <c r="J129" s="212">
        <f>'[1]Oqoltin-Cotton'!I129</f>
        <v>0</v>
      </c>
      <c r="K129" s="212">
        <f>'[1]Oqoltin-Cotton'!J129</f>
        <v>0</v>
      </c>
      <c r="L129" s="205">
        <f>'[1]Oqoltin-Cotton'!K129</f>
        <v>1</v>
      </c>
      <c r="M129" s="206">
        <f>'[1]Oqoltin-Cotton'!L129</f>
        <v>39.700000000000003</v>
      </c>
      <c r="N129" s="206">
        <f>'[1]Oqoltin-Cotton'!M129</f>
        <v>100</v>
      </c>
      <c r="O129" s="207">
        <f>'[1]Oqoltin-Cotton'!N129</f>
        <v>45307</v>
      </c>
      <c r="P129" s="207">
        <f>'[1]Oqoltin-Cotton'!O129</f>
        <v>45311</v>
      </c>
      <c r="Q129" s="205" t="str">
        <f>'[1]Oqoltin-Cotton'!P129</f>
        <v> </v>
      </c>
      <c r="R129" s="212">
        <f>'[1]Oqoltin-Cotton'!Q129</f>
        <v>0</v>
      </c>
      <c r="S129" s="212">
        <f>'[1]Oqoltin-Cotton'!R129</f>
        <v>0</v>
      </c>
      <c r="T129" s="212">
        <f>'[1]Oqoltin-Cotton'!S129</f>
        <v>0</v>
      </c>
      <c r="U129" s="205">
        <f>'[1]Oqoltin-Cotton'!T129</f>
        <v>0</v>
      </c>
      <c r="V129" s="206">
        <f>'[1]Oqoltin-Cotton'!U129</f>
        <v>0</v>
      </c>
      <c r="W129" s="205" t="str">
        <f>'[1]Oqoltin-Cotton'!V129</f>
        <v> </v>
      </c>
      <c r="X129" s="205" t="str">
        <f>'[1]Oqoltin-Cotton'!W129</f>
        <v> </v>
      </c>
      <c r="Y129" s="205">
        <f>'[1]Oqoltin-Cotton'!X129</f>
        <v>0</v>
      </c>
      <c r="Z129" s="205">
        <f>'[1]Oqoltin-Cotton'!Y129</f>
        <v>0</v>
      </c>
      <c r="AA129" s="205">
        <f>'[1]Oqoltin-Cotton'!Z129</f>
        <v>0</v>
      </c>
      <c r="AB129" s="205">
        <f>'[1]Oqoltin-Cotton'!AA129</f>
        <v>0</v>
      </c>
      <c r="AC129" s="205">
        <f>'[1]Oqoltin-Cotton'!AB129</f>
        <v>0</v>
      </c>
      <c r="AD129" s="206">
        <f>'[1]Oqoltin-Cotton'!AC129</f>
        <v>0</v>
      </c>
      <c r="AE129" s="205" t="str">
        <f>'[1]Oqoltin-Cotton'!AD129</f>
        <v> </v>
      </c>
      <c r="AF129" s="205" t="str">
        <f>'[1]Oqoltin-Cotton'!AE129</f>
        <v> </v>
      </c>
      <c r="AG129" s="214">
        <f>'[1]Oqoltin-Cotton'!AF129</f>
        <v>0</v>
      </c>
      <c r="AH129" s="214">
        <f>'[1]Oqoltin-Cotton'!AG129</f>
        <v>0</v>
      </c>
      <c r="AI129" s="214">
        <f>'[1]Oqoltin-Cotton'!AH129</f>
        <v>0</v>
      </c>
      <c r="AJ129" s="214">
        <f>'[1]Oqoltin-Cotton'!AI129</f>
        <v>0</v>
      </c>
      <c r="AK129" s="214">
        <f>'[1]Oqoltin-Cotton'!AJ129</f>
        <v>0</v>
      </c>
      <c r="AL129" s="214">
        <f>'[1]Oqoltin-Cotton'!AK129</f>
        <v>0</v>
      </c>
      <c r="AM129" s="214">
        <f>'[1]Oqoltin-Cotton'!AL129</f>
        <v>0</v>
      </c>
      <c r="AN129" s="214">
        <f>'[1]Oqoltin-Cotton'!AM129</f>
        <v>0</v>
      </c>
      <c r="AO129" s="214">
        <f>'[1]Oqoltin-Cotton'!AN129</f>
        <v>0</v>
      </c>
      <c r="AP129" s="214">
        <f>'[1]Oqoltin-Cotton'!AO129</f>
        <v>0</v>
      </c>
      <c r="AQ129" s="214">
        <f>'[1]Oqoltin-Cotton'!AP129</f>
        <v>0</v>
      </c>
      <c r="AR129" s="214">
        <f>'[1]Oqoltin-Cotton'!AQ129</f>
        <v>0</v>
      </c>
      <c r="AS129" s="214">
        <f>'[1]Oqoltin-Cotton'!AR129</f>
        <v>0</v>
      </c>
      <c r="AT129" s="214">
        <f>'[1]Oqoltin-Cotton'!AS129</f>
        <v>0</v>
      </c>
      <c r="AU129" s="214">
        <f>'[1]Oqoltin-Cotton'!AT129</f>
        <v>0</v>
      </c>
      <c r="AV129" s="214">
        <f>'[1]Oqoltin-Cotton'!AU129</f>
        <v>0</v>
      </c>
    </row>
    <row r="130" spans="2:48" ht="15">
      <c r="B130" s="193" t="str">
        <f>'[1]Oqoltin-Cotton'!A130</f>
        <v>O-4-UK-F11</v>
      </c>
      <c r="C130" s="203" t="str">
        <f>'[1]Oqoltin-Cotton'!B130</f>
        <v>Z 4</v>
      </c>
      <c r="D130" s="64" t="str">
        <f>'[1]Oqoltin-Cotton'!C130</f>
        <v>Ukubayev</v>
      </c>
      <c r="E130" s="204" t="str">
        <f>'[1]Oqoltin-Cotton'!D130</f>
        <v>F11</v>
      </c>
      <c r="F130" s="204">
        <f>'[1]Oqoltin-Cotton'!E130</f>
        <v>40.6</v>
      </c>
      <c r="G130" s="211">
        <f>'[1]Oqoltin-Cotton'!F130</f>
        <v>38</v>
      </c>
      <c r="H130" s="204" t="str">
        <f>'[1]Oqoltin-Cotton'!G130</f>
        <v>Cotton</v>
      </c>
      <c r="I130" s="206">
        <f>'[1]Oqoltin-Cotton'!H130</f>
        <v>38</v>
      </c>
      <c r="J130" s="212">
        <f>'[1]Oqoltin-Cotton'!I130</f>
        <v>0</v>
      </c>
      <c r="K130" s="212">
        <f>'[1]Oqoltin-Cotton'!J130</f>
        <v>0</v>
      </c>
      <c r="L130" s="205">
        <f>'[1]Oqoltin-Cotton'!K130</f>
        <v>1</v>
      </c>
      <c r="M130" s="206">
        <f>'[1]Oqoltin-Cotton'!L130</f>
        <v>38</v>
      </c>
      <c r="N130" s="206">
        <f>'[1]Oqoltin-Cotton'!M130</f>
        <v>100</v>
      </c>
      <c r="O130" s="207">
        <f>'[1]Oqoltin-Cotton'!N130</f>
        <v>45309</v>
      </c>
      <c r="P130" s="207">
        <f>'[1]Oqoltin-Cotton'!O130</f>
        <v>45313</v>
      </c>
      <c r="Q130" s="205" t="str">
        <f>'[1]Oqoltin-Cotton'!P130</f>
        <v> </v>
      </c>
      <c r="R130" s="212">
        <f>'[1]Oqoltin-Cotton'!Q130</f>
        <v>0</v>
      </c>
      <c r="S130" s="212">
        <f>'[1]Oqoltin-Cotton'!R130</f>
        <v>0</v>
      </c>
      <c r="T130" s="212">
        <f>'[1]Oqoltin-Cotton'!S130</f>
        <v>0</v>
      </c>
      <c r="U130" s="205">
        <f>'[1]Oqoltin-Cotton'!T130</f>
        <v>0</v>
      </c>
      <c r="V130" s="206">
        <f>'[1]Oqoltin-Cotton'!U130</f>
        <v>0</v>
      </c>
      <c r="W130" s="205" t="str">
        <f>'[1]Oqoltin-Cotton'!V130</f>
        <v> </v>
      </c>
      <c r="X130" s="205" t="str">
        <f>'[1]Oqoltin-Cotton'!W130</f>
        <v> </v>
      </c>
      <c r="Y130" s="205">
        <f>'[1]Oqoltin-Cotton'!X130</f>
        <v>0</v>
      </c>
      <c r="Z130" s="205">
        <f>'[1]Oqoltin-Cotton'!Y130</f>
        <v>0</v>
      </c>
      <c r="AA130" s="205">
        <f>'[1]Oqoltin-Cotton'!Z130</f>
        <v>0</v>
      </c>
      <c r="AB130" s="205">
        <f>'[1]Oqoltin-Cotton'!AA130</f>
        <v>0</v>
      </c>
      <c r="AC130" s="205">
        <f>'[1]Oqoltin-Cotton'!AB130</f>
        <v>0</v>
      </c>
      <c r="AD130" s="206">
        <f>'[1]Oqoltin-Cotton'!AC130</f>
        <v>0</v>
      </c>
      <c r="AE130" s="205" t="str">
        <f>'[1]Oqoltin-Cotton'!AD130</f>
        <v> </v>
      </c>
      <c r="AF130" s="205" t="str">
        <f>'[1]Oqoltin-Cotton'!AE130</f>
        <v> </v>
      </c>
      <c r="AG130" s="214">
        <f>'[1]Oqoltin-Cotton'!AF130</f>
        <v>0</v>
      </c>
      <c r="AH130" s="214">
        <f>'[1]Oqoltin-Cotton'!AG130</f>
        <v>0</v>
      </c>
      <c r="AI130" s="214">
        <f>'[1]Oqoltin-Cotton'!AH130</f>
        <v>0</v>
      </c>
      <c r="AJ130" s="214">
        <f>'[1]Oqoltin-Cotton'!AI130</f>
        <v>0</v>
      </c>
      <c r="AK130" s="214">
        <f>'[1]Oqoltin-Cotton'!AJ130</f>
        <v>0</v>
      </c>
      <c r="AL130" s="214">
        <f>'[1]Oqoltin-Cotton'!AK130</f>
        <v>0</v>
      </c>
      <c r="AM130" s="214">
        <f>'[1]Oqoltin-Cotton'!AL130</f>
        <v>0</v>
      </c>
      <c r="AN130" s="214">
        <f>'[1]Oqoltin-Cotton'!AM130</f>
        <v>0</v>
      </c>
      <c r="AO130" s="214">
        <f>'[1]Oqoltin-Cotton'!AN130</f>
        <v>0</v>
      </c>
      <c r="AP130" s="214">
        <f>'[1]Oqoltin-Cotton'!AO130</f>
        <v>0</v>
      </c>
      <c r="AQ130" s="214">
        <f>'[1]Oqoltin-Cotton'!AP130</f>
        <v>0</v>
      </c>
      <c r="AR130" s="214">
        <f>'[1]Oqoltin-Cotton'!AQ130</f>
        <v>0</v>
      </c>
      <c r="AS130" s="214">
        <f>'[1]Oqoltin-Cotton'!AR130</f>
        <v>0</v>
      </c>
      <c r="AT130" s="214">
        <f>'[1]Oqoltin-Cotton'!AS130</f>
        <v>0</v>
      </c>
      <c r="AU130" s="214">
        <f>'[1]Oqoltin-Cotton'!AT130</f>
        <v>0</v>
      </c>
      <c r="AV130" s="214">
        <f>'[1]Oqoltin-Cotton'!AU130</f>
        <v>0</v>
      </c>
    </row>
    <row r="131" spans="2:48" ht="15">
      <c r="B131" s="193" t="str">
        <f>'[1]Oqoltin-Cotton'!A131</f>
        <v>O-4-UK-F12</v>
      </c>
      <c r="C131" s="203" t="str">
        <f>'[1]Oqoltin-Cotton'!B131</f>
        <v>Z 4</v>
      </c>
      <c r="D131" s="64" t="str">
        <f>'[1]Oqoltin-Cotton'!C131</f>
        <v>Ukubayev</v>
      </c>
      <c r="E131" s="204" t="str">
        <f>'[1]Oqoltin-Cotton'!D131</f>
        <v>F12</v>
      </c>
      <c r="F131" s="204">
        <f>'[1]Oqoltin-Cotton'!E131</f>
        <v>41.25</v>
      </c>
      <c r="G131" s="210">
        <f>'[1]Oqoltin-Cotton'!F131</f>
        <v>37.5</v>
      </c>
      <c r="H131" s="204" t="str">
        <f>'[1]Oqoltin-Cotton'!G131</f>
        <v>Cotton</v>
      </c>
      <c r="I131" s="205">
        <f>'[1]Oqoltin-Cotton'!H131</f>
        <v>37.5</v>
      </c>
      <c r="J131" s="212" t="str">
        <f>'[1]Oqoltin-Cotton'!I131</f>
        <v> </v>
      </c>
      <c r="K131" s="212" t="str">
        <f>'[1]Oqoltin-Cotton'!J131</f>
        <v> </v>
      </c>
      <c r="L131" s="205">
        <f>'[1]Oqoltin-Cotton'!K131</f>
        <v>1</v>
      </c>
      <c r="M131" s="206">
        <f>'[1]Oqoltin-Cotton'!L131</f>
        <v>37.5</v>
      </c>
      <c r="N131" s="206">
        <f>'[1]Oqoltin-Cotton'!M131</f>
        <v>100</v>
      </c>
      <c r="O131" s="207">
        <f>'[1]Oqoltin-Cotton'!N131</f>
        <v>45303</v>
      </c>
      <c r="P131" s="207">
        <f>'[1]Oqoltin-Cotton'!O131</f>
        <v>45307</v>
      </c>
      <c r="Q131" s="205" t="str">
        <f>'[1]Oqoltin-Cotton'!P131</f>
        <v> </v>
      </c>
      <c r="R131" s="212">
        <f>'[1]Oqoltin-Cotton'!Q131</f>
        <v>0</v>
      </c>
      <c r="S131" s="212">
        <f>'[1]Oqoltin-Cotton'!R131</f>
        <v>0</v>
      </c>
      <c r="T131" s="212">
        <f>'[1]Oqoltin-Cotton'!S131</f>
        <v>0</v>
      </c>
      <c r="U131" s="205">
        <f>'[1]Oqoltin-Cotton'!T131</f>
        <v>0</v>
      </c>
      <c r="V131" s="206">
        <f>'[1]Oqoltin-Cotton'!U131</f>
        <v>0</v>
      </c>
      <c r="W131" s="205" t="str">
        <f>'[1]Oqoltin-Cotton'!V131</f>
        <v> </v>
      </c>
      <c r="X131" s="205" t="str">
        <f>'[1]Oqoltin-Cotton'!W131</f>
        <v> </v>
      </c>
      <c r="Y131" s="205">
        <f>'[1]Oqoltin-Cotton'!X131</f>
        <v>0</v>
      </c>
      <c r="Z131" s="205">
        <f>'[1]Oqoltin-Cotton'!Y131</f>
        <v>0</v>
      </c>
      <c r="AA131" s="205">
        <f>'[1]Oqoltin-Cotton'!Z131</f>
        <v>0</v>
      </c>
      <c r="AB131" s="205">
        <f>'[1]Oqoltin-Cotton'!AA131</f>
        <v>0</v>
      </c>
      <c r="AC131" s="205">
        <f>'[1]Oqoltin-Cotton'!AB131</f>
        <v>0</v>
      </c>
      <c r="AD131" s="206">
        <f>'[1]Oqoltin-Cotton'!AC131</f>
        <v>0</v>
      </c>
      <c r="AE131" s="205" t="str">
        <f>'[1]Oqoltin-Cotton'!AD131</f>
        <v> </v>
      </c>
      <c r="AF131" s="205" t="str">
        <f>'[1]Oqoltin-Cotton'!AE131</f>
        <v> </v>
      </c>
      <c r="AG131" s="214">
        <f>'[1]Oqoltin-Cotton'!AF131</f>
        <v>0</v>
      </c>
      <c r="AH131" s="214">
        <f>'[1]Oqoltin-Cotton'!AG131</f>
        <v>0</v>
      </c>
      <c r="AI131" s="214">
        <f>'[1]Oqoltin-Cotton'!AH131</f>
        <v>0</v>
      </c>
      <c r="AJ131" s="214">
        <f>'[1]Oqoltin-Cotton'!AI131</f>
        <v>0</v>
      </c>
      <c r="AK131" s="214">
        <f>'[1]Oqoltin-Cotton'!AJ131</f>
        <v>0</v>
      </c>
      <c r="AL131" s="214">
        <f>'[1]Oqoltin-Cotton'!AK131</f>
        <v>0</v>
      </c>
      <c r="AM131" s="214">
        <f>'[1]Oqoltin-Cotton'!AL131</f>
        <v>0</v>
      </c>
      <c r="AN131" s="214">
        <f>'[1]Oqoltin-Cotton'!AM131</f>
        <v>0</v>
      </c>
      <c r="AO131" s="214">
        <f>'[1]Oqoltin-Cotton'!AN131</f>
        <v>0</v>
      </c>
      <c r="AP131" s="214">
        <f>'[1]Oqoltin-Cotton'!AO131</f>
        <v>0</v>
      </c>
      <c r="AQ131" s="214">
        <f>'[1]Oqoltin-Cotton'!AP131</f>
        <v>0</v>
      </c>
      <c r="AR131" s="214">
        <f>'[1]Oqoltin-Cotton'!AQ131</f>
        <v>0</v>
      </c>
      <c r="AS131" s="214">
        <f>'[1]Oqoltin-Cotton'!AR131</f>
        <v>0</v>
      </c>
      <c r="AT131" s="214">
        <f>'[1]Oqoltin-Cotton'!AS131</f>
        <v>0</v>
      </c>
      <c r="AU131" s="214">
        <f>'[1]Oqoltin-Cotton'!AT131</f>
        <v>0</v>
      </c>
      <c r="AV131" s="214">
        <f>'[1]Oqoltin-Cotton'!AU131</f>
        <v>0</v>
      </c>
    </row>
    <row r="132" spans="2:48" ht="15">
      <c r="B132" s="193" t="str">
        <f>'[1]Oqoltin-Cotton'!A132</f>
        <v>O-4-UK-F13</v>
      </c>
      <c r="C132" s="203" t="str">
        <f>'[1]Oqoltin-Cotton'!B132</f>
        <v>Z 4</v>
      </c>
      <c r="D132" s="64" t="str">
        <f>'[1]Oqoltin-Cotton'!C132</f>
        <v>Ukubayev</v>
      </c>
      <c r="E132" s="204" t="str">
        <f>'[1]Oqoltin-Cotton'!D132</f>
        <v>F13</v>
      </c>
      <c r="F132" s="204">
        <f>'[1]Oqoltin-Cotton'!E132</f>
        <v>62.41</v>
      </c>
      <c r="G132" s="210">
        <f>'[1]Oqoltin-Cotton'!F132</f>
        <v>60.4</v>
      </c>
      <c r="H132" s="204" t="str">
        <f>'[1]Oqoltin-Cotton'!G132</f>
        <v>Cotton</v>
      </c>
      <c r="I132" s="205">
        <f>'[1]Oqoltin-Cotton'!H132</f>
        <v>60.4</v>
      </c>
      <c r="J132" s="212">
        <f>'[1]Oqoltin-Cotton'!I132</f>
        <v>0</v>
      </c>
      <c r="K132" s="212">
        <f>'[1]Oqoltin-Cotton'!J132</f>
        <v>0</v>
      </c>
      <c r="L132" s="205">
        <f>'[1]Oqoltin-Cotton'!K132</f>
        <v>1</v>
      </c>
      <c r="M132" s="210">
        <f>'[1]Oqoltin-Cotton'!L132</f>
        <v>60.4</v>
      </c>
      <c r="N132" s="206">
        <f>'[1]Oqoltin-Cotton'!M132</f>
        <v>100</v>
      </c>
      <c r="O132" s="207">
        <f>'[1]Oqoltin-Cotton'!N132</f>
        <v>45315</v>
      </c>
      <c r="P132" s="207">
        <f>'[1]Oqoltin-Cotton'!O132</f>
        <v>45320</v>
      </c>
      <c r="Q132" s="205" t="str">
        <f>'[1]Oqoltin-Cotton'!P132</f>
        <v> </v>
      </c>
      <c r="R132" s="212">
        <f>'[1]Oqoltin-Cotton'!Q132</f>
        <v>0</v>
      </c>
      <c r="S132" s="212">
        <f>'[1]Oqoltin-Cotton'!R132</f>
        <v>0</v>
      </c>
      <c r="T132" s="212">
        <f>'[1]Oqoltin-Cotton'!S132</f>
        <v>0</v>
      </c>
      <c r="U132" s="205">
        <f>'[1]Oqoltin-Cotton'!T132</f>
        <v>0</v>
      </c>
      <c r="V132" s="206">
        <f>'[1]Oqoltin-Cotton'!U132</f>
        <v>0</v>
      </c>
      <c r="W132" s="205" t="str">
        <f>'[1]Oqoltin-Cotton'!V132</f>
        <v> </v>
      </c>
      <c r="X132" s="205" t="str">
        <f>'[1]Oqoltin-Cotton'!W132</f>
        <v> </v>
      </c>
      <c r="Y132" s="205">
        <f>'[1]Oqoltin-Cotton'!X132</f>
        <v>0</v>
      </c>
      <c r="Z132" s="205">
        <f>'[1]Oqoltin-Cotton'!Y132</f>
        <v>0</v>
      </c>
      <c r="AA132" s="205">
        <f>'[1]Oqoltin-Cotton'!Z132</f>
        <v>0</v>
      </c>
      <c r="AB132" s="205">
        <f>'[1]Oqoltin-Cotton'!AA132</f>
        <v>0</v>
      </c>
      <c r="AC132" s="205">
        <f>'[1]Oqoltin-Cotton'!AB132</f>
        <v>0</v>
      </c>
      <c r="AD132" s="206">
        <f>'[1]Oqoltin-Cotton'!AC132</f>
        <v>0</v>
      </c>
      <c r="AE132" s="205" t="str">
        <f>'[1]Oqoltin-Cotton'!AD132</f>
        <v> </v>
      </c>
      <c r="AF132" s="205" t="str">
        <f>'[1]Oqoltin-Cotton'!AE132</f>
        <v> </v>
      </c>
      <c r="AG132" s="214">
        <f>'[1]Oqoltin-Cotton'!AF132</f>
        <v>0</v>
      </c>
      <c r="AH132" s="214">
        <f>'[1]Oqoltin-Cotton'!AG132</f>
        <v>0</v>
      </c>
      <c r="AI132" s="214">
        <f>'[1]Oqoltin-Cotton'!AH132</f>
        <v>0</v>
      </c>
      <c r="AJ132" s="214">
        <f>'[1]Oqoltin-Cotton'!AI132</f>
        <v>0</v>
      </c>
      <c r="AK132" s="214">
        <f>'[1]Oqoltin-Cotton'!AJ132</f>
        <v>0</v>
      </c>
      <c r="AL132" s="214">
        <f>'[1]Oqoltin-Cotton'!AK132</f>
        <v>0</v>
      </c>
      <c r="AM132" s="214">
        <f>'[1]Oqoltin-Cotton'!AL132</f>
        <v>0</v>
      </c>
      <c r="AN132" s="214">
        <f>'[1]Oqoltin-Cotton'!AM132</f>
        <v>0</v>
      </c>
      <c r="AO132" s="214">
        <f>'[1]Oqoltin-Cotton'!AN132</f>
        <v>0</v>
      </c>
      <c r="AP132" s="214">
        <f>'[1]Oqoltin-Cotton'!AO132</f>
        <v>0</v>
      </c>
      <c r="AQ132" s="214">
        <f>'[1]Oqoltin-Cotton'!AP132</f>
        <v>0</v>
      </c>
      <c r="AR132" s="214">
        <f>'[1]Oqoltin-Cotton'!AQ132</f>
        <v>0</v>
      </c>
      <c r="AS132" s="214">
        <f>'[1]Oqoltin-Cotton'!AR132</f>
        <v>0</v>
      </c>
      <c r="AT132" s="214">
        <f>'[1]Oqoltin-Cotton'!AS132</f>
        <v>0</v>
      </c>
      <c r="AU132" s="214">
        <f>'[1]Oqoltin-Cotton'!AT132</f>
        <v>0</v>
      </c>
      <c r="AV132" s="214">
        <f>'[1]Oqoltin-Cotton'!AU132</f>
        <v>0</v>
      </c>
    </row>
    <row r="133" spans="2:48" ht="15">
      <c r="B133" s="193" t="str">
        <f>'[1]Oqoltin-Cotton'!A133</f>
        <v>O-4-UK-153</v>
      </c>
      <c r="C133" s="203" t="str">
        <f>'[1]Oqoltin-Cotton'!B133</f>
        <v>Z 4</v>
      </c>
      <c r="D133" s="64" t="str">
        <f>'[1]Oqoltin-Cotton'!C133</f>
        <v>Ukubayev</v>
      </c>
      <c r="E133" s="204">
        <f>'[1]Oqoltin-Cotton'!D133</f>
        <v>153</v>
      </c>
      <c r="F133" s="204">
        <f>'[1]Oqoltin-Cotton'!E133</f>
        <v>32</v>
      </c>
      <c r="G133" s="204">
        <f>'[1]Oqoltin-Cotton'!F133</f>
        <v>31.8</v>
      </c>
      <c r="H133" s="204" t="str">
        <f>'[1]Oqoltin-Cotton'!G133</f>
        <v>Cotton</v>
      </c>
      <c r="I133" s="205">
        <f>'[1]Oqoltin-Cotton'!H133</f>
        <v>31.8</v>
      </c>
      <c r="J133" s="212">
        <f>'[1]Oqoltin-Cotton'!I133</f>
        <v>0</v>
      </c>
      <c r="K133" s="212">
        <f>'[1]Oqoltin-Cotton'!J133</f>
        <v>0</v>
      </c>
      <c r="L133" s="205">
        <f>'[1]Oqoltin-Cotton'!K133</f>
        <v>1</v>
      </c>
      <c r="M133" s="206">
        <f>'[1]Oqoltin-Cotton'!L133</f>
        <v>31.8</v>
      </c>
      <c r="N133" s="206">
        <f>'[1]Oqoltin-Cotton'!M133</f>
        <v>100</v>
      </c>
      <c r="O133" s="207">
        <f>'[1]Oqoltin-Cotton'!N133</f>
        <v>45298</v>
      </c>
      <c r="P133" s="207">
        <f>'[1]Oqoltin-Cotton'!O133</f>
        <v>45313</v>
      </c>
      <c r="Q133" s="205" t="str">
        <f>'[1]Oqoltin-Cotton'!P133</f>
        <v> </v>
      </c>
      <c r="R133" s="212">
        <f>'[1]Oqoltin-Cotton'!Q133</f>
        <v>0</v>
      </c>
      <c r="S133" s="212">
        <f>'[1]Oqoltin-Cotton'!R133</f>
        <v>0</v>
      </c>
      <c r="T133" s="212">
        <f>'[1]Oqoltin-Cotton'!S133</f>
        <v>0</v>
      </c>
      <c r="U133" s="205">
        <f>'[1]Oqoltin-Cotton'!T133</f>
        <v>0</v>
      </c>
      <c r="V133" s="206">
        <f>'[1]Oqoltin-Cotton'!U133</f>
        <v>0</v>
      </c>
      <c r="W133" s="205" t="str">
        <f>'[1]Oqoltin-Cotton'!V133</f>
        <v> </v>
      </c>
      <c r="X133" s="205" t="str">
        <f>'[1]Oqoltin-Cotton'!W133</f>
        <v> </v>
      </c>
      <c r="Y133" s="205">
        <f>'[1]Oqoltin-Cotton'!X133</f>
        <v>0</v>
      </c>
      <c r="Z133" s="205">
        <f>'[1]Oqoltin-Cotton'!Y133</f>
        <v>0</v>
      </c>
      <c r="AA133" s="205">
        <f>'[1]Oqoltin-Cotton'!Z133</f>
        <v>0</v>
      </c>
      <c r="AB133" s="205">
        <f>'[1]Oqoltin-Cotton'!AA133</f>
        <v>0</v>
      </c>
      <c r="AC133" s="205">
        <f>'[1]Oqoltin-Cotton'!AB133</f>
        <v>0</v>
      </c>
      <c r="AD133" s="206">
        <f>'[1]Oqoltin-Cotton'!AC133</f>
        <v>0</v>
      </c>
      <c r="AE133" s="205" t="str">
        <f>'[1]Oqoltin-Cotton'!AD133</f>
        <v> </v>
      </c>
      <c r="AF133" s="205" t="str">
        <f>'[1]Oqoltin-Cotton'!AE133</f>
        <v> </v>
      </c>
      <c r="AG133" s="214">
        <f>'[1]Oqoltin-Cotton'!AF133</f>
        <v>0</v>
      </c>
      <c r="AH133" s="214">
        <f>'[1]Oqoltin-Cotton'!AG133</f>
        <v>0</v>
      </c>
      <c r="AI133" s="214">
        <f>'[1]Oqoltin-Cotton'!AH133</f>
        <v>0</v>
      </c>
      <c r="AJ133" s="214">
        <f>'[1]Oqoltin-Cotton'!AI133</f>
        <v>0</v>
      </c>
      <c r="AK133" s="214">
        <f>'[1]Oqoltin-Cotton'!AJ133</f>
        <v>0</v>
      </c>
      <c r="AL133" s="214">
        <f>'[1]Oqoltin-Cotton'!AK133</f>
        <v>0</v>
      </c>
      <c r="AM133" s="214">
        <f>'[1]Oqoltin-Cotton'!AL133</f>
        <v>0</v>
      </c>
      <c r="AN133" s="214">
        <f>'[1]Oqoltin-Cotton'!AM133</f>
        <v>0</v>
      </c>
      <c r="AO133" s="214">
        <f>'[1]Oqoltin-Cotton'!AN133</f>
        <v>0</v>
      </c>
      <c r="AP133" s="214">
        <f>'[1]Oqoltin-Cotton'!AO133</f>
        <v>0</v>
      </c>
      <c r="AQ133" s="214">
        <f>'[1]Oqoltin-Cotton'!AP133</f>
        <v>0</v>
      </c>
      <c r="AR133" s="214">
        <f>'[1]Oqoltin-Cotton'!AQ133</f>
        <v>0</v>
      </c>
      <c r="AS133" s="214">
        <f>'[1]Oqoltin-Cotton'!AR133</f>
        <v>0</v>
      </c>
      <c r="AT133" s="214">
        <f>'[1]Oqoltin-Cotton'!AS133</f>
        <v>0</v>
      </c>
      <c r="AU133" s="214">
        <f>'[1]Oqoltin-Cotton'!AT133</f>
        <v>0</v>
      </c>
      <c r="AV133" s="214">
        <f>'[1]Oqoltin-Cotton'!AU133</f>
        <v>0</v>
      </c>
    </row>
    <row r="134" spans="2:48" ht="15">
      <c r="B134" s="193" t="str">
        <f>'[1]Oqoltin-Cotton'!A134</f>
        <v>O-4-UK-190</v>
      </c>
      <c r="C134" s="203" t="str">
        <f>'[1]Oqoltin-Cotton'!B134</f>
        <v>Z 4</v>
      </c>
      <c r="D134" s="64" t="str">
        <f>'[1]Oqoltin-Cotton'!C134</f>
        <v>Ukubayev</v>
      </c>
      <c r="E134" s="204">
        <f>'[1]Oqoltin-Cotton'!D134</f>
        <v>190</v>
      </c>
      <c r="F134" s="204">
        <f>'[1]Oqoltin-Cotton'!E134</f>
        <v>34</v>
      </c>
      <c r="G134" s="204">
        <f>'[1]Oqoltin-Cotton'!F134</f>
        <v>34</v>
      </c>
      <c r="H134" s="204" t="str">
        <f>'[1]Oqoltin-Cotton'!G134</f>
        <v>Cotton</v>
      </c>
      <c r="I134" s="206">
        <f>'[1]Oqoltin-Cotton'!H134</f>
        <v>34</v>
      </c>
      <c r="J134" s="212">
        <f>'[1]Oqoltin-Cotton'!I134</f>
        <v>0</v>
      </c>
      <c r="K134" s="212">
        <f>'[1]Oqoltin-Cotton'!J134</f>
        <v>0</v>
      </c>
      <c r="L134" s="205">
        <f>'[1]Oqoltin-Cotton'!K134</f>
        <v>1</v>
      </c>
      <c r="M134" s="206">
        <f>'[1]Oqoltin-Cotton'!L134</f>
        <v>34</v>
      </c>
      <c r="N134" s="206">
        <f>'[1]Oqoltin-Cotton'!M134</f>
        <v>100</v>
      </c>
      <c r="O134" s="207">
        <f>'[1]Oqoltin-Cotton'!N134</f>
        <v>45301</v>
      </c>
      <c r="P134" s="207">
        <f>'[1]Oqoltin-Cotton'!O134</f>
        <v>45313</v>
      </c>
      <c r="Q134" s="205" t="str">
        <f>'[1]Oqoltin-Cotton'!P134</f>
        <v> </v>
      </c>
      <c r="R134" s="212">
        <f>'[1]Oqoltin-Cotton'!Q134</f>
        <v>0</v>
      </c>
      <c r="S134" s="212">
        <f>'[1]Oqoltin-Cotton'!R134</f>
        <v>0</v>
      </c>
      <c r="T134" s="212">
        <f>'[1]Oqoltin-Cotton'!S134</f>
        <v>0</v>
      </c>
      <c r="U134" s="205">
        <f>'[1]Oqoltin-Cotton'!T134</f>
        <v>0</v>
      </c>
      <c r="V134" s="206">
        <f>'[1]Oqoltin-Cotton'!U134</f>
        <v>0</v>
      </c>
      <c r="W134" s="205" t="str">
        <f>'[1]Oqoltin-Cotton'!V134</f>
        <v> </v>
      </c>
      <c r="X134" s="205" t="str">
        <f>'[1]Oqoltin-Cotton'!W134</f>
        <v> </v>
      </c>
      <c r="Y134" s="205">
        <f>'[1]Oqoltin-Cotton'!X134</f>
        <v>0</v>
      </c>
      <c r="Z134" s="205">
        <f>'[1]Oqoltin-Cotton'!Y134</f>
        <v>0</v>
      </c>
      <c r="AA134" s="205">
        <f>'[1]Oqoltin-Cotton'!Z134</f>
        <v>0</v>
      </c>
      <c r="AB134" s="205">
        <f>'[1]Oqoltin-Cotton'!AA134</f>
        <v>0</v>
      </c>
      <c r="AC134" s="205">
        <f>'[1]Oqoltin-Cotton'!AB134</f>
        <v>0</v>
      </c>
      <c r="AD134" s="206">
        <f>'[1]Oqoltin-Cotton'!AC134</f>
        <v>0</v>
      </c>
      <c r="AE134" s="205" t="str">
        <f>'[1]Oqoltin-Cotton'!AD134</f>
        <v> </v>
      </c>
      <c r="AF134" s="205" t="str">
        <f>'[1]Oqoltin-Cotton'!AE134</f>
        <v> </v>
      </c>
      <c r="AG134" s="214">
        <f>'[1]Oqoltin-Cotton'!AF134</f>
        <v>0</v>
      </c>
      <c r="AH134" s="214">
        <f>'[1]Oqoltin-Cotton'!AG134</f>
        <v>0</v>
      </c>
      <c r="AI134" s="214">
        <f>'[1]Oqoltin-Cotton'!AH134</f>
        <v>0</v>
      </c>
      <c r="AJ134" s="214">
        <f>'[1]Oqoltin-Cotton'!AI134</f>
        <v>0</v>
      </c>
      <c r="AK134" s="214">
        <f>'[1]Oqoltin-Cotton'!AJ134</f>
        <v>0</v>
      </c>
      <c r="AL134" s="214">
        <f>'[1]Oqoltin-Cotton'!AK134</f>
        <v>0</v>
      </c>
      <c r="AM134" s="214">
        <f>'[1]Oqoltin-Cotton'!AL134</f>
        <v>0</v>
      </c>
      <c r="AN134" s="214">
        <f>'[1]Oqoltin-Cotton'!AM134</f>
        <v>0</v>
      </c>
      <c r="AO134" s="214">
        <f>'[1]Oqoltin-Cotton'!AN134</f>
        <v>0</v>
      </c>
      <c r="AP134" s="214">
        <f>'[1]Oqoltin-Cotton'!AO134</f>
        <v>0</v>
      </c>
      <c r="AQ134" s="214">
        <f>'[1]Oqoltin-Cotton'!AP134</f>
        <v>0</v>
      </c>
      <c r="AR134" s="214">
        <f>'[1]Oqoltin-Cotton'!AQ134</f>
        <v>0</v>
      </c>
      <c r="AS134" s="214">
        <f>'[1]Oqoltin-Cotton'!AR134</f>
        <v>0</v>
      </c>
      <c r="AT134" s="214">
        <f>'[1]Oqoltin-Cotton'!AS134</f>
        <v>0</v>
      </c>
      <c r="AU134" s="214">
        <f>'[1]Oqoltin-Cotton'!AT134</f>
        <v>0</v>
      </c>
      <c r="AV134" s="214">
        <f>'[1]Oqoltin-Cotton'!AU134</f>
        <v>0</v>
      </c>
    </row>
    <row r="135" spans="2:48" ht="15">
      <c r="B135" s="193" t="str">
        <f>'[1]Oqoltin-Cotton'!A135</f>
        <v>O-4-UK-192</v>
      </c>
      <c r="C135" s="203" t="str">
        <f>'[1]Oqoltin-Cotton'!B135</f>
        <v>Z 4</v>
      </c>
      <c r="D135" s="64" t="str">
        <f>'[1]Oqoltin-Cotton'!C135</f>
        <v>Ukubayev</v>
      </c>
      <c r="E135" s="204">
        <f>'[1]Oqoltin-Cotton'!D135</f>
        <v>192</v>
      </c>
      <c r="F135" s="204">
        <f>'[1]Oqoltin-Cotton'!E135</f>
        <v>10.3</v>
      </c>
      <c r="G135" s="204">
        <f>'[1]Oqoltin-Cotton'!F135</f>
        <v>10</v>
      </c>
      <c r="H135" s="204" t="str">
        <f>'[1]Oqoltin-Cotton'!G135</f>
        <v>Cotton</v>
      </c>
      <c r="I135" s="206">
        <f>'[1]Oqoltin-Cotton'!H135</f>
        <v>10</v>
      </c>
      <c r="J135" s="212" t="str">
        <f>'[1]Oqoltin-Cotton'!I135</f>
        <v> </v>
      </c>
      <c r="K135" s="212" t="str">
        <f>'[1]Oqoltin-Cotton'!J135</f>
        <v> </v>
      </c>
      <c r="L135" s="205">
        <f>'[1]Oqoltin-Cotton'!K135</f>
        <v>1</v>
      </c>
      <c r="M135" s="206">
        <f>'[1]Oqoltin-Cotton'!L135</f>
        <v>10</v>
      </c>
      <c r="N135" s="206">
        <f>'[1]Oqoltin-Cotton'!M135</f>
        <v>100</v>
      </c>
      <c r="O135" s="207">
        <f>'[1]Oqoltin-Cotton'!N135</f>
        <v>45297</v>
      </c>
      <c r="P135" s="207">
        <f>'[1]Oqoltin-Cotton'!O135</f>
        <v>45302</v>
      </c>
      <c r="Q135" s="205" t="str">
        <f>'[1]Oqoltin-Cotton'!P135</f>
        <v> </v>
      </c>
      <c r="R135" s="212">
        <f>'[1]Oqoltin-Cotton'!Q135</f>
        <v>0</v>
      </c>
      <c r="S135" s="212">
        <f>'[1]Oqoltin-Cotton'!R135</f>
        <v>0</v>
      </c>
      <c r="T135" s="212">
        <f>'[1]Oqoltin-Cotton'!S135</f>
        <v>0</v>
      </c>
      <c r="U135" s="205">
        <f>'[1]Oqoltin-Cotton'!T135</f>
        <v>0</v>
      </c>
      <c r="V135" s="206">
        <f>'[1]Oqoltin-Cotton'!U135</f>
        <v>0</v>
      </c>
      <c r="W135" s="205" t="str">
        <f>'[1]Oqoltin-Cotton'!V135</f>
        <v> </v>
      </c>
      <c r="X135" s="205" t="str">
        <f>'[1]Oqoltin-Cotton'!W135</f>
        <v> </v>
      </c>
      <c r="Y135" s="205">
        <f>'[1]Oqoltin-Cotton'!X135</f>
        <v>0</v>
      </c>
      <c r="Z135" s="205">
        <f>'[1]Oqoltin-Cotton'!Y135</f>
        <v>0</v>
      </c>
      <c r="AA135" s="205">
        <f>'[1]Oqoltin-Cotton'!Z135</f>
        <v>0</v>
      </c>
      <c r="AB135" s="205">
        <f>'[1]Oqoltin-Cotton'!AA135</f>
        <v>0</v>
      </c>
      <c r="AC135" s="205">
        <f>'[1]Oqoltin-Cotton'!AB135</f>
        <v>0</v>
      </c>
      <c r="AD135" s="206">
        <f>'[1]Oqoltin-Cotton'!AC135</f>
        <v>0</v>
      </c>
      <c r="AE135" s="205" t="str">
        <f>'[1]Oqoltin-Cotton'!AD135</f>
        <v> </v>
      </c>
      <c r="AF135" s="205" t="str">
        <f>'[1]Oqoltin-Cotton'!AE135</f>
        <v> </v>
      </c>
      <c r="AG135" s="214">
        <f>'[1]Oqoltin-Cotton'!AF135</f>
        <v>0</v>
      </c>
      <c r="AH135" s="214">
        <f>'[1]Oqoltin-Cotton'!AG135</f>
        <v>0</v>
      </c>
      <c r="AI135" s="214">
        <f>'[1]Oqoltin-Cotton'!AH135</f>
        <v>0</v>
      </c>
      <c r="AJ135" s="214">
        <f>'[1]Oqoltin-Cotton'!AI135</f>
        <v>0</v>
      </c>
      <c r="AK135" s="214">
        <f>'[1]Oqoltin-Cotton'!AJ135</f>
        <v>0</v>
      </c>
      <c r="AL135" s="214">
        <f>'[1]Oqoltin-Cotton'!AK135</f>
        <v>0</v>
      </c>
      <c r="AM135" s="214">
        <f>'[1]Oqoltin-Cotton'!AL135</f>
        <v>0</v>
      </c>
      <c r="AN135" s="214">
        <f>'[1]Oqoltin-Cotton'!AM135</f>
        <v>0</v>
      </c>
      <c r="AO135" s="214">
        <f>'[1]Oqoltin-Cotton'!AN135</f>
        <v>0</v>
      </c>
      <c r="AP135" s="214">
        <f>'[1]Oqoltin-Cotton'!AO135</f>
        <v>0</v>
      </c>
      <c r="AQ135" s="214">
        <f>'[1]Oqoltin-Cotton'!AP135</f>
        <v>0</v>
      </c>
      <c r="AR135" s="214">
        <f>'[1]Oqoltin-Cotton'!AQ135</f>
        <v>0</v>
      </c>
      <c r="AS135" s="214">
        <f>'[1]Oqoltin-Cotton'!AR135</f>
        <v>0</v>
      </c>
      <c r="AT135" s="214">
        <f>'[1]Oqoltin-Cotton'!AS135</f>
        <v>0</v>
      </c>
      <c r="AU135" s="214">
        <f>'[1]Oqoltin-Cotton'!AT135</f>
        <v>0</v>
      </c>
      <c r="AV135" s="214">
        <f>'[1]Oqoltin-Cotton'!AU135</f>
        <v>0</v>
      </c>
    </row>
    <row r="136" spans="2:48" ht="15">
      <c r="B136" s="193" t="str">
        <f>'[1]Oqoltin-Cotton'!A136</f>
        <v>O-4-UK-193</v>
      </c>
      <c r="C136" s="203" t="str">
        <f>'[1]Oqoltin-Cotton'!B136</f>
        <v>Z 4</v>
      </c>
      <c r="D136" s="64" t="str">
        <f>'[1]Oqoltin-Cotton'!C136</f>
        <v>Ukubayev</v>
      </c>
      <c r="E136" s="204">
        <f>'[1]Oqoltin-Cotton'!D136</f>
        <v>193</v>
      </c>
      <c r="F136" s="204">
        <f>'[1]Oqoltin-Cotton'!E136</f>
        <v>29.5</v>
      </c>
      <c r="G136" s="204">
        <f>'[1]Oqoltin-Cotton'!F136</f>
        <v>28.9</v>
      </c>
      <c r="H136" s="204" t="str">
        <f>'[1]Oqoltin-Cotton'!G136</f>
        <v>Cotton</v>
      </c>
      <c r="I136" s="205">
        <f>'[1]Oqoltin-Cotton'!H136</f>
        <v>28.9</v>
      </c>
      <c r="J136" s="212">
        <f>'[1]Oqoltin-Cotton'!I136</f>
        <v>0</v>
      </c>
      <c r="K136" s="212">
        <f>'[1]Oqoltin-Cotton'!J136</f>
        <v>0</v>
      </c>
      <c r="L136" s="205">
        <f>'[1]Oqoltin-Cotton'!K136</f>
        <v>1</v>
      </c>
      <c r="M136" s="206">
        <f>'[1]Oqoltin-Cotton'!L136</f>
        <v>28.9</v>
      </c>
      <c r="N136" s="206">
        <f>'[1]Oqoltin-Cotton'!M136</f>
        <v>100</v>
      </c>
      <c r="O136" s="207">
        <f>'[1]Oqoltin-Cotton'!N136</f>
        <v>45306</v>
      </c>
      <c r="P136" s="207">
        <f>'[1]Oqoltin-Cotton'!O136</f>
        <v>45317</v>
      </c>
      <c r="Q136" s="205" t="str">
        <f>'[1]Oqoltin-Cotton'!P136</f>
        <v> </v>
      </c>
      <c r="R136" s="212">
        <f>'[1]Oqoltin-Cotton'!Q136</f>
        <v>0</v>
      </c>
      <c r="S136" s="212">
        <f>'[1]Oqoltin-Cotton'!R136</f>
        <v>0</v>
      </c>
      <c r="T136" s="212">
        <f>'[1]Oqoltin-Cotton'!S136</f>
        <v>0</v>
      </c>
      <c r="U136" s="205">
        <f>'[1]Oqoltin-Cotton'!T136</f>
        <v>0</v>
      </c>
      <c r="V136" s="206">
        <f>'[1]Oqoltin-Cotton'!U136</f>
        <v>0</v>
      </c>
      <c r="W136" s="205" t="str">
        <f>'[1]Oqoltin-Cotton'!V136</f>
        <v> </v>
      </c>
      <c r="X136" s="205" t="str">
        <f>'[1]Oqoltin-Cotton'!W136</f>
        <v> </v>
      </c>
      <c r="Y136" s="205">
        <f>'[1]Oqoltin-Cotton'!X136</f>
        <v>0</v>
      </c>
      <c r="Z136" s="205">
        <f>'[1]Oqoltin-Cotton'!Y136</f>
        <v>0</v>
      </c>
      <c r="AA136" s="205">
        <f>'[1]Oqoltin-Cotton'!Z136</f>
        <v>0</v>
      </c>
      <c r="AB136" s="205">
        <f>'[1]Oqoltin-Cotton'!AA136</f>
        <v>0</v>
      </c>
      <c r="AC136" s="205">
        <f>'[1]Oqoltin-Cotton'!AB136</f>
        <v>0</v>
      </c>
      <c r="AD136" s="206">
        <f>'[1]Oqoltin-Cotton'!AC136</f>
        <v>0</v>
      </c>
      <c r="AE136" s="205" t="str">
        <f>'[1]Oqoltin-Cotton'!AD136</f>
        <v> </v>
      </c>
      <c r="AF136" s="205" t="str">
        <f>'[1]Oqoltin-Cotton'!AE136</f>
        <v> </v>
      </c>
      <c r="AG136" s="214">
        <f>'[1]Oqoltin-Cotton'!AF136</f>
        <v>0</v>
      </c>
      <c r="AH136" s="214">
        <f>'[1]Oqoltin-Cotton'!AG136</f>
        <v>0</v>
      </c>
      <c r="AI136" s="214">
        <f>'[1]Oqoltin-Cotton'!AH136</f>
        <v>0</v>
      </c>
      <c r="AJ136" s="214">
        <f>'[1]Oqoltin-Cotton'!AI136</f>
        <v>0</v>
      </c>
      <c r="AK136" s="214">
        <f>'[1]Oqoltin-Cotton'!AJ136</f>
        <v>0</v>
      </c>
      <c r="AL136" s="214">
        <f>'[1]Oqoltin-Cotton'!AK136</f>
        <v>0</v>
      </c>
      <c r="AM136" s="214">
        <f>'[1]Oqoltin-Cotton'!AL136</f>
        <v>0</v>
      </c>
      <c r="AN136" s="214">
        <f>'[1]Oqoltin-Cotton'!AM136</f>
        <v>0</v>
      </c>
      <c r="AO136" s="214">
        <f>'[1]Oqoltin-Cotton'!AN136</f>
        <v>0</v>
      </c>
      <c r="AP136" s="214">
        <f>'[1]Oqoltin-Cotton'!AO136</f>
        <v>0</v>
      </c>
      <c r="AQ136" s="214">
        <f>'[1]Oqoltin-Cotton'!AP136</f>
        <v>0</v>
      </c>
      <c r="AR136" s="214">
        <f>'[1]Oqoltin-Cotton'!AQ136</f>
        <v>0</v>
      </c>
      <c r="AS136" s="214">
        <f>'[1]Oqoltin-Cotton'!AR136</f>
        <v>0</v>
      </c>
      <c r="AT136" s="214">
        <f>'[1]Oqoltin-Cotton'!AS136</f>
        <v>0</v>
      </c>
      <c r="AU136" s="214">
        <f>'[1]Oqoltin-Cotton'!AT136</f>
        <v>0</v>
      </c>
      <c r="AV136" s="214">
        <f>'[1]Oqoltin-Cotton'!AU136</f>
        <v>0</v>
      </c>
    </row>
    <row r="137" spans="2:48" ht="15">
      <c r="B137" s="193" t="str">
        <f>'[1]Oqoltin-Cotton'!A137</f>
        <v>O-5-BB-F19</v>
      </c>
      <c r="C137" s="203" t="str">
        <f>'[1]Oqoltin-Cotton'!B137</f>
        <v>Z 5</v>
      </c>
      <c r="D137" s="64" t="str">
        <f>'[1]Oqoltin-Cotton'!C137</f>
        <v>Bobur</v>
      </c>
      <c r="E137" s="204" t="str">
        <f>'[1]Oqoltin-Cotton'!D137</f>
        <v>F19</v>
      </c>
      <c r="F137" s="210">
        <f>'[1]Oqoltin-Cotton'!E137</f>
        <v>29.45</v>
      </c>
      <c r="G137" s="210">
        <f>'[1]Oqoltin-Cotton'!F137</f>
        <v>27.3</v>
      </c>
      <c r="H137" s="204" t="str">
        <f>'[1]Oqoltin-Cotton'!G137</f>
        <v>Cotton</v>
      </c>
      <c r="I137" s="205">
        <f>'[1]Oqoltin-Cotton'!H137</f>
        <v>27.3</v>
      </c>
      <c r="J137" s="212" t="str">
        <f>'[1]Oqoltin-Cotton'!I137</f>
        <v> </v>
      </c>
      <c r="K137" s="212" t="str">
        <f>'[1]Oqoltin-Cotton'!J137</f>
        <v> </v>
      </c>
      <c r="L137" s="205">
        <f>'[1]Oqoltin-Cotton'!K137</f>
        <v>1</v>
      </c>
      <c r="M137" s="206">
        <f>'[1]Oqoltin-Cotton'!L137</f>
        <v>27.3</v>
      </c>
      <c r="N137" s="206">
        <f>'[1]Oqoltin-Cotton'!M137</f>
        <v>100</v>
      </c>
      <c r="O137" s="207">
        <f>'[1]Oqoltin-Cotton'!N137</f>
        <v>45294</v>
      </c>
      <c r="P137" s="207">
        <f>'[1]Oqoltin-Cotton'!O137</f>
        <v>45299</v>
      </c>
      <c r="Q137" s="205" t="str">
        <f>'[1]Oqoltin-Cotton'!P137</f>
        <v> </v>
      </c>
      <c r="R137" s="212">
        <f>'[1]Oqoltin-Cotton'!Q137</f>
        <v>0</v>
      </c>
      <c r="S137" s="212">
        <f>'[1]Oqoltin-Cotton'!R137</f>
        <v>0</v>
      </c>
      <c r="T137" s="212">
        <f>'[1]Oqoltin-Cotton'!S137</f>
        <v>0</v>
      </c>
      <c r="U137" s="205">
        <f>'[1]Oqoltin-Cotton'!T137</f>
        <v>0</v>
      </c>
      <c r="V137" s="206">
        <f>'[1]Oqoltin-Cotton'!U137</f>
        <v>0</v>
      </c>
      <c r="W137" s="205" t="str">
        <f>'[1]Oqoltin-Cotton'!V137</f>
        <v> </v>
      </c>
      <c r="X137" s="205" t="str">
        <f>'[1]Oqoltin-Cotton'!W137</f>
        <v> </v>
      </c>
      <c r="Y137" s="205">
        <f>'[1]Oqoltin-Cotton'!X137</f>
        <v>0</v>
      </c>
      <c r="Z137" s="205">
        <f>'[1]Oqoltin-Cotton'!Y137</f>
        <v>0</v>
      </c>
      <c r="AA137" s="205">
        <f>'[1]Oqoltin-Cotton'!Z137</f>
        <v>0</v>
      </c>
      <c r="AB137" s="205">
        <f>'[1]Oqoltin-Cotton'!AA137</f>
        <v>0</v>
      </c>
      <c r="AC137" s="205">
        <f>'[1]Oqoltin-Cotton'!AB137</f>
        <v>0</v>
      </c>
      <c r="AD137" s="206">
        <f>'[1]Oqoltin-Cotton'!AC137</f>
        <v>0</v>
      </c>
      <c r="AE137" s="205" t="str">
        <f>'[1]Oqoltin-Cotton'!AD137</f>
        <v> </v>
      </c>
      <c r="AF137" s="205" t="str">
        <f>'[1]Oqoltin-Cotton'!AE137</f>
        <v> </v>
      </c>
      <c r="AG137" s="214">
        <f>'[1]Oqoltin-Cotton'!AF137</f>
        <v>0</v>
      </c>
      <c r="AH137" s="214">
        <f>'[1]Oqoltin-Cotton'!AG137</f>
        <v>0</v>
      </c>
      <c r="AI137" s="214">
        <f>'[1]Oqoltin-Cotton'!AH137</f>
        <v>0</v>
      </c>
      <c r="AJ137" s="214">
        <f>'[1]Oqoltin-Cotton'!AI137</f>
        <v>0</v>
      </c>
      <c r="AK137" s="214">
        <f>'[1]Oqoltin-Cotton'!AJ137</f>
        <v>0</v>
      </c>
      <c r="AL137" s="214">
        <f>'[1]Oqoltin-Cotton'!AK137</f>
        <v>0</v>
      </c>
      <c r="AM137" s="214">
        <f>'[1]Oqoltin-Cotton'!AL137</f>
        <v>0</v>
      </c>
      <c r="AN137" s="214">
        <f>'[1]Oqoltin-Cotton'!AM137</f>
        <v>0</v>
      </c>
      <c r="AO137" s="214">
        <f>'[1]Oqoltin-Cotton'!AN137</f>
        <v>0</v>
      </c>
      <c r="AP137" s="214">
        <f>'[1]Oqoltin-Cotton'!AO137</f>
        <v>0</v>
      </c>
      <c r="AQ137" s="214">
        <f>'[1]Oqoltin-Cotton'!AP137</f>
        <v>0</v>
      </c>
      <c r="AR137" s="214">
        <f>'[1]Oqoltin-Cotton'!AQ137</f>
        <v>0</v>
      </c>
      <c r="AS137" s="214">
        <f>'[1]Oqoltin-Cotton'!AR137</f>
        <v>0</v>
      </c>
      <c r="AT137" s="214">
        <f>'[1]Oqoltin-Cotton'!AS137</f>
        <v>0</v>
      </c>
      <c r="AU137" s="214">
        <f>'[1]Oqoltin-Cotton'!AT137</f>
        <v>0</v>
      </c>
      <c r="AV137" s="214">
        <f>'[1]Oqoltin-Cotton'!AU137</f>
        <v>0</v>
      </c>
    </row>
    <row r="138" spans="2:48" ht="15">
      <c r="B138" s="193" t="str">
        <f>'[1]Oqoltin-Cotton'!A138</f>
        <v>O-5-BB-F25</v>
      </c>
      <c r="C138" s="203" t="str">
        <f>'[1]Oqoltin-Cotton'!B138</f>
        <v>Z 5</v>
      </c>
      <c r="D138" s="64" t="str">
        <f>'[1]Oqoltin-Cotton'!C138</f>
        <v>Bobur</v>
      </c>
      <c r="E138" s="204" t="str">
        <f>'[1]Oqoltin-Cotton'!D138</f>
        <v>F25</v>
      </c>
      <c r="F138" s="210">
        <f>'[1]Oqoltin-Cotton'!E138</f>
        <v>18.75</v>
      </c>
      <c r="G138" s="211">
        <f>'[1]Oqoltin-Cotton'!F138</f>
        <v>17</v>
      </c>
      <c r="H138" s="204" t="str">
        <f>'[1]Oqoltin-Cotton'!G138</f>
        <v>Cotton</v>
      </c>
      <c r="I138" s="206">
        <f>'[1]Oqoltin-Cotton'!H138</f>
        <v>17</v>
      </c>
      <c r="J138" s="212">
        <f>'[1]Oqoltin-Cotton'!I138</f>
        <v>0</v>
      </c>
      <c r="K138" s="212">
        <f>'[1]Oqoltin-Cotton'!J138</f>
        <v>0</v>
      </c>
      <c r="L138" s="205">
        <f>'[1]Oqoltin-Cotton'!K138</f>
        <v>1</v>
      </c>
      <c r="M138" s="206">
        <f>'[1]Oqoltin-Cotton'!L138</f>
        <v>17</v>
      </c>
      <c r="N138" s="206">
        <f>'[1]Oqoltin-Cotton'!M138</f>
        <v>100</v>
      </c>
      <c r="O138" s="207">
        <f>'[1]Oqoltin-Cotton'!N138</f>
        <v>45304</v>
      </c>
      <c r="P138" s="207">
        <f>'[1]Oqoltin-Cotton'!O138</f>
        <v>45309</v>
      </c>
      <c r="Q138" s="205" t="str">
        <f>'[1]Oqoltin-Cotton'!P138</f>
        <v> </v>
      </c>
      <c r="R138" s="212">
        <f>'[1]Oqoltin-Cotton'!Q138</f>
        <v>0</v>
      </c>
      <c r="S138" s="212">
        <f>'[1]Oqoltin-Cotton'!R138</f>
        <v>0</v>
      </c>
      <c r="T138" s="212">
        <f>'[1]Oqoltin-Cotton'!S138</f>
        <v>0</v>
      </c>
      <c r="U138" s="205">
        <f>'[1]Oqoltin-Cotton'!T138</f>
        <v>0</v>
      </c>
      <c r="V138" s="206">
        <f>'[1]Oqoltin-Cotton'!U138</f>
        <v>0</v>
      </c>
      <c r="W138" s="205" t="str">
        <f>'[1]Oqoltin-Cotton'!V138</f>
        <v> </v>
      </c>
      <c r="X138" s="205" t="str">
        <f>'[1]Oqoltin-Cotton'!W138</f>
        <v> </v>
      </c>
      <c r="Y138" s="205">
        <f>'[1]Oqoltin-Cotton'!X138</f>
        <v>0</v>
      </c>
      <c r="Z138" s="205">
        <f>'[1]Oqoltin-Cotton'!Y138</f>
        <v>0</v>
      </c>
      <c r="AA138" s="205">
        <f>'[1]Oqoltin-Cotton'!Z138</f>
        <v>0</v>
      </c>
      <c r="AB138" s="205">
        <f>'[1]Oqoltin-Cotton'!AA138</f>
        <v>0</v>
      </c>
      <c r="AC138" s="205">
        <f>'[1]Oqoltin-Cotton'!AB138</f>
        <v>0</v>
      </c>
      <c r="AD138" s="206">
        <f>'[1]Oqoltin-Cotton'!AC138</f>
        <v>0</v>
      </c>
      <c r="AE138" s="205" t="str">
        <f>'[1]Oqoltin-Cotton'!AD138</f>
        <v> </v>
      </c>
      <c r="AF138" s="205" t="str">
        <f>'[1]Oqoltin-Cotton'!AE138</f>
        <v> </v>
      </c>
      <c r="AG138" s="214">
        <f>'[1]Oqoltin-Cotton'!AF138</f>
        <v>0</v>
      </c>
      <c r="AH138" s="214">
        <f>'[1]Oqoltin-Cotton'!AG138</f>
        <v>0</v>
      </c>
      <c r="AI138" s="214">
        <f>'[1]Oqoltin-Cotton'!AH138</f>
        <v>0</v>
      </c>
      <c r="AJ138" s="214">
        <f>'[1]Oqoltin-Cotton'!AI138</f>
        <v>0</v>
      </c>
      <c r="AK138" s="214">
        <f>'[1]Oqoltin-Cotton'!AJ138</f>
        <v>0</v>
      </c>
      <c r="AL138" s="214">
        <f>'[1]Oqoltin-Cotton'!AK138</f>
        <v>0</v>
      </c>
      <c r="AM138" s="214">
        <f>'[1]Oqoltin-Cotton'!AL138</f>
        <v>0</v>
      </c>
      <c r="AN138" s="214">
        <f>'[1]Oqoltin-Cotton'!AM138</f>
        <v>0</v>
      </c>
      <c r="AO138" s="214">
        <f>'[1]Oqoltin-Cotton'!AN138</f>
        <v>0</v>
      </c>
      <c r="AP138" s="214">
        <f>'[1]Oqoltin-Cotton'!AO138</f>
        <v>0</v>
      </c>
      <c r="AQ138" s="214">
        <f>'[1]Oqoltin-Cotton'!AP138</f>
        <v>0</v>
      </c>
      <c r="AR138" s="214">
        <f>'[1]Oqoltin-Cotton'!AQ138</f>
        <v>0</v>
      </c>
      <c r="AS138" s="214">
        <f>'[1]Oqoltin-Cotton'!AR138</f>
        <v>0</v>
      </c>
      <c r="AT138" s="214">
        <f>'[1]Oqoltin-Cotton'!AS138</f>
        <v>0</v>
      </c>
      <c r="AU138" s="214">
        <f>'[1]Oqoltin-Cotton'!AT138</f>
        <v>0</v>
      </c>
      <c r="AV138" s="214">
        <f>'[1]Oqoltin-Cotton'!AU138</f>
        <v>0</v>
      </c>
    </row>
    <row r="139" spans="2:48" ht="15">
      <c r="B139" s="193" t="str">
        <f>'[1]Oqoltin-Cotton'!A139</f>
        <v>O-5-BB-F27</v>
      </c>
      <c r="C139" s="203" t="str">
        <f>'[1]Oqoltin-Cotton'!B139</f>
        <v>Z 5</v>
      </c>
      <c r="D139" s="64" t="str">
        <f>'[1]Oqoltin-Cotton'!C139</f>
        <v>Bobur</v>
      </c>
      <c r="E139" s="204" t="str">
        <f>'[1]Oqoltin-Cotton'!D139</f>
        <v>F27</v>
      </c>
      <c r="F139" s="210">
        <f>'[1]Oqoltin-Cotton'!E139</f>
        <v>17.53</v>
      </c>
      <c r="G139" s="210">
        <f>'[1]Oqoltin-Cotton'!F139</f>
        <v>16.600000000000001</v>
      </c>
      <c r="H139" s="204" t="str">
        <f>'[1]Oqoltin-Cotton'!G139</f>
        <v>Cotton</v>
      </c>
      <c r="I139" s="205">
        <f>'[1]Oqoltin-Cotton'!H139</f>
        <v>16.600000000000001</v>
      </c>
      <c r="J139" s="212" t="str">
        <f>'[1]Oqoltin-Cotton'!I139</f>
        <v> </v>
      </c>
      <c r="K139" s="212" t="str">
        <f>'[1]Oqoltin-Cotton'!J139</f>
        <v> </v>
      </c>
      <c r="L139" s="205">
        <f>'[1]Oqoltin-Cotton'!K139</f>
        <v>1</v>
      </c>
      <c r="M139" s="206">
        <f>'[1]Oqoltin-Cotton'!L139</f>
        <v>16.600000000000001</v>
      </c>
      <c r="N139" s="206">
        <f>'[1]Oqoltin-Cotton'!M139</f>
        <v>100</v>
      </c>
      <c r="O139" s="207">
        <f>'[1]Oqoltin-Cotton'!N139</f>
        <v>45302</v>
      </c>
      <c r="P139" s="207">
        <f>'[1]Oqoltin-Cotton'!O139</f>
        <v>45306</v>
      </c>
      <c r="Q139" s="205" t="str">
        <f>'[1]Oqoltin-Cotton'!P139</f>
        <v> </v>
      </c>
      <c r="R139" s="212">
        <f>'[1]Oqoltin-Cotton'!Q139</f>
        <v>0</v>
      </c>
      <c r="S139" s="212">
        <f>'[1]Oqoltin-Cotton'!R139</f>
        <v>0</v>
      </c>
      <c r="T139" s="212">
        <f>'[1]Oqoltin-Cotton'!S139</f>
        <v>0</v>
      </c>
      <c r="U139" s="205">
        <f>'[1]Oqoltin-Cotton'!T139</f>
        <v>0</v>
      </c>
      <c r="V139" s="206">
        <f>'[1]Oqoltin-Cotton'!U139</f>
        <v>0</v>
      </c>
      <c r="W139" s="205" t="str">
        <f>'[1]Oqoltin-Cotton'!V139</f>
        <v> </v>
      </c>
      <c r="X139" s="205" t="str">
        <f>'[1]Oqoltin-Cotton'!W139</f>
        <v> </v>
      </c>
      <c r="Y139" s="205">
        <f>'[1]Oqoltin-Cotton'!X139</f>
        <v>0</v>
      </c>
      <c r="Z139" s="205">
        <f>'[1]Oqoltin-Cotton'!Y139</f>
        <v>0</v>
      </c>
      <c r="AA139" s="205">
        <f>'[1]Oqoltin-Cotton'!Z139</f>
        <v>0</v>
      </c>
      <c r="AB139" s="205">
        <f>'[1]Oqoltin-Cotton'!AA139</f>
        <v>0</v>
      </c>
      <c r="AC139" s="205">
        <f>'[1]Oqoltin-Cotton'!AB139</f>
        <v>0</v>
      </c>
      <c r="AD139" s="206">
        <f>'[1]Oqoltin-Cotton'!AC139</f>
        <v>0</v>
      </c>
      <c r="AE139" s="205" t="str">
        <f>'[1]Oqoltin-Cotton'!AD139</f>
        <v> </v>
      </c>
      <c r="AF139" s="205" t="str">
        <f>'[1]Oqoltin-Cotton'!AE139</f>
        <v> </v>
      </c>
      <c r="AG139" s="214">
        <f>'[1]Oqoltin-Cotton'!AF139</f>
        <v>0</v>
      </c>
      <c r="AH139" s="214">
        <f>'[1]Oqoltin-Cotton'!AG139</f>
        <v>0</v>
      </c>
      <c r="AI139" s="214">
        <f>'[1]Oqoltin-Cotton'!AH139</f>
        <v>0</v>
      </c>
      <c r="AJ139" s="214">
        <f>'[1]Oqoltin-Cotton'!AI139</f>
        <v>0</v>
      </c>
      <c r="AK139" s="214">
        <f>'[1]Oqoltin-Cotton'!AJ139</f>
        <v>0</v>
      </c>
      <c r="AL139" s="214">
        <f>'[1]Oqoltin-Cotton'!AK139</f>
        <v>0</v>
      </c>
      <c r="AM139" s="214">
        <f>'[1]Oqoltin-Cotton'!AL139</f>
        <v>0</v>
      </c>
      <c r="AN139" s="214">
        <f>'[1]Oqoltin-Cotton'!AM139</f>
        <v>0</v>
      </c>
      <c r="AO139" s="214">
        <f>'[1]Oqoltin-Cotton'!AN139</f>
        <v>0</v>
      </c>
      <c r="AP139" s="214">
        <f>'[1]Oqoltin-Cotton'!AO139</f>
        <v>0</v>
      </c>
      <c r="AQ139" s="214">
        <f>'[1]Oqoltin-Cotton'!AP139</f>
        <v>0</v>
      </c>
      <c r="AR139" s="214">
        <f>'[1]Oqoltin-Cotton'!AQ139</f>
        <v>0</v>
      </c>
      <c r="AS139" s="214">
        <f>'[1]Oqoltin-Cotton'!AR139</f>
        <v>0</v>
      </c>
      <c r="AT139" s="214">
        <f>'[1]Oqoltin-Cotton'!AS139</f>
        <v>0</v>
      </c>
      <c r="AU139" s="214">
        <f>'[1]Oqoltin-Cotton'!AT139</f>
        <v>0</v>
      </c>
      <c r="AV139" s="214">
        <f>'[1]Oqoltin-Cotton'!AU139</f>
        <v>0</v>
      </c>
    </row>
    <row r="140" spans="2:48" ht="15">
      <c r="B140" s="193" t="str">
        <f>'[1]Oqoltin-Cotton'!A140</f>
        <v>O-5-BB-F29</v>
      </c>
      <c r="C140" s="203" t="str">
        <f>'[1]Oqoltin-Cotton'!B140</f>
        <v>Z 5</v>
      </c>
      <c r="D140" s="64" t="str">
        <f>'[1]Oqoltin-Cotton'!C140</f>
        <v>Bobur</v>
      </c>
      <c r="E140" s="204" t="str">
        <f>'[1]Oqoltin-Cotton'!D140</f>
        <v>F29</v>
      </c>
      <c r="F140" s="210">
        <f>'[1]Oqoltin-Cotton'!E140</f>
        <v>19.78</v>
      </c>
      <c r="G140" s="210">
        <f>'[1]Oqoltin-Cotton'!F140</f>
        <v>17.100000000000001</v>
      </c>
      <c r="H140" s="204" t="str">
        <f>'[1]Oqoltin-Cotton'!G140</f>
        <v>Cotton</v>
      </c>
      <c r="I140" s="205">
        <f>'[1]Oqoltin-Cotton'!H140</f>
        <v>17.100000000000001</v>
      </c>
      <c r="J140" s="212" t="str">
        <f>'[1]Oqoltin-Cotton'!I140</f>
        <v> </v>
      </c>
      <c r="K140" s="212" t="str">
        <f>'[1]Oqoltin-Cotton'!J140</f>
        <v> </v>
      </c>
      <c r="L140" s="205">
        <f>'[1]Oqoltin-Cotton'!K140</f>
        <v>1</v>
      </c>
      <c r="M140" s="206">
        <f>'[1]Oqoltin-Cotton'!L140</f>
        <v>17.100000000000001</v>
      </c>
      <c r="N140" s="206">
        <f>'[1]Oqoltin-Cotton'!M140</f>
        <v>100</v>
      </c>
      <c r="O140" s="207">
        <f>'[1]Oqoltin-Cotton'!N140</f>
        <v>45295</v>
      </c>
      <c r="P140" s="207">
        <f>'[1]Oqoltin-Cotton'!O140</f>
        <v>45299</v>
      </c>
      <c r="Q140" s="205" t="str">
        <f>'[1]Oqoltin-Cotton'!P140</f>
        <v> </v>
      </c>
      <c r="R140" s="212">
        <f>'[1]Oqoltin-Cotton'!Q140</f>
        <v>0</v>
      </c>
      <c r="S140" s="212">
        <f>'[1]Oqoltin-Cotton'!R140</f>
        <v>0</v>
      </c>
      <c r="T140" s="212">
        <f>'[1]Oqoltin-Cotton'!S140</f>
        <v>0</v>
      </c>
      <c r="U140" s="205">
        <f>'[1]Oqoltin-Cotton'!T140</f>
        <v>0</v>
      </c>
      <c r="V140" s="206">
        <f>'[1]Oqoltin-Cotton'!U140</f>
        <v>0</v>
      </c>
      <c r="W140" s="205" t="str">
        <f>'[1]Oqoltin-Cotton'!V140</f>
        <v> </v>
      </c>
      <c r="X140" s="205" t="str">
        <f>'[1]Oqoltin-Cotton'!W140</f>
        <v> </v>
      </c>
      <c r="Y140" s="205">
        <f>'[1]Oqoltin-Cotton'!X140</f>
        <v>0</v>
      </c>
      <c r="Z140" s="205">
        <f>'[1]Oqoltin-Cotton'!Y140</f>
        <v>0</v>
      </c>
      <c r="AA140" s="205">
        <f>'[1]Oqoltin-Cotton'!Z140</f>
        <v>0</v>
      </c>
      <c r="AB140" s="205">
        <f>'[1]Oqoltin-Cotton'!AA140</f>
        <v>0</v>
      </c>
      <c r="AC140" s="205">
        <f>'[1]Oqoltin-Cotton'!AB140</f>
        <v>0</v>
      </c>
      <c r="AD140" s="206">
        <f>'[1]Oqoltin-Cotton'!AC140</f>
        <v>0</v>
      </c>
      <c r="AE140" s="205" t="str">
        <f>'[1]Oqoltin-Cotton'!AD140</f>
        <v> </v>
      </c>
      <c r="AF140" s="205" t="str">
        <f>'[1]Oqoltin-Cotton'!AE140</f>
        <v> </v>
      </c>
      <c r="AG140" s="214">
        <f>'[1]Oqoltin-Cotton'!AF140</f>
        <v>0</v>
      </c>
      <c r="AH140" s="214">
        <f>'[1]Oqoltin-Cotton'!AG140</f>
        <v>0</v>
      </c>
      <c r="AI140" s="214">
        <f>'[1]Oqoltin-Cotton'!AH140</f>
        <v>0</v>
      </c>
      <c r="AJ140" s="214">
        <f>'[1]Oqoltin-Cotton'!AI140</f>
        <v>0</v>
      </c>
      <c r="AK140" s="214">
        <f>'[1]Oqoltin-Cotton'!AJ140</f>
        <v>0</v>
      </c>
      <c r="AL140" s="214">
        <f>'[1]Oqoltin-Cotton'!AK140</f>
        <v>0</v>
      </c>
      <c r="AM140" s="214">
        <f>'[1]Oqoltin-Cotton'!AL140</f>
        <v>0</v>
      </c>
      <c r="AN140" s="214">
        <f>'[1]Oqoltin-Cotton'!AM140</f>
        <v>0</v>
      </c>
      <c r="AO140" s="214">
        <f>'[1]Oqoltin-Cotton'!AN140</f>
        <v>0</v>
      </c>
      <c r="AP140" s="214">
        <f>'[1]Oqoltin-Cotton'!AO140</f>
        <v>0</v>
      </c>
      <c r="AQ140" s="214">
        <f>'[1]Oqoltin-Cotton'!AP140</f>
        <v>0</v>
      </c>
      <c r="AR140" s="214">
        <f>'[1]Oqoltin-Cotton'!AQ140</f>
        <v>0</v>
      </c>
      <c r="AS140" s="214">
        <f>'[1]Oqoltin-Cotton'!AR140</f>
        <v>0</v>
      </c>
      <c r="AT140" s="214">
        <f>'[1]Oqoltin-Cotton'!AS140</f>
        <v>0</v>
      </c>
      <c r="AU140" s="214">
        <f>'[1]Oqoltin-Cotton'!AT140</f>
        <v>0</v>
      </c>
      <c r="AV140" s="214">
        <f>'[1]Oqoltin-Cotton'!AU140</f>
        <v>0</v>
      </c>
    </row>
    <row r="141" spans="2:48" ht="15">
      <c r="B141" s="193" t="str">
        <f>'[1]Oqoltin-Cotton'!A141</f>
        <v>O-5-BB-F32</v>
      </c>
      <c r="C141" s="203" t="str">
        <f>'[1]Oqoltin-Cotton'!B141</f>
        <v>Z 5</v>
      </c>
      <c r="D141" s="64" t="str">
        <f>'[1]Oqoltin-Cotton'!C141</f>
        <v>Bobur</v>
      </c>
      <c r="E141" s="204" t="str">
        <f>'[1]Oqoltin-Cotton'!D141</f>
        <v>F32</v>
      </c>
      <c r="F141" s="210">
        <f>'[1]Oqoltin-Cotton'!E141</f>
        <v>31.76</v>
      </c>
      <c r="G141" s="210">
        <f>'[1]Oqoltin-Cotton'!F141</f>
        <v>28.6</v>
      </c>
      <c r="H141" s="204" t="str">
        <f>'[1]Oqoltin-Cotton'!G141</f>
        <v>Cotton</v>
      </c>
      <c r="I141" s="205">
        <f>'[1]Oqoltin-Cotton'!H141</f>
        <v>28.6</v>
      </c>
      <c r="J141" s="212">
        <f>'[1]Oqoltin-Cotton'!I141</f>
        <v>0</v>
      </c>
      <c r="K141" s="212">
        <f>'[1]Oqoltin-Cotton'!J141</f>
        <v>0</v>
      </c>
      <c r="L141" s="205">
        <f>'[1]Oqoltin-Cotton'!K141</f>
        <v>1</v>
      </c>
      <c r="M141" s="206">
        <f>'[1]Oqoltin-Cotton'!L141</f>
        <v>28.6</v>
      </c>
      <c r="N141" s="206">
        <f>'[1]Oqoltin-Cotton'!M141</f>
        <v>100</v>
      </c>
      <c r="O141" s="207">
        <f>'[1]Oqoltin-Cotton'!N141</f>
        <v>45327</v>
      </c>
      <c r="P141" s="207">
        <f>'[1]Oqoltin-Cotton'!O141</f>
        <v>45329</v>
      </c>
      <c r="Q141" s="205" t="str">
        <f>'[1]Oqoltin-Cotton'!P141</f>
        <v> </v>
      </c>
      <c r="R141" s="212">
        <f>'[1]Oqoltin-Cotton'!Q141</f>
        <v>0</v>
      </c>
      <c r="S141" s="212">
        <f>'[1]Oqoltin-Cotton'!R141</f>
        <v>0</v>
      </c>
      <c r="T141" s="212">
        <f>'[1]Oqoltin-Cotton'!S141</f>
        <v>0</v>
      </c>
      <c r="U141" s="205">
        <f>'[1]Oqoltin-Cotton'!T141</f>
        <v>0</v>
      </c>
      <c r="V141" s="206">
        <f>'[1]Oqoltin-Cotton'!U141</f>
        <v>0</v>
      </c>
      <c r="W141" s="205" t="str">
        <f>'[1]Oqoltin-Cotton'!V141</f>
        <v> </v>
      </c>
      <c r="X141" s="205" t="str">
        <f>'[1]Oqoltin-Cotton'!W141</f>
        <v> </v>
      </c>
      <c r="Y141" s="205">
        <f>'[1]Oqoltin-Cotton'!X141</f>
        <v>0</v>
      </c>
      <c r="Z141" s="205">
        <f>'[1]Oqoltin-Cotton'!Y141</f>
        <v>0</v>
      </c>
      <c r="AA141" s="205">
        <f>'[1]Oqoltin-Cotton'!Z141</f>
        <v>0</v>
      </c>
      <c r="AB141" s="205">
        <f>'[1]Oqoltin-Cotton'!AA141</f>
        <v>0</v>
      </c>
      <c r="AC141" s="205">
        <f>'[1]Oqoltin-Cotton'!AB141</f>
        <v>0</v>
      </c>
      <c r="AD141" s="206">
        <f>'[1]Oqoltin-Cotton'!AC141</f>
        <v>0</v>
      </c>
      <c r="AE141" s="205" t="str">
        <f>'[1]Oqoltin-Cotton'!AD141</f>
        <v> </v>
      </c>
      <c r="AF141" s="205" t="str">
        <f>'[1]Oqoltin-Cotton'!AE141</f>
        <v> </v>
      </c>
      <c r="AG141" s="214">
        <f>'[1]Oqoltin-Cotton'!AF141</f>
        <v>0</v>
      </c>
      <c r="AH141" s="214">
        <f>'[1]Oqoltin-Cotton'!AG141</f>
        <v>0</v>
      </c>
      <c r="AI141" s="214">
        <f>'[1]Oqoltin-Cotton'!AH141</f>
        <v>0</v>
      </c>
      <c r="AJ141" s="214">
        <f>'[1]Oqoltin-Cotton'!AI141</f>
        <v>0</v>
      </c>
      <c r="AK141" s="214">
        <f>'[1]Oqoltin-Cotton'!AJ141</f>
        <v>0</v>
      </c>
      <c r="AL141" s="214">
        <f>'[1]Oqoltin-Cotton'!AK141</f>
        <v>0</v>
      </c>
      <c r="AM141" s="214">
        <f>'[1]Oqoltin-Cotton'!AL141</f>
        <v>0</v>
      </c>
      <c r="AN141" s="214">
        <f>'[1]Oqoltin-Cotton'!AM141</f>
        <v>0</v>
      </c>
      <c r="AO141" s="214">
        <f>'[1]Oqoltin-Cotton'!AN141</f>
        <v>0</v>
      </c>
      <c r="AP141" s="214">
        <f>'[1]Oqoltin-Cotton'!AO141</f>
        <v>0</v>
      </c>
      <c r="AQ141" s="214">
        <f>'[1]Oqoltin-Cotton'!AP141</f>
        <v>0</v>
      </c>
      <c r="AR141" s="214">
        <f>'[1]Oqoltin-Cotton'!AQ141</f>
        <v>0</v>
      </c>
      <c r="AS141" s="214">
        <f>'[1]Oqoltin-Cotton'!AR141</f>
        <v>0</v>
      </c>
      <c r="AT141" s="214">
        <f>'[1]Oqoltin-Cotton'!AS141</f>
        <v>0</v>
      </c>
      <c r="AU141" s="214">
        <f>'[1]Oqoltin-Cotton'!AT141</f>
        <v>0</v>
      </c>
      <c r="AV141" s="214">
        <f>'[1]Oqoltin-Cotton'!AU141</f>
        <v>0</v>
      </c>
    </row>
    <row r="142" spans="2:48" ht="15">
      <c r="B142" s="193" t="str">
        <f>'[1]Oqoltin-Cotton'!A142</f>
        <v>O-5-BB-F34A</v>
      </c>
      <c r="C142" s="203" t="str">
        <f>'[1]Oqoltin-Cotton'!B142</f>
        <v>Z 5</v>
      </c>
      <c r="D142" s="64" t="str">
        <f>'[1]Oqoltin-Cotton'!C142</f>
        <v>Bobur</v>
      </c>
      <c r="E142" s="204" t="str">
        <f>'[1]Oqoltin-Cotton'!D142</f>
        <v>F34A</v>
      </c>
      <c r="F142" s="210">
        <f>'[1]Oqoltin-Cotton'!E142</f>
        <v>33.29</v>
      </c>
      <c r="G142" s="211">
        <f>'[1]Oqoltin-Cotton'!F142</f>
        <v>31</v>
      </c>
      <c r="H142" s="204" t="str">
        <f>'[1]Oqoltin-Cotton'!G142</f>
        <v>Cotton</v>
      </c>
      <c r="I142" s="206">
        <f>'[1]Oqoltin-Cotton'!H142</f>
        <v>31</v>
      </c>
      <c r="J142" s="212">
        <f>'[1]Oqoltin-Cotton'!I142</f>
        <v>0</v>
      </c>
      <c r="K142" s="212">
        <f>'[1]Oqoltin-Cotton'!J142</f>
        <v>0</v>
      </c>
      <c r="L142" s="205">
        <f>'[1]Oqoltin-Cotton'!K142</f>
        <v>1</v>
      </c>
      <c r="M142" s="206">
        <f>'[1]Oqoltin-Cotton'!L142</f>
        <v>31</v>
      </c>
      <c r="N142" s="206">
        <f>'[1]Oqoltin-Cotton'!M142</f>
        <v>100</v>
      </c>
      <c r="O142" s="207">
        <f>'[1]Oqoltin-Cotton'!N142</f>
        <v>45304</v>
      </c>
      <c r="P142" s="207">
        <f>'[1]Oqoltin-Cotton'!O142</f>
        <v>45311</v>
      </c>
      <c r="Q142" s="205" t="str">
        <f>'[1]Oqoltin-Cotton'!P142</f>
        <v> </v>
      </c>
      <c r="R142" s="212">
        <f>'[1]Oqoltin-Cotton'!Q142</f>
        <v>0</v>
      </c>
      <c r="S142" s="212">
        <f>'[1]Oqoltin-Cotton'!R142</f>
        <v>0</v>
      </c>
      <c r="T142" s="212">
        <f>'[1]Oqoltin-Cotton'!S142</f>
        <v>0</v>
      </c>
      <c r="U142" s="205">
        <f>'[1]Oqoltin-Cotton'!T142</f>
        <v>0</v>
      </c>
      <c r="V142" s="206">
        <f>'[1]Oqoltin-Cotton'!U142</f>
        <v>0</v>
      </c>
      <c r="W142" s="205" t="str">
        <f>'[1]Oqoltin-Cotton'!V142</f>
        <v> </v>
      </c>
      <c r="X142" s="205" t="str">
        <f>'[1]Oqoltin-Cotton'!W142</f>
        <v> </v>
      </c>
      <c r="Y142" s="205">
        <f>'[1]Oqoltin-Cotton'!X142</f>
        <v>0</v>
      </c>
      <c r="Z142" s="205">
        <f>'[1]Oqoltin-Cotton'!Y142</f>
        <v>0</v>
      </c>
      <c r="AA142" s="205">
        <f>'[1]Oqoltin-Cotton'!Z142</f>
        <v>0</v>
      </c>
      <c r="AB142" s="205">
        <f>'[1]Oqoltin-Cotton'!AA142</f>
        <v>0</v>
      </c>
      <c r="AC142" s="205">
        <f>'[1]Oqoltin-Cotton'!AB142</f>
        <v>0</v>
      </c>
      <c r="AD142" s="206">
        <f>'[1]Oqoltin-Cotton'!AC142</f>
        <v>0</v>
      </c>
      <c r="AE142" s="205" t="str">
        <f>'[1]Oqoltin-Cotton'!AD142</f>
        <v> </v>
      </c>
      <c r="AF142" s="205" t="str">
        <f>'[1]Oqoltin-Cotton'!AE142</f>
        <v> </v>
      </c>
      <c r="AG142" s="214">
        <f>'[1]Oqoltin-Cotton'!AF142</f>
        <v>0</v>
      </c>
      <c r="AH142" s="214">
        <f>'[1]Oqoltin-Cotton'!AG142</f>
        <v>0</v>
      </c>
      <c r="AI142" s="214">
        <f>'[1]Oqoltin-Cotton'!AH142</f>
        <v>0</v>
      </c>
      <c r="AJ142" s="214">
        <f>'[1]Oqoltin-Cotton'!AI142</f>
        <v>0</v>
      </c>
      <c r="AK142" s="214">
        <f>'[1]Oqoltin-Cotton'!AJ142</f>
        <v>0</v>
      </c>
      <c r="AL142" s="214">
        <f>'[1]Oqoltin-Cotton'!AK142</f>
        <v>0</v>
      </c>
      <c r="AM142" s="214">
        <f>'[1]Oqoltin-Cotton'!AL142</f>
        <v>0</v>
      </c>
      <c r="AN142" s="214">
        <f>'[1]Oqoltin-Cotton'!AM142</f>
        <v>0</v>
      </c>
      <c r="AO142" s="214">
        <f>'[1]Oqoltin-Cotton'!AN142</f>
        <v>0</v>
      </c>
      <c r="AP142" s="214">
        <f>'[1]Oqoltin-Cotton'!AO142</f>
        <v>0</v>
      </c>
      <c r="AQ142" s="214">
        <f>'[1]Oqoltin-Cotton'!AP142</f>
        <v>0</v>
      </c>
      <c r="AR142" s="214">
        <f>'[1]Oqoltin-Cotton'!AQ142</f>
        <v>0</v>
      </c>
      <c r="AS142" s="214">
        <f>'[1]Oqoltin-Cotton'!AR142</f>
        <v>0</v>
      </c>
      <c r="AT142" s="214">
        <f>'[1]Oqoltin-Cotton'!AS142</f>
        <v>0</v>
      </c>
      <c r="AU142" s="214">
        <f>'[1]Oqoltin-Cotton'!AT142</f>
        <v>0</v>
      </c>
      <c r="AV142" s="214">
        <f>'[1]Oqoltin-Cotton'!AU142</f>
        <v>0</v>
      </c>
    </row>
    <row r="143" spans="2:48" ht="15">
      <c r="B143" s="193" t="str">
        <f>'[1]Oqoltin-Cotton'!A143</f>
        <v>O-5-BB-F34B</v>
      </c>
      <c r="C143" s="203" t="str">
        <f>'[1]Oqoltin-Cotton'!B143</f>
        <v>Z 5</v>
      </c>
      <c r="D143" s="64" t="str">
        <f>'[1]Oqoltin-Cotton'!C143</f>
        <v>Bobur</v>
      </c>
      <c r="E143" s="204" t="str">
        <f>'[1]Oqoltin-Cotton'!D143</f>
        <v>F34B</v>
      </c>
      <c r="F143" s="210">
        <f>'[1]Oqoltin-Cotton'!E143</f>
        <v>31</v>
      </c>
      <c r="G143" s="211">
        <f>'[1]Oqoltin-Cotton'!F143</f>
        <v>29</v>
      </c>
      <c r="H143" s="204" t="str">
        <f>'[1]Oqoltin-Cotton'!G143</f>
        <v>Cotton</v>
      </c>
      <c r="I143" s="206">
        <f>'[1]Oqoltin-Cotton'!H143</f>
        <v>29</v>
      </c>
      <c r="J143" s="212">
        <f>'[1]Oqoltin-Cotton'!I143</f>
        <v>0</v>
      </c>
      <c r="K143" s="212">
        <f>'[1]Oqoltin-Cotton'!J143</f>
        <v>0</v>
      </c>
      <c r="L143" s="205">
        <f>'[1]Oqoltin-Cotton'!K143</f>
        <v>1</v>
      </c>
      <c r="M143" s="206">
        <f>'[1]Oqoltin-Cotton'!L143</f>
        <v>29</v>
      </c>
      <c r="N143" s="206">
        <f>'[1]Oqoltin-Cotton'!M143</f>
        <v>100</v>
      </c>
      <c r="O143" s="207">
        <f>'[1]Oqoltin-Cotton'!N143</f>
        <v>45304</v>
      </c>
      <c r="P143" s="207">
        <f>'[1]Oqoltin-Cotton'!O143</f>
        <v>45311</v>
      </c>
      <c r="Q143" s="205" t="str">
        <f>'[1]Oqoltin-Cotton'!P143</f>
        <v> </v>
      </c>
      <c r="R143" s="212">
        <f>'[1]Oqoltin-Cotton'!Q143</f>
        <v>0</v>
      </c>
      <c r="S143" s="212">
        <f>'[1]Oqoltin-Cotton'!R143</f>
        <v>0</v>
      </c>
      <c r="T143" s="212">
        <f>'[1]Oqoltin-Cotton'!S143</f>
        <v>0</v>
      </c>
      <c r="U143" s="205">
        <f>'[1]Oqoltin-Cotton'!T143</f>
        <v>0</v>
      </c>
      <c r="V143" s="206">
        <f>'[1]Oqoltin-Cotton'!U143</f>
        <v>0</v>
      </c>
      <c r="W143" s="205" t="str">
        <f>'[1]Oqoltin-Cotton'!V143</f>
        <v> </v>
      </c>
      <c r="X143" s="205" t="str">
        <f>'[1]Oqoltin-Cotton'!W143</f>
        <v> </v>
      </c>
      <c r="Y143" s="205">
        <f>'[1]Oqoltin-Cotton'!X143</f>
        <v>0</v>
      </c>
      <c r="Z143" s="205">
        <f>'[1]Oqoltin-Cotton'!Y143</f>
        <v>0</v>
      </c>
      <c r="AA143" s="205">
        <f>'[1]Oqoltin-Cotton'!Z143</f>
        <v>0</v>
      </c>
      <c r="AB143" s="205">
        <f>'[1]Oqoltin-Cotton'!AA143</f>
        <v>0</v>
      </c>
      <c r="AC143" s="205">
        <f>'[1]Oqoltin-Cotton'!AB143</f>
        <v>0</v>
      </c>
      <c r="AD143" s="206">
        <f>'[1]Oqoltin-Cotton'!AC143</f>
        <v>0</v>
      </c>
      <c r="AE143" s="205" t="str">
        <f>'[1]Oqoltin-Cotton'!AD143</f>
        <v> </v>
      </c>
      <c r="AF143" s="205" t="str">
        <f>'[1]Oqoltin-Cotton'!AE143</f>
        <v> </v>
      </c>
      <c r="AG143" s="214">
        <f>'[1]Oqoltin-Cotton'!AF143</f>
        <v>0</v>
      </c>
      <c r="AH143" s="214">
        <f>'[1]Oqoltin-Cotton'!AG143</f>
        <v>0</v>
      </c>
      <c r="AI143" s="214">
        <f>'[1]Oqoltin-Cotton'!AH143</f>
        <v>0</v>
      </c>
      <c r="AJ143" s="214">
        <f>'[1]Oqoltin-Cotton'!AI143</f>
        <v>0</v>
      </c>
      <c r="AK143" s="214">
        <f>'[1]Oqoltin-Cotton'!AJ143</f>
        <v>0</v>
      </c>
      <c r="AL143" s="214">
        <f>'[1]Oqoltin-Cotton'!AK143</f>
        <v>0</v>
      </c>
      <c r="AM143" s="214">
        <f>'[1]Oqoltin-Cotton'!AL143</f>
        <v>0</v>
      </c>
      <c r="AN143" s="214">
        <f>'[1]Oqoltin-Cotton'!AM143</f>
        <v>0</v>
      </c>
      <c r="AO143" s="214">
        <f>'[1]Oqoltin-Cotton'!AN143</f>
        <v>0</v>
      </c>
      <c r="AP143" s="214">
        <f>'[1]Oqoltin-Cotton'!AO143</f>
        <v>0</v>
      </c>
      <c r="AQ143" s="214">
        <f>'[1]Oqoltin-Cotton'!AP143</f>
        <v>0</v>
      </c>
      <c r="AR143" s="214">
        <f>'[1]Oqoltin-Cotton'!AQ143</f>
        <v>0</v>
      </c>
      <c r="AS143" s="214">
        <f>'[1]Oqoltin-Cotton'!AR143</f>
        <v>0</v>
      </c>
      <c r="AT143" s="214">
        <f>'[1]Oqoltin-Cotton'!AS143</f>
        <v>0</v>
      </c>
      <c r="AU143" s="214">
        <f>'[1]Oqoltin-Cotton'!AT143</f>
        <v>0</v>
      </c>
      <c r="AV143" s="214">
        <f>'[1]Oqoltin-Cotton'!AU143</f>
        <v>0</v>
      </c>
    </row>
    <row r="144" spans="2:48" ht="15">
      <c r="B144" s="193" t="str">
        <f>'[1]Oqoltin-Cotton'!A144</f>
        <v>O-5-BB-F37B</v>
      </c>
      <c r="C144" s="203" t="str">
        <f>'[1]Oqoltin-Cotton'!B144</f>
        <v>Z 5</v>
      </c>
      <c r="D144" s="64" t="str">
        <f>'[1]Oqoltin-Cotton'!C144</f>
        <v>Bobur</v>
      </c>
      <c r="E144" s="204" t="str">
        <f>'[1]Oqoltin-Cotton'!D144</f>
        <v>F37B</v>
      </c>
      <c r="F144" s="210">
        <f>'[1]Oqoltin-Cotton'!E144</f>
        <v>36.46</v>
      </c>
      <c r="G144" s="210">
        <f>'[1]Oqoltin-Cotton'!F144</f>
        <v>34.9</v>
      </c>
      <c r="H144" s="204" t="str">
        <f>'[1]Oqoltin-Cotton'!G144</f>
        <v>Cotton</v>
      </c>
      <c r="I144" s="205">
        <f>'[1]Oqoltin-Cotton'!H144</f>
        <v>34.9</v>
      </c>
      <c r="J144" s="212" t="str">
        <f>'[1]Oqoltin-Cotton'!I144</f>
        <v> </v>
      </c>
      <c r="K144" s="212" t="str">
        <f>'[1]Oqoltin-Cotton'!J144</f>
        <v> </v>
      </c>
      <c r="L144" s="205">
        <f>'[1]Oqoltin-Cotton'!K144</f>
        <v>1</v>
      </c>
      <c r="M144" s="206">
        <f>'[1]Oqoltin-Cotton'!L144</f>
        <v>34.909999999999997</v>
      </c>
      <c r="N144" s="206">
        <f>'[1]Oqoltin-Cotton'!M144</f>
        <v>100.02865329512893</v>
      </c>
      <c r="O144" s="207">
        <f>'[1]Oqoltin-Cotton'!N144</f>
        <v>45294</v>
      </c>
      <c r="P144" s="207">
        <f>'[1]Oqoltin-Cotton'!O144</f>
        <v>45298</v>
      </c>
      <c r="Q144" s="205" t="str">
        <f>'[1]Oqoltin-Cotton'!P144</f>
        <v> </v>
      </c>
      <c r="R144" s="212">
        <f>'[1]Oqoltin-Cotton'!Q144</f>
        <v>0</v>
      </c>
      <c r="S144" s="212">
        <f>'[1]Oqoltin-Cotton'!R144</f>
        <v>0</v>
      </c>
      <c r="T144" s="212">
        <f>'[1]Oqoltin-Cotton'!S144</f>
        <v>0</v>
      </c>
      <c r="U144" s="205">
        <f>'[1]Oqoltin-Cotton'!T144</f>
        <v>0</v>
      </c>
      <c r="V144" s="206">
        <f>'[1]Oqoltin-Cotton'!U144</f>
        <v>0</v>
      </c>
      <c r="W144" s="205" t="str">
        <f>'[1]Oqoltin-Cotton'!V144</f>
        <v> </v>
      </c>
      <c r="X144" s="205" t="str">
        <f>'[1]Oqoltin-Cotton'!W144</f>
        <v> </v>
      </c>
      <c r="Y144" s="205">
        <f>'[1]Oqoltin-Cotton'!X144</f>
        <v>0</v>
      </c>
      <c r="Z144" s="205">
        <f>'[1]Oqoltin-Cotton'!Y144</f>
        <v>0</v>
      </c>
      <c r="AA144" s="205">
        <f>'[1]Oqoltin-Cotton'!Z144</f>
        <v>0</v>
      </c>
      <c r="AB144" s="205">
        <f>'[1]Oqoltin-Cotton'!AA144</f>
        <v>0</v>
      </c>
      <c r="AC144" s="205">
        <f>'[1]Oqoltin-Cotton'!AB144</f>
        <v>0</v>
      </c>
      <c r="AD144" s="206">
        <f>'[1]Oqoltin-Cotton'!AC144</f>
        <v>0</v>
      </c>
      <c r="AE144" s="205" t="str">
        <f>'[1]Oqoltin-Cotton'!AD144</f>
        <v> </v>
      </c>
      <c r="AF144" s="205" t="str">
        <f>'[1]Oqoltin-Cotton'!AE144</f>
        <v> </v>
      </c>
      <c r="AG144" s="214">
        <f>'[1]Oqoltin-Cotton'!AF144</f>
        <v>0</v>
      </c>
      <c r="AH144" s="214">
        <f>'[1]Oqoltin-Cotton'!AG144</f>
        <v>0</v>
      </c>
      <c r="AI144" s="214">
        <f>'[1]Oqoltin-Cotton'!AH144</f>
        <v>0</v>
      </c>
      <c r="AJ144" s="214">
        <f>'[1]Oqoltin-Cotton'!AI144</f>
        <v>0</v>
      </c>
      <c r="AK144" s="214">
        <f>'[1]Oqoltin-Cotton'!AJ144</f>
        <v>0</v>
      </c>
      <c r="AL144" s="214">
        <f>'[1]Oqoltin-Cotton'!AK144</f>
        <v>0</v>
      </c>
      <c r="AM144" s="214">
        <f>'[1]Oqoltin-Cotton'!AL144</f>
        <v>0</v>
      </c>
      <c r="AN144" s="214">
        <f>'[1]Oqoltin-Cotton'!AM144</f>
        <v>0</v>
      </c>
      <c r="AO144" s="214">
        <f>'[1]Oqoltin-Cotton'!AN144</f>
        <v>0</v>
      </c>
      <c r="AP144" s="214">
        <f>'[1]Oqoltin-Cotton'!AO144</f>
        <v>0</v>
      </c>
      <c r="AQ144" s="214">
        <f>'[1]Oqoltin-Cotton'!AP144</f>
        <v>0</v>
      </c>
      <c r="AR144" s="214">
        <f>'[1]Oqoltin-Cotton'!AQ144</f>
        <v>0</v>
      </c>
      <c r="AS144" s="214">
        <f>'[1]Oqoltin-Cotton'!AR144</f>
        <v>0</v>
      </c>
      <c r="AT144" s="214">
        <f>'[1]Oqoltin-Cotton'!AS144</f>
        <v>0</v>
      </c>
      <c r="AU144" s="214">
        <f>'[1]Oqoltin-Cotton'!AT144</f>
        <v>0</v>
      </c>
      <c r="AV144" s="214">
        <f>'[1]Oqoltin-Cotton'!AU144</f>
        <v>0</v>
      </c>
    </row>
    <row r="145" spans="2:48" ht="15">
      <c r="B145" s="193" t="str">
        <f>'[1]Oqoltin-Cotton'!A145</f>
        <v>O-5-BB-F39</v>
      </c>
      <c r="C145" s="203" t="str">
        <f>'[1]Oqoltin-Cotton'!B145</f>
        <v>Z 5</v>
      </c>
      <c r="D145" s="64" t="str">
        <f>'[1]Oqoltin-Cotton'!C145</f>
        <v>Bobur</v>
      </c>
      <c r="E145" s="204" t="str">
        <f>'[1]Oqoltin-Cotton'!D145</f>
        <v>F39</v>
      </c>
      <c r="F145" s="210">
        <f>'[1]Oqoltin-Cotton'!E145</f>
        <v>49.78</v>
      </c>
      <c r="G145" s="210">
        <f>'[1]Oqoltin-Cotton'!F145</f>
        <v>46.3</v>
      </c>
      <c r="H145" s="204" t="str">
        <f>'[1]Oqoltin-Cotton'!G145</f>
        <v>Cotton</v>
      </c>
      <c r="I145" s="205">
        <f>'[1]Oqoltin-Cotton'!H145</f>
        <v>46.3</v>
      </c>
      <c r="J145" s="212">
        <f>'[1]Oqoltin-Cotton'!I145</f>
        <v>0</v>
      </c>
      <c r="K145" s="212">
        <f>'[1]Oqoltin-Cotton'!J145</f>
        <v>0</v>
      </c>
      <c r="L145" s="205">
        <f>'[1]Oqoltin-Cotton'!K145</f>
        <v>1</v>
      </c>
      <c r="M145" s="206">
        <f>'[1]Oqoltin-Cotton'!L145</f>
        <v>46.3</v>
      </c>
      <c r="N145" s="206">
        <f>'[1]Oqoltin-Cotton'!M145</f>
        <v>100</v>
      </c>
      <c r="O145" s="207">
        <f>'[1]Oqoltin-Cotton'!N145</f>
        <v>45333</v>
      </c>
      <c r="P145" s="207">
        <f>'[1]Oqoltin-Cotton'!O145</f>
        <v>45341</v>
      </c>
      <c r="Q145" s="205" t="str">
        <f>'[1]Oqoltin-Cotton'!P145</f>
        <v> </v>
      </c>
      <c r="R145" s="212">
        <f>'[1]Oqoltin-Cotton'!Q145</f>
        <v>0</v>
      </c>
      <c r="S145" s="212">
        <f>'[1]Oqoltin-Cotton'!R145</f>
        <v>0</v>
      </c>
      <c r="T145" s="212">
        <f>'[1]Oqoltin-Cotton'!S145</f>
        <v>0</v>
      </c>
      <c r="U145" s="205">
        <f>'[1]Oqoltin-Cotton'!T145</f>
        <v>0</v>
      </c>
      <c r="V145" s="206">
        <f>'[1]Oqoltin-Cotton'!U145</f>
        <v>0</v>
      </c>
      <c r="W145" s="205" t="str">
        <f>'[1]Oqoltin-Cotton'!V145</f>
        <v> </v>
      </c>
      <c r="X145" s="205" t="str">
        <f>'[1]Oqoltin-Cotton'!W145</f>
        <v> </v>
      </c>
      <c r="Y145" s="205">
        <f>'[1]Oqoltin-Cotton'!X145</f>
        <v>0</v>
      </c>
      <c r="Z145" s="205">
        <f>'[1]Oqoltin-Cotton'!Y145</f>
        <v>0</v>
      </c>
      <c r="AA145" s="205">
        <f>'[1]Oqoltin-Cotton'!Z145</f>
        <v>0</v>
      </c>
      <c r="AB145" s="205">
        <f>'[1]Oqoltin-Cotton'!AA145</f>
        <v>0</v>
      </c>
      <c r="AC145" s="205">
        <f>'[1]Oqoltin-Cotton'!AB145</f>
        <v>0</v>
      </c>
      <c r="AD145" s="206">
        <f>'[1]Oqoltin-Cotton'!AC145</f>
        <v>0</v>
      </c>
      <c r="AE145" s="205" t="str">
        <f>'[1]Oqoltin-Cotton'!AD145</f>
        <v> </v>
      </c>
      <c r="AF145" s="205" t="str">
        <f>'[1]Oqoltin-Cotton'!AE145</f>
        <v> </v>
      </c>
      <c r="AG145" s="214">
        <f>'[1]Oqoltin-Cotton'!AF145</f>
        <v>0</v>
      </c>
      <c r="AH145" s="214">
        <f>'[1]Oqoltin-Cotton'!AG145</f>
        <v>0</v>
      </c>
      <c r="AI145" s="214">
        <f>'[1]Oqoltin-Cotton'!AH145</f>
        <v>0</v>
      </c>
      <c r="AJ145" s="214">
        <f>'[1]Oqoltin-Cotton'!AI145</f>
        <v>0</v>
      </c>
      <c r="AK145" s="214">
        <f>'[1]Oqoltin-Cotton'!AJ145</f>
        <v>0</v>
      </c>
      <c r="AL145" s="214">
        <f>'[1]Oqoltin-Cotton'!AK145</f>
        <v>0</v>
      </c>
      <c r="AM145" s="214">
        <f>'[1]Oqoltin-Cotton'!AL145</f>
        <v>0</v>
      </c>
      <c r="AN145" s="214">
        <f>'[1]Oqoltin-Cotton'!AM145</f>
        <v>0</v>
      </c>
      <c r="AO145" s="214">
        <f>'[1]Oqoltin-Cotton'!AN145</f>
        <v>0</v>
      </c>
      <c r="AP145" s="214">
        <f>'[1]Oqoltin-Cotton'!AO145</f>
        <v>0</v>
      </c>
      <c r="AQ145" s="214">
        <f>'[1]Oqoltin-Cotton'!AP145</f>
        <v>0</v>
      </c>
      <c r="AR145" s="214">
        <f>'[1]Oqoltin-Cotton'!AQ145</f>
        <v>0</v>
      </c>
      <c r="AS145" s="214">
        <f>'[1]Oqoltin-Cotton'!AR145</f>
        <v>0</v>
      </c>
      <c r="AT145" s="214">
        <f>'[1]Oqoltin-Cotton'!AS145</f>
        <v>0</v>
      </c>
      <c r="AU145" s="214">
        <f>'[1]Oqoltin-Cotton'!AT145</f>
        <v>0</v>
      </c>
      <c r="AV145" s="214">
        <f>'[1]Oqoltin-Cotton'!AU145</f>
        <v>0</v>
      </c>
    </row>
    <row r="146" spans="2:48" ht="15">
      <c r="B146" s="193" t="str">
        <f>'[1]Oqoltin-Cotton'!A146</f>
        <v>O-5-BB-F42A</v>
      </c>
      <c r="C146" s="203" t="str">
        <f>'[1]Oqoltin-Cotton'!B146</f>
        <v>Z 5</v>
      </c>
      <c r="D146" s="64" t="str">
        <f>'[1]Oqoltin-Cotton'!C146</f>
        <v>Bobur</v>
      </c>
      <c r="E146" s="204" t="str">
        <f>'[1]Oqoltin-Cotton'!D146</f>
        <v>F42A</v>
      </c>
      <c r="F146" s="210">
        <f>'[1]Oqoltin-Cotton'!E146</f>
        <v>31.42</v>
      </c>
      <c r="G146" s="210">
        <f>'[1]Oqoltin-Cotton'!F146</f>
        <v>28.8</v>
      </c>
      <c r="H146" s="204" t="str">
        <f>'[1]Oqoltin-Cotton'!G146</f>
        <v>Cotton</v>
      </c>
      <c r="I146" s="205">
        <f>'[1]Oqoltin-Cotton'!H146</f>
        <v>28.8</v>
      </c>
      <c r="J146" s="212">
        <f>'[1]Oqoltin-Cotton'!I146</f>
        <v>0</v>
      </c>
      <c r="K146" s="212">
        <f>'[1]Oqoltin-Cotton'!J146</f>
        <v>0</v>
      </c>
      <c r="L146" s="205">
        <f>'[1]Oqoltin-Cotton'!K146</f>
        <v>1</v>
      </c>
      <c r="M146" s="206">
        <f>'[1]Oqoltin-Cotton'!L146</f>
        <v>28.8</v>
      </c>
      <c r="N146" s="206">
        <f>'[1]Oqoltin-Cotton'!M146</f>
        <v>100</v>
      </c>
      <c r="O146" s="207">
        <f>'[1]Oqoltin-Cotton'!N146</f>
        <v>45352</v>
      </c>
      <c r="P146" s="207">
        <f>'[1]Oqoltin-Cotton'!O146</f>
        <v>45356</v>
      </c>
      <c r="Q146" s="205" t="str">
        <f>'[1]Oqoltin-Cotton'!P146</f>
        <v> </v>
      </c>
      <c r="R146" s="212">
        <f>'[1]Oqoltin-Cotton'!Q146</f>
        <v>0</v>
      </c>
      <c r="S146" s="212">
        <f>'[1]Oqoltin-Cotton'!R146</f>
        <v>0</v>
      </c>
      <c r="T146" s="212">
        <f>'[1]Oqoltin-Cotton'!S146</f>
        <v>0</v>
      </c>
      <c r="U146" s="205">
        <f>'[1]Oqoltin-Cotton'!T146</f>
        <v>0</v>
      </c>
      <c r="V146" s="206">
        <f>'[1]Oqoltin-Cotton'!U146</f>
        <v>0</v>
      </c>
      <c r="W146" s="205" t="str">
        <f>'[1]Oqoltin-Cotton'!V146</f>
        <v> </v>
      </c>
      <c r="X146" s="205" t="str">
        <f>'[1]Oqoltin-Cotton'!W146</f>
        <v> </v>
      </c>
      <c r="Y146" s="205">
        <f>'[1]Oqoltin-Cotton'!X146</f>
        <v>0</v>
      </c>
      <c r="Z146" s="205">
        <f>'[1]Oqoltin-Cotton'!Y146</f>
        <v>0</v>
      </c>
      <c r="AA146" s="205">
        <f>'[1]Oqoltin-Cotton'!Z146</f>
        <v>0</v>
      </c>
      <c r="AB146" s="205">
        <f>'[1]Oqoltin-Cotton'!AA146</f>
        <v>0</v>
      </c>
      <c r="AC146" s="205">
        <f>'[1]Oqoltin-Cotton'!AB146</f>
        <v>0</v>
      </c>
      <c r="AD146" s="206">
        <f>'[1]Oqoltin-Cotton'!AC146</f>
        <v>0</v>
      </c>
      <c r="AE146" s="205" t="str">
        <f>'[1]Oqoltin-Cotton'!AD146</f>
        <v> </v>
      </c>
      <c r="AF146" s="205" t="str">
        <f>'[1]Oqoltin-Cotton'!AE146</f>
        <v> </v>
      </c>
      <c r="AG146" s="214">
        <f>'[1]Oqoltin-Cotton'!AF146</f>
        <v>0</v>
      </c>
      <c r="AH146" s="214">
        <f>'[1]Oqoltin-Cotton'!AG146</f>
        <v>0</v>
      </c>
      <c r="AI146" s="214">
        <f>'[1]Oqoltin-Cotton'!AH146</f>
        <v>0</v>
      </c>
      <c r="AJ146" s="214">
        <f>'[1]Oqoltin-Cotton'!AI146</f>
        <v>0</v>
      </c>
      <c r="AK146" s="214">
        <f>'[1]Oqoltin-Cotton'!AJ146</f>
        <v>0</v>
      </c>
      <c r="AL146" s="214">
        <f>'[1]Oqoltin-Cotton'!AK146</f>
        <v>0</v>
      </c>
      <c r="AM146" s="214">
        <f>'[1]Oqoltin-Cotton'!AL146</f>
        <v>0</v>
      </c>
      <c r="AN146" s="214">
        <f>'[1]Oqoltin-Cotton'!AM146</f>
        <v>0</v>
      </c>
      <c r="AO146" s="214">
        <f>'[1]Oqoltin-Cotton'!AN146</f>
        <v>0</v>
      </c>
      <c r="AP146" s="214">
        <f>'[1]Oqoltin-Cotton'!AO146</f>
        <v>0</v>
      </c>
      <c r="AQ146" s="214">
        <f>'[1]Oqoltin-Cotton'!AP146</f>
        <v>0</v>
      </c>
      <c r="AR146" s="214">
        <f>'[1]Oqoltin-Cotton'!AQ146</f>
        <v>0</v>
      </c>
      <c r="AS146" s="214">
        <f>'[1]Oqoltin-Cotton'!AR146</f>
        <v>0</v>
      </c>
      <c r="AT146" s="214">
        <f>'[1]Oqoltin-Cotton'!AS146</f>
        <v>0</v>
      </c>
      <c r="AU146" s="214">
        <f>'[1]Oqoltin-Cotton'!AT146</f>
        <v>0</v>
      </c>
      <c r="AV146" s="214">
        <f>'[1]Oqoltin-Cotton'!AU146</f>
        <v>0</v>
      </c>
    </row>
    <row r="147" spans="2:48" ht="15">
      <c r="B147" s="193" t="str">
        <f>'[1]Oqoltin-Cotton'!A147</f>
        <v>O-5-BB-F42B</v>
      </c>
      <c r="C147" s="203" t="str">
        <f>'[1]Oqoltin-Cotton'!B147</f>
        <v>Z 5</v>
      </c>
      <c r="D147" s="64" t="str">
        <f>'[1]Oqoltin-Cotton'!C147</f>
        <v>Bobur</v>
      </c>
      <c r="E147" s="204" t="str">
        <f>'[1]Oqoltin-Cotton'!D147</f>
        <v>F42B</v>
      </c>
      <c r="F147" s="210">
        <f>'[1]Oqoltin-Cotton'!E147</f>
        <v>32.020000000000003</v>
      </c>
      <c r="G147" s="210">
        <f>'[1]Oqoltin-Cotton'!F147</f>
        <v>29.1</v>
      </c>
      <c r="H147" s="204" t="str">
        <f>'[1]Oqoltin-Cotton'!G147</f>
        <v>Cotton</v>
      </c>
      <c r="I147" s="205">
        <f>'[1]Oqoltin-Cotton'!H147</f>
        <v>29.1</v>
      </c>
      <c r="J147" s="212">
        <f>'[1]Oqoltin-Cotton'!I147</f>
        <v>0</v>
      </c>
      <c r="K147" s="212">
        <f>'[1]Oqoltin-Cotton'!J147</f>
        <v>0</v>
      </c>
      <c r="L147" s="205">
        <f>'[1]Oqoltin-Cotton'!K147</f>
        <v>1</v>
      </c>
      <c r="M147" s="206">
        <f>'[1]Oqoltin-Cotton'!L147</f>
        <v>29.1</v>
      </c>
      <c r="N147" s="206">
        <f>'[1]Oqoltin-Cotton'!M147</f>
        <v>100</v>
      </c>
      <c r="O147" s="207">
        <f>'[1]Oqoltin-Cotton'!N147</f>
        <v>45344</v>
      </c>
      <c r="P147" s="207">
        <f>'[1]Oqoltin-Cotton'!O147</f>
        <v>45352</v>
      </c>
      <c r="Q147" s="205" t="str">
        <f>'[1]Oqoltin-Cotton'!P147</f>
        <v> </v>
      </c>
      <c r="R147" s="212">
        <f>'[1]Oqoltin-Cotton'!Q147</f>
        <v>0</v>
      </c>
      <c r="S147" s="212">
        <f>'[1]Oqoltin-Cotton'!R147</f>
        <v>0</v>
      </c>
      <c r="T147" s="212">
        <f>'[1]Oqoltin-Cotton'!S147</f>
        <v>0</v>
      </c>
      <c r="U147" s="205">
        <f>'[1]Oqoltin-Cotton'!T147</f>
        <v>0</v>
      </c>
      <c r="V147" s="206">
        <f>'[1]Oqoltin-Cotton'!U147</f>
        <v>0</v>
      </c>
      <c r="W147" s="205" t="str">
        <f>'[1]Oqoltin-Cotton'!V147</f>
        <v> </v>
      </c>
      <c r="X147" s="205" t="str">
        <f>'[1]Oqoltin-Cotton'!W147</f>
        <v> </v>
      </c>
      <c r="Y147" s="205">
        <f>'[1]Oqoltin-Cotton'!X147</f>
        <v>0</v>
      </c>
      <c r="Z147" s="205">
        <f>'[1]Oqoltin-Cotton'!Y147</f>
        <v>0</v>
      </c>
      <c r="AA147" s="205">
        <f>'[1]Oqoltin-Cotton'!Z147</f>
        <v>0</v>
      </c>
      <c r="AB147" s="205">
        <f>'[1]Oqoltin-Cotton'!AA147</f>
        <v>0</v>
      </c>
      <c r="AC147" s="205">
        <f>'[1]Oqoltin-Cotton'!AB147</f>
        <v>0</v>
      </c>
      <c r="AD147" s="206">
        <f>'[1]Oqoltin-Cotton'!AC147</f>
        <v>0</v>
      </c>
      <c r="AE147" s="205" t="str">
        <f>'[1]Oqoltin-Cotton'!AD147</f>
        <v> </v>
      </c>
      <c r="AF147" s="205" t="str">
        <f>'[1]Oqoltin-Cotton'!AE147</f>
        <v> </v>
      </c>
      <c r="AG147" s="214">
        <f>'[1]Oqoltin-Cotton'!AF147</f>
        <v>0</v>
      </c>
      <c r="AH147" s="214">
        <f>'[1]Oqoltin-Cotton'!AG147</f>
        <v>0</v>
      </c>
      <c r="AI147" s="214">
        <f>'[1]Oqoltin-Cotton'!AH147</f>
        <v>0</v>
      </c>
      <c r="AJ147" s="214">
        <f>'[1]Oqoltin-Cotton'!AI147</f>
        <v>0</v>
      </c>
      <c r="AK147" s="214">
        <f>'[1]Oqoltin-Cotton'!AJ147</f>
        <v>0</v>
      </c>
      <c r="AL147" s="214">
        <f>'[1]Oqoltin-Cotton'!AK147</f>
        <v>0</v>
      </c>
      <c r="AM147" s="214">
        <f>'[1]Oqoltin-Cotton'!AL147</f>
        <v>0</v>
      </c>
      <c r="AN147" s="214">
        <f>'[1]Oqoltin-Cotton'!AM147</f>
        <v>0</v>
      </c>
      <c r="AO147" s="214">
        <f>'[1]Oqoltin-Cotton'!AN147</f>
        <v>0</v>
      </c>
      <c r="AP147" s="214">
        <f>'[1]Oqoltin-Cotton'!AO147</f>
        <v>0</v>
      </c>
      <c r="AQ147" s="214">
        <f>'[1]Oqoltin-Cotton'!AP147</f>
        <v>0</v>
      </c>
      <c r="AR147" s="214">
        <f>'[1]Oqoltin-Cotton'!AQ147</f>
        <v>0</v>
      </c>
      <c r="AS147" s="214">
        <f>'[1]Oqoltin-Cotton'!AR147</f>
        <v>0</v>
      </c>
      <c r="AT147" s="214">
        <f>'[1]Oqoltin-Cotton'!AS147</f>
        <v>0</v>
      </c>
      <c r="AU147" s="214">
        <f>'[1]Oqoltin-Cotton'!AT147</f>
        <v>0</v>
      </c>
      <c r="AV147" s="214">
        <f>'[1]Oqoltin-Cotton'!AU147</f>
        <v>0</v>
      </c>
    </row>
    <row r="148" spans="2:48" ht="15">
      <c r="B148" s="193" t="str">
        <f>'[1]Oqoltin-Cotton'!A148</f>
        <v>O-5-BB-F46</v>
      </c>
      <c r="C148" s="203" t="str">
        <f>'[1]Oqoltin-Cotton'!B148</f>
        <v>Z 5</v>
      </c>
      <c r="D148" s="64" t="str">
        <f>'[1]Oqoltin-Cotton'!C148</f>
        <v>Bobur</v>
      </c>
      <c r="E148" s="204" t="str">
        <f>'[1]Oqoltin-Cotton'!D148</f>
        <v>F46</v>
      </c>
      <c r="F148" s="210">
        <f>'[1]Oqoltin-Cotton'!E148</f>
        <v>57.54</v>
      </c>
      <c r="G148" s="210">
        <f>'[1]Oqoltin-Cotton'!F148</f>
        <v>52.2</v>
      </c>
      <c r="H148" s="204" t="str">
        <f>'[1]Oqoltin-Cotton'!G148</f>
        <v>Cotton</v>
      </c>
      <c r="I148" s="205">
        <f>'[1]Oqoltin-Cotton'!H148</f>
        <v>52.2</v>
      </c>
      <c r="J148" s="212">
        <f>'[1]Oqoltin-Cotton'!I148</f>
        <v>0</v>
      </c>
      <c r="K148" s="212">
        <f>'[1]Oqoltin-Cotton'!J148</f>
        <v>0</v>
      </c>
      <c r="L148" s="205">
        <f>'[1]Oqoltin-Cotton'!K148</f>
        <v>1</v>
      </c>
      <c r="M148" s="206">
        <f>'[1]Oqoltin-Cotton'!L148</f>
        <v>52.2</v>
      </c>
      <c r="N148" s="206">
        <f>'[1]Oqoltin-Cotton'!M148</f>
        <v>100</v>
      </c>
      <c r="O148" s="207">
        <f>'[1]Oqoltin-Cotton'!N148</f>
        <v>45306</v>
      </c>
      <c r="P148" s="207">
        <f>'[1]Oqoltin-Cotton'!O148</f>
        <v>45312</v>
      </c>
      <c r="Q148" s="205" t="str">
        <f>'[1]Oqoltin-Cotton'!P148</f>
        <v> </v>
      </c>
      <c r="R148" s="212">
        <f>'[1]Oqoltin-Cotton'!Q148</f>
        <v>0</v>
      </c>
      <c r="S148" s="212">
        <f>'[1]Oqoltin-Cotton'!R148</f>
        <v>0</v>
      </c>
      <c r="T148" s="212">
        <f>'[1]Oqoltin-Cotton'!S148</f>
        <v>0</v>
      </c>
      <c r="U148" s="205">
        <f>'[1]Oqoltin-Cotton'!T148</f>
        <v>0</v>
      </c>
      <c r="V148" s="206">
        <f>'[1]Oqoltin-Cotton'!U148</f>
        <v>0</v>
      </c>
      <c r="W148" s="205" t="str">
        <f>'[1]Oqoltin-Cotton'!V148</f>
        <v> </v>
      </c>
      <c r="X148" s="205" t="str">
        <f>'[1]Oqoltin-Cotton'!W148</f>
        <v> </v>
      </c>
      <c r="Y148" s="205">
        <f>'[1]Oqoltin-Cotton'!X148</f>
        <v>52.2</v>
      </c>
      <c r="Z148" s="205">
        <f>'[1]Oqoltin-Cotton'!Y148</f>
        <v>0</v>
      </c>
      <c r="AA148" s="206">
        <f>'[1]Oqoltin-Cotton'!Z148</f>
        <v>0</v>
      </c>
      <c r="AB148" s="205">
        <f>'[1]Oqoltin-Cotton'!AA148</f>
        <v>1</v>
      </c>
      <c r="AC148" s="206">
        <f>'[1]Oqoltin-Cotton'!AB148</f>
        <v>52.2</v>
      </c>
      <c r="AD148" s="206">
        <f>'[1]Oqoltin-Cotton'!AC148</f>
        <v>100</v>
      </c>
      <c r="AE148" s="207">
        <f>'[1]Oqoltin-Cotton'!AD148</f>
        <v>45414</v>
      </c>
      <c r="AF148" s="207">
        <f>'[1]Oqoltin-Cotton'!AE148</f>
        <v>45417</v>
      </c>
      <c r="AG148" s="214">
        <f>'[1]Oqoltin-Cotton'!AF148</f>
        <v>0</v>
      </c>
      <c r="AH148" s="214">
        <f>'[1]Oqoltin-Cotton'!AG148</f>
        <v>0</v>
      </c>
      <c r="AI148" s="214">
        <f>'[1]Oqoltin-Cotton'!AH148</f>
        <v>0</v>
      </c>
      <c r="AJ148" s="214">
        <f>'[1]Oqoltin-Cotton'!AI148</f>
        <v>0</v>
      </c>
      <c r="AK148" s="214">
        <f>'[1]Oqoltin-Cotton'!AJ148</f>
        <v>0</v>
      </c>
      <c r="AL148" s="214">
        <f>'[1]Oqoltin-Cotton'!AK148</f>
        <v>0</v>
      </c>
      <c r="AM148" s="214">
        <f>'[1]Oqoltin-Cotton'!AL148</f>
        <v>0</v>
      </c>
      <c r="AN148" s="214">
        <f>'[1]Oqoltin-Cotton'!AM148</f>
        <v>0</v>
      </c>
      <c r="AO148" s="214">
        <f>'[1]Oqoltin-Cotton'!AN148</f>
        <v>0</v>
      </c>
      <c r="AP148" s="214">
        <f>'[1]Oqoltin-Cotton'!AO148</f>
        <v>0</v>
      </c>
      <c r="AQ148" s="214">
        <f>'[1]Oqoltin-Cotton'!AP148</f>
        <v>0</v>
      </c>
      <c r="AR148" s="214">
        <f>'[1]Oqoltin-Cotton'!AQ148</f>
        <v>0</v>
      </c>
      <c r="AS148" s="214">
        <f>'[1]Oqoltin-Cotton'!AR148</f>
        <v>0</v>
      </c>
      <c r="AT148" s="214">
        <f>'[1]Oqoltin-Cotton'!AS148</f>
        <v>0</v>
      </c>
      <c r="AU148" s="214">
        <f>'[1]Oqoltin-Cotton'!AT148</f>
        <v>0</v>
      </c>
      <c r="AV148" s="214">
        <f>'[1]Oqoltin-Cotton'!AU148</f>
        <v>0</v>
      </c>
    </row>
    <row r="149" spans="2:48" ht="15">
      <c r="B149" s="193" t="str">
        <f>'[1]Oqoltin-Cotton'!A149</f>
        <v>O-5-BB-F49</v>
      </c>
      <c r="C149" s="203" t="str">
        <f>'[1]Oqoltin-Cotton'!B149</f>
        <v>Z 5</v>
      </c>
      <c r="D149" s="64" t="str">
        <f>'[1]Oqoltin-Cotton'!C149</f>
        <v>Bobur</v>
      </c>
      <c r="E149" s="204" t="str">
        <f>'[1]Oqoltin-Cotton'!D149</f>
        <v>F49</v>
      </c>
      <c r="F149" s="210">
        <f>'[1]Oqoltin-Cotton'!E149</f>
        <v>7.54</v>
      </c>
      <c r="G149" s="210">
        <f>'[1]Oqoltin-Cotton'!F149</f>
        <v>6.2</v>
      </c>
      <c r="H149" s="204" t="str">
        <f>'[1]Oqoltin-Cotton'!G149</f>
        <v>Cotton</v>
      </c>
      <c r="I149" s="205">
        <f>'[1]Oqoltin-Cotton'!H149</f>
        <v>6.2</v>
      </c>
      <c r="J149" s="212">
        <f>'[1]Oqoltin-Cotton'!I149</f>
        <v>0</v>
      </c>
      <c r="K149" s="212">
        <f>'[1]Oqoltin-Cotton'!J149</f>
        <v>0</v>
      </c>
      <c r="L149" s="205">
        <f>'[1]Oqoltin-Cotton'!K149</f>
        <v>1</v>
      </c>
      <c r="M149" s="206">
        <f>'[1]Oqoltin-Cotton'!L149</f>
        <v>6.2</v>
      </c>
      <c r="N149" s="206">
        <f>'[1]Oqoltin-Cotton'!M149</f>
        <v>100</v>
      </c>
      <c r="O149" s="207">
        <f>'[1]Oqoltin-Cotton'!N149</f>
        <v>45311</v>
      </c>
      <c r="P149" s="207">
        <f>'[1]Oqoltin-Cotton'!O149</f>
        <v>45313</v>
      </c>
      <c r="Q149" s="205" t="str">
        <f>'[1]Oqoltin-Cotton'!P149</f>
        <v> </v>
      </c>
      <c r="R149" s="212">
        <f>'[1]Oqoltin-Cotton'!Q149</f>
        <v>0</v>
      </c>
      <c r="S149" s="212">
        <f>'[1]Oqoltin-Cotton'!R149</f>
        <v>0</v>
      </c>
      <c r="T149" s="212">
        <f>'[1]Oqoltin-Cotton'!S149</f>
        <v>0</v>
      </c>
      <c r="U149" s="205">
        <f>'[1]Oqoltin-Cotton'!T149</f>
        <v>0</v>
      </c>
      <c r="V149" s="206">
        <f>'[1]Oqoltin-Cotton'!U149</f>
        <v>0</v>
      </c>
      <c r="W149" s="205" t="str">
        <f>'[1]Oqoltin-Cotton'!V149</f>
        <v> </v>
      </c>
      <c r="X149" s="205" t="str">
        <f>'[1]Oqoltin-Cotton'!W149</f>
        <v> </v>
      </c>
      <c r="Y149" s="205">
        <f>'[1]Oqoltin-Cotton'!X149</f>
        <v>0</v>
      </c>
      <c r="Z149" s="205">
        <f>'[1]Oqoltin-Cotton'!Y149</f>
        <v>0</v>
      </c>
      <c r="AA149" s="205">
        <f>'[1]Oqoltin-Cotton'!Z149</f>
        <v>0</v>
      </c>
      <c r="AB149" s="205">
        <f>'[1]Oqoltin-Cotton'!AA149</f>
        <v>0</v>
      </c>
      <c r="AC149" s="205">
        <f>'[1]Oqoltin-Cotton'!AB149</f>
        <v>0</v>
      </c>
      <c r="AD149" s="206">
        <f>'[1]Oqoltin-Cotton'!AC149</f>
        <v>0</v>
      </c>
      <c r="AE149" s="205" t="str">
        <f>'[1]Oqoltin-Cotton'!AD149</f>
        <v> </v>
      </c>
      <c r="AF149" s="205" t="str">
        <f>'[1]Oqoltin-Cotton'!AE149</f>
        <v> </v>
      </c>
      <c r="AG149" s="214">
        <f>'[1]Oqoltin-Cotton'!AF149</f>
        <v>0</v>
      </c>
      <c r="AH149" s="214">
        <f>'[1]Oqoltin-Cotton'!AG149</f>
        <v>0</v>
      </c>
      <c r="AI149" s="214">
        <f>'[1]Oqoltin-Cotton'!AH149</f>
        <v>0</v>
      </c>
      <c r="AJ149" s="214">
        <f>'[1]Oqoltin-Cotton'!AI149</f>
        <v>0</v>
      </c>
      <c r="AK149" s="214">
        <f>'[1]Oqoltin-Cotton'!AJ149</f>
        <v>0</v>
      </c>
      <c r="AL149" s="214">
        <f>'[1]Oqoltin-Cotton'!AK149</f>
        <v>0</v>
      </c>
      <c r="AM149" s="214">
        <f>'[1]Oqoltin-Cotton'!AL149</f>
        <v>0</v>
      </c>
      <c r="AN149" s="214">
        <f>'[1]Oqoltin-Cotton'!AM149</f>
        <v>0</v>
      </c>
      <c r="AO149" s="214">
        <f>'[1]Oqoltin-Cotton'!AN149</f>
        <v>0</v>
      </c>
      <c r="AP149" s="214">
        <f>'[1]Oqoltin-Cotton'!AO149</f>
        <v>0</v>
      </c>
      <c r="AQ149" s="214">
        <f>'[1]Oqoltin-Cotton'!AP149</f>
        <v>0</v>
      </c>
      <c r="AR149" s="214">
        <f>'[1]Oqoltin-Cotton'!AQ149</f>
        <v>0</v>
      </c>
      <c r="AS149" s="214">
        <f>'[1]Oqoltin-Cotton'!AR149</f>
        <v>0</v>
      </c>
      <c r="AT149" s="214">
        <f>'[1]Oqoltin-Cotton'!AS149</f>
        <v>0</v>
      </c>
      <c r="AU149" s="214">
        <f>'[1]Oqoltin-Cotton'!AT149</f>
        <v>0</v>
      </c>
      <c r="AV149" s="214">
        <f>'[1]Oqoltin-Cotton'!AU149</f>
        <v>0</v>
      </c>
    </row>
    <row r="150" spans="2:48" ht="15">
      <c r="B150" s="193" t="str">
        <f>'[1]Oqoltin-Cotton'!A150</f>
        <v>O-5-BB-F50</v>
      </c>
      <c r="C150" s="203" t="str">
        <f>'[1]Oqoltin-Cotton'!B150</f>
        <v>Z 5</v>
      </c>
      <c r="D150" s="64" t="str">
        <f>'[1]Oqoltin-Cotton'!C150</f>
        <v>Bobur</v>
      </c>
      <c r="E150" s="204" t="str">
        <f>'[1]Oqoltin-Cotton'!D150</f>
        <v>F50</v>
      </c>
      <c r="F150" s="210">
        <f>'[1]Oqoltin-Cotton'!E150</f>
        <v>21.05</v>
      </c>
      <c r="G150" s="210">
        <f>'[1]Oqoltin-Cotton'!F150</f>
        <v>19.600000000000001</v>
      </c>
      <c r="H150" s="204" t="str">
        <f>'[1]Oqoltin-Cotton'!G150</f>
        <v>Cotton</v>
      </c>
      <c r="I150" s="205">
        <f>'[1]Oqoltin-Cotton'!H150</f>
        <v>19.600000000000001</v>
      </c>
      <c r="J150" s="212">
        <f>'[1]Oqoltin-Cotton'!I150</f>
        <v>0</v>
      </c>
      <c r="K150" s="212">
        <f>'[1]Oqoltin-Cotton'!J150</f>
        <v>0</v>
      </c>
      <c r="L150" s="205">
        <f>'[1]Oqoltin-Cotton'!K150</f>
        <v>1</v>
      </c>
      <c r="M150" s="206">
        <f>'[1]Oqoltin-Cotton'!L150</f>
        <v>19.600000000000001</v>
      </c>
      <c r="N150" s="206">
        <f>'[1]Oqoltin-Cotton'!M150</f>
        <v>100</v>
      </c>
      <c r="O150" s="207">
        <f>'[1]Oqoltin-Cotton'!N150</f>
        <v>45312</v>
      </c>
      <c r="P150" s="207">
        <f>'[1]Oqoltin-Cotton'!O150</f>
        <v>45315</v>
      </c>
      <c r="Q150" s="205" t="str">
        <f>'[1]Oqoltin-Cotton'!P150</f>
        <v> </v>
      </c>
      <c r="R150" s="212">
        <f>'[1]Oqoltin-Cotton'!Q150</f>
        <v>0</v>
      </c>
      <c r="S150" s="212">
        <f>'[1]Oqoltin-Cotton'!R150</f>
        <v>0</v>
      </c>
      <c r="T150" s="212">
        <f>'[1]Oqoltin-Cotton'!S150</f>
        <v>0</v>
      </c>
      <c r="U150" s="205">
        <f>'[1]Oqoltin-Cotton'!T150</f>
        <v>0</v>
      </c>
      <c r="V150" s="206">
        <f>'[1]Oqoltin-Cotton'!U150</f>
        <v>0</v>
      </c>
      <c r="W150" s="205" t="str">
        <f>'[1]Oqoltin-Cotton'!V150</f>
        <v> </v>
      </c>
      <c r="X150" s="205" t="str">
        <f>'[1]Oqoltin-Cotton'!W150</f>
        <v> </v>
      </c>
      <c r="Y150" s="205">
        <f>'[1]Oqoltin-Cotton'!X150</f>
        <v>0</v>
      </c>
      <c r="Z150" s="205">
        <f>'[1]Oqoltin-Cotton'!Y150</f>
        <v>0</v>
      </c>
      <c r="AA150" s="205">
        <f>'[1]Oqoltin-Cotton'!Z150</f>
        <v>0</v>
      </c>
      <c r="AB150" s="205">
        <f>'[1]Oqoltin-Cotton'!AA150</f>
        <v>0</v>
      </c>
      <c r="AC150" s="205">
        <f>'[1]Oqoltin-Cotton'!AB150</f>
        <v>0</v>
      </c>
      <c r="AD150" s="206">
        <f>'[1]Oqoltin-Cotton'!AC150</f>
        <v>0</v>
      </c>
      <c r="AE150" s="205" t="str">
        <f>'[1]Oqoltin-Cotton'!AD150</f>
        <v> </v>
      </c>
      <c r="AF150" s="205" t="str">
        <f>'[1]Oqoltin-Cotton'!AE150</f>
        <v> </v>
      </c>
      <c r="AG150" s="214">
        <f>'[1]Oqoltin-Cotton'!AF150</f>
        <v>0</v>
      </c>
      <c r="AH150" s="214">
        <f>'[1]Oqoltin-Cotton'!AG150</f>
        <v>0</v>
      </c>
      <c r="AI150" s="214">
        <f>'[1]Oqoltin-Cotton'!AH150</f>
        <v>0</v>
      </c>
      <c r="AJ150" s="214">
        <f>'[1]Oqoltin-Cotton'!AI150</f>
        <v>0</v>
      </c>
      <c r="AK150" s="214">
        <f>'[1]Oqoltin-Cotton'!AJ150</f>
        <v>0</v>
      </c>
      <c r="AL150" s="214">
        <f>'[1]Oqoltin-Cotton'!AK150</f>
        <v>0</v>
      </c>
      <c r="AM150" s="214">
        <f>'[1]Oqoltin-Cotton'!AL150</f>
        <v>0</v>
      </c>
      <c r="AN150" s="214">
        <f>'[1]Oqoltin-Cotton'!AM150</f>
        <v>0</v>
      </c>
      <c r="AO150" s="214">
        <f>'[1]Oqoltin-Cotton'!AN150</f>
        <v>0</v>
      </c>
      <c r="AP150" s="214">
        <f>'[1]Oqoltin-Cotton'!AO150</f>
        <v>0</v>
      </c>
      <c r="AQ150" s="214">
        <f>'[1]Oqoltin-Cotton'!AP150</f>
        <v>0</v>
      </c>
      <c r="AR150" s="214">
        <f>'[1]Oqoltin-Cotton'!AQ150</f>
        <v>0</v>
      </c>
      <c r="AS150" s="214">
        <f>'[1]Oqoltin-Cotton'!AR150</f>
        <v>0</v>
      </c>
      <c r="AT150" s="214">
        <f>'[1]Oqoltin-Cotton'!AS150</f>
        <v>0</v>
      </c>
      <c r="AU150" s="214">
        <f>'[1]Oqoltin-Cotton'!AT150</f>
        <v>0</v>
      </c>
      <c r="AV150" s="214">
        <f>'[1]Oqoltin-Cotton'!AU150</f>
        <v>0</v>
      </c>
    </row>
    <row r="151" spans="2:48" ht="15">
      <c r="B151" s="193" t="str">
        <f>'[1]Oqoltin-Cotton'!A151</f>
        <v>O-5-BB-F51</v>
      </c>
      <c r="C151" s="203" t="str">
        <f>'[1]Oqoltin-Cotton'!B151</f>
        <v>Z 5</v>
      </c>
      <c r="D151" s="64" t="str">
        <f>'[1]Oqoltin-Cotton'!C151</f>
        <v>Bobur</v>
      </c>
      <c r="E151" s="204" t="str">
        <f>'[1]Oqoltin-Cotton'!D151</f>
        <v>F51</v>
      </c>
      <c r="F151" s="210">
        <f>'[1]Oqoltin-Cotton'!E151</f>
        <v>11.24</v>
      </c>
      <c r="G151" s="210">
        <f>'[1]Oqoltin-Cotton'!F151</f>
        <v>10.3</v>
      </c>
      <c r="H151" s="204" t="str">
        <f>'[1]Oqoltin-Cotton'!G151</f>
        <v>Cotton</v>
      </c>
      <c r="I151" s="205">
        <f>'[1]Oqoltin-Cotton'!H151</f>
        <v>10.3</v>
      </c>
      <c r="J151" s="212" t="str">
        <f>'[1]Oqoltin-Cotton'!I151</f>
        <v> </v>
      </c>
      <c r="K151" s="212" t="str">
        <f>'[1]Oqoltin-Cotton'!J151</f>
        <v> </v>
      </c>
      <c r="L151" s="205">
        <f>'[1]Oqoltin-Cotton'!K151</f>
        <v>1</v>
      </c>
      <c r="M151" s="206">
        <f>'[1]Oqoltin-Cotton'!L151</f>
        <v>10.3</v>
      </c>
      <c r="N151" s="206">
        <f>'[1]Oqoltin-Cotton'!M151</f>
        <v>100</v>
      </c>
      <c r="O151" s="207">
        <f>'[1]Oqoltin-Cotton'!N151</f>
        <v>45304</v>
      </c>
      <c r="P151" s="207">
        <f>'[1]Oqoltin-Cotton'!O151</f>
        <v>45306</v>
      </c>
      <c r="Q151" s="205" t="str">
        <f>'[1]Oqoltin-Cotton'!P151</f>
        <v> </v>
      </c>
      <c r="R151" s="212">
        <f>'[1]Oqoltin-Cotton'!Q151</f>
        <v>0</v>
      </c>
      <c r="S151" s="212">
        <f>'[1]Oqoltin-Cotton'!R151</f>
        <v>0</v>
      </c>
      <c r="T151" s="212">
        <f>'[1]Oqoltin-Cotton'!S151</f>
        <v>0</v>
      </c>
      <c r="U151" s="205">
        <f>'[1]Oqoltin-Cotton'!T151</f>
        <v>0</v>
      </c>
      <c r="V151" s="206">
        <f>'[1]Oqoltin-Cotton'!U151</f>
        <v>0</v>
      </c>
      <c r="W151" s="205" t="str">
        <f>'[1]Oqoltin-Cotton'!V151</f>
        <v> </v>
      </c>
      <c r="X151" s="205" t="str">
        <f>'[1]Oqoltin-Cotton'!W151</f>
        <v> </v>
      </c>
      <c r="Y151" s="205">
        <f>'[1]Oqoltin-Cotton'!X151</f>
        <v>0</v>
      </c>
      <c r="Z151" s="205">
        <f>'[1]Oqoltin-Cotton'!Y151</f>
        <v>0</v>
      </c>
      <c r="AA151" s="205">
        <f>'[1]Oqoltin-Cotton'!Z151</f>
        <v>0</v>
      </c>
      <c r="AB151" s="205">
        <f>'[1]Oqoltin-Cotton'!AA151</f>
        <v>0</v>
      </c>
      <c r="AC151" s="205">
        <f>'[1]Oqoltin-Cotton'!AB151</f>
        <v>0</v>
      </c>
      <c r="AD151" s="206">
        <f>'[1]Oqoltin-Cotton'!AC151</f>
        <v>0</v>
      </c>
      <c r="AE151" s="205" t="str">
        <f>'[1]Oqoltin-Cotton'!AD151</f>
        <v> </v>
      </c>
      <c r="AF151" s="205" t="str">
        <f>'[1]Oqoltin-Cotton'!AE151</f>
        <v> </v>
      </c>
      <c r="AG151" s="214">
        <f>'[1]Oqoltin-Cotton'!AF151</f>
        <v>0</v>
      </c>
      <c r="AH151" s="214">
        <f>'[1]Oqoltin-Cotton'!AG151</f>
        <v>0</v>
      </c>
      <c r="AI151" s="214">
        <f>'[1]Oqoltin-Cotton'!AH151</f>
        <v>0</v>
      </c>
      <c r="AJ151" s="214">
        <f>'[1]Oqoltin-Cotton'!AI151</f>
        <v>0</v>
      </c>
      <c r="AK151" s="214">
        <f>'[1]Oqoltin-Cotton'!AJ151</f>
        <v>0</v>
      </c>
      <c r="AL151" s="214">
        <f>'[1]Oqoltin-Cotton'!AK151</f>
        <v>0</v>
      </c>
      <c r="AM151" s="214">
        <f>'[1]Oqoltin-Cotton'!AL151</f>
        <v>0</v>
      </c>
      <c r="AN151" s="214">
        <f>'[1]Oqoltin-Cotton'!AM151</f>
        <v>0</v>
      </c>
      <c r="AO151" s="214">
        <f>'[1]Oqoltin-Cotton'!AN151</f>
        <v>0</v>
      </c>
      <c r="AP151" s="214">
        <f>'[1]Oqoltin-Cotton'!AO151</f>
        <v>0</v>
      </c>
      <c r="AQ151" s="214">
        <f>'[1]Oqoltin-Cotton'!AP151</f>
        <v>0</v>
      </c>
      <c r="AR151" s="214">
        <f>'[1]Oqoltin-Cotton'!AQ151</f>
        <v>0</v>
      </c>
      <c r="AS151" s="214">
        <f>'[1]Oqoltin-Cotton'!AR151</f>
        <v>0</v>
      </c>
      <c r="AT151" s="214">
        <f>'[1]Oqoltin-Cotton'!AS151</f>
        <v>0</v>
      </c>
      <c r="AU151" s="214">
        <f>'[1]Oqoltin-Cotton'!AT151</f>
        <v>0</v>
      </c>
      <c r="AV151" s="214">
        <f>'[1]Oqoltin-Cotton'!AU151</f>
        <v>0</v>
      </c>
    </row>
    <row r="152" spans="2:48" ht="15">
      <c r="B152" s="193" t="str">
        <f>'[1]Oqoltin-Cotton'!A152</f>
        <v>O-5-BB-F52</v>
      </c>
      <c r="C152" s="203" t="str">
        <f>'[1]Oqoltin-Cotton'!B152</f>
        <v>Z 5</v>
      </c>
      <c r="D152" s="64" t="str">
        <f>'[1]Oqoltin-Cotton'!C152</f>
        <v>Bobur</v>
      </c>
      <c r="E152" s="204" t="str">
        <f>'[1]Oqoltin-Cotton'!D152</f>
        <v>F52</v>
      </c>
      <c r="F152" s="210">
        <f>'[1]Oqoltin-Cotton'!E152</f>
        <v>32.61</v>
      </c>
      <c r="G152" s="210">
        <f>'[1]Oqoltin-Cotton'!F152</f>
        <v>30.2</v>
      </c>
      <c r="H152" s="204" t="str">
        <f>'[1]Oqoltin-Cotton'!G152</f>
        <v>Cotton</v>
      </c>
      <c r="I152" s="205">
        <f>'[1]Oqoltin-Cotton'!H152</f>
        <v>30.2</v>
      </c>
      <c r="J152" s="212">
        <f>'[1]Oqoltin-Cotton'!I152</f>
        <v>0</v>
      </c>
      <c r="K152" s="212">
        <f>'[1]Oqoltin-Cotton'!J152</f>
        <v>0</v>
      </c>
      <c r="L152" s="205">
        <f>'[1]Oqoltin-Cotton'!K152</f>
        <v>1</v>
      </c>
      <c r="M152" s="206">
        <f>'[1]Oqoltin-Cotton'!L152</f>
        <v>30.2</v>
      </c>
      <c r="N152" s="206">
        <f>'[1]Oqoltin-Cotton'!M152</f>
        <v>100</v>
      </c>
      <c r="O152" s="207">
        <f>'[1]Oqoltin-Cotton'!N152</f>
        <v>45304</v>
      </c>
      <c r="P152" s="207">
        <f>'[1]Oqoltin-Cotton'!O152</f>
        <v>45321</v>
      </c>
      <c r="Q152" s="205" t="str">
        <f>'[1]Oqoltin-Cotton'!P152</f>
        <v> </v>
      </c>
      <c r="R152" s="212">
        <f>'[1]Oqoltin-Cotton'!Q152</f>
        <v>0</v>
      </c>
      <c r="S152" s="212">
        <f>'[1]Oqoltin-Cotton'!R152</f>
        <v>0</v>
      </c>
      <c r="T152" s="212">
        <f>'[1]Oqoltin-Cotton'!S152</f>
        <v>0</v>
      </c>
      <c r="U152" s="205">
        <f>'[1]Oqoltin-Cotton'!T152</f>
        <v>0</v>
      </c>
      <c r="V152" s="206">
        <f>'[1]Oqoltin-Cotton'!U152</f>
        <v>0</v>
      </c>
      <c r="W152" s="205" t="str">
        <f>'[1]Oqoltin-Cotton'!V152</f>
        <v> </v>
      </c>
      <c r="X152" s="205" t="str">
        <f>'[1]Oqoltin-Cotton'!W152</f>
        <v> </v>
      </c>
      <c r="Y152" s="205">
        <f>'[1]Oqoltin-Cotton'!X152</f>
        <v>0</v>
      </c>
      <c r="Z152" s="205">
        <f>'[1]Oqoltin-Cotton'!Y152</f>
        <v>0</v>
      </c>
      <c r="AA152" s="205">
        <f>'[1]Oqoltin-Cotton'!Z152</f>
        <v>0</v>
      </c>
      <c r="AB152" s="205">
        <f>'[1]Oqoltin-Cotton'!AA152</f>
        <v>0</v>
      </c>
      <c r="AC152" s="205">
        <f>'[1]Oqoltin-Cotton'!AB152</f>
        <v>0</v>
      </c>
      <c r="AD152" s="206">
        <f>'[1]Oqoltin-Cotton'!AC152</f>
        <v>0</v>
      </c>
      <c r="AE152" s="205" t="str">
        <f>'[1]Oqoltin-Cotton'!AD152</f>
        <v> </v>
      </c>
      <c r="AF152" s="205" t="str">
        <f>'[1]Oqoltin-Cotton'!AE152</f>
        <v> </v>
      </c>
      <c r="AG152" s="214">
        <f>'[1]Oqoltin-Cotton'!AF152</f>
        <v>0</v>
      </c>
      <c r="AH152" s="214">
        <f>'[1]Oqoltin-Cotton'!AG152</f>
        <v>0</v>
      </c>
      <c r="AI152" s="214">
        <f>'[1]Oqoltin-Cotton'!AH152</f>
        <v>0</v>
      </c>
      <c r="AJ152" s="214">
        <f>'[1]Oqoltin-Cotton'!AI152</f>
        <v>0</v>
      </c>
      <c r="AK152" s="214">
        <f>'[1]Oqoltin-Cotton'!AJ152</f>
        <v>0</v>
      </c>
      <c r="AL152" s="214">
        <f>'[1]Oqoltin-Cotton'!AK152</f>
        <v>0</v>
      </c>
      <c r="AM152" s="214">
        <f>'[1]Oqoltin-Cotton'!AL152</f>
        <v>0</v>
      </c>
      <c r="AN152" s="214">
        <f>'[1]Oqoltin-Cotton'!AM152</f>
        <v>0</v>
      </c>
      <c r="AO152" s="214">
        <f>'[1]Oqoltin-Cotton'!AN152</f>
        <v>0</v>
      </c>
      <c r="AP152" s="214">
        <f>'[1]Oqoltin-Cotton'!AO152</f>
        <v>0</v>
      </c>
      <c r="AQ152" s="214">
        <f>'[1]Oqoltin-Cotton'!AP152</f>
        <v>0</v>
      </c>
      <c r="AR152" s="214">
        <f>'[1]Oqoltin-Cotton'!AQ152</f>
        <v>0</v>
      </c>
      <c r="AS152" s="214">
        <f>'[1]Oqoltin-Cotton'!AR152</f>
        <v>0</v>
      </c>
      <c r="AT152" s="214">
        <f>'[1]Oqoltin-Cotton'!AS152</f>
        <v>0</v>
      </c>
      <c r="AU152" s="214">
        <f>'[1]Oqoltin-Cotton'!AT152</f>
        <v>0</v>
      </c>
      <c r="AV152" s="214">
        <f>'[1]Oqoltin-Cotton'!AU152</f>
        <v>0</v>
      </c>
    </row>
    <row r="153" spans="2:48" ht="15">
      <c r="B153" s="193" t="str">
        <f>'[1]Oqoltin-Cotton'!A153</f>
        <v>O-5-BB-F53</v>
      </c>
      <c r="C153" s="203" t="str">
        <f>'[1]Oqoltin-Cotton'!B153</f>
        <v>Z 5</v>
      </c>
      <c r="D153" s="64" t="str">
        <f>'[1]Oqoltin-Cotton'!C153</f>
        <v>Bobur</v>
      </c>
      <c r="E153" s="204" t="str">
        <f>'[1]Oqoltin-Cotton'!D153</f>
        <v>F53</v>
      </c>
      <c r="F153" s="210">
        <f>'[1]Oqoltin-Cotton'!E153</f>
        <v>20</v>
      </c>
      <c r="G153" s="210">
        <f>'[1]Oqoltin-Cotton'!F153</f>
        <v>18.399999999999999</v>
      </c>
      <c r="H153" s="204" t="str">
        <f>'[1]Oqoltin-Cotton'!G153</f>
        <v>Cotton</v>
      </c>
      <c r="I153" s="205">
        <f>'[1]Oqoltin-Cotton'!H153</f>
        <v>18.399999999999999</v>
      </c>
      <c r="J153" s="212">
        <f>'[1]Oqoltin-Cotton'!I153</f>
        <v>0</v>
      </c>
      <c r="K153" s="212">
        <f>'[1]Oqoltin-Cotton'!J153</f>
        <v>0</v>
      </c>
      <c r="L153" s="205">
        <f>'[1]Oqoltin-Cotton'!K153</f>
        <v>1</v>
      </c>
      <c r="M153" s="206">
        <f>'[1]Oqoltin-Cotton'!L153</f>
        <v>18.399999999999999</v>
      </c>
      <c r="N153" s="206">
        <f>'[1]Oqoltin-Cotton'!M153</f>
        <v>100</v>
      </c>
      <c r="O153" s="207">
        <f>'[1]Oqoltin-Cotton'!N153</f>
        <v>45333</v>
      </c>
      <c r="P153" s="207">
        <f>'[1]Oqoltin-Cotton'!O153</f>
        <v>45336</v>
      </c>
      <c r="Q153" s="205" t="str">
        <f>'[1]Oqoltin-Cotton'!P153</f>
        <v> </v>
      </c>
      <c r="R153" s="212">
        <f>'[1]Oqoltin-Cotton'!Q153</f>
        <v>0</v>
      </c>
      <c r="S153" s="212">
        <f>'[1]Oqoltin-Cotton'!R153</f>
        <v>0</v>
      </c>
      <c r="T153" s="212">
        <f>'[1]Oqoltin-Cotton'!S153</f>
        <v>0</v>
      </c>
      <c r="U153" s="205">
        <f>'[1]Oqoltin-Cotton'!T153</f>
        <v>0</v>
      </c>
      <c r="V153" s="206">
        <f>'[1]Oqoltin-Cotton'!U153</f>
        <v>0</v>
      </c>
      <c r="W153" s="205" t="str">
        <f>'[1]Oqoltin-Cotton'!V153</f>
        <v> </v>
      </c>
      <c r="X153" s="205" t="str">
        <f>'[1]Oqoltin-Cotton'!W153</f>
        <v> </v>
      </c>
      <c r="Y153" s="205">
        <f>'[1]Oqoltin-Cotton'!X153</f>
        <v>18.399999999999999</v>
      </c>
      <c r="Z153" s="205">
        <f>'[1]Oqoltin-Cotton'!Y153</f>
        <v>0</v>
      </c>
      <c r="AA153" s="205">
        <f>'[1]Oqoltin-Cotton'!Z153</f>
        <v>0</v>
      </c>
      <c r="AB153" s="205">
        <f>'[1]Oqoltin-Cotton'!AA153</f>
        <v>1</v>
      </c>
      <c r="AC153" s="205">
        <f>'[1]Oqoltin-Cotton'!AB153</f>
        <v>18.399999999999999</v>
      </c>
      <c r="AD153" s="206">
        <f>'[1]Oqoltin-Cotton'!AC153</f>
        <v>100</v>
      </c>
      <c r="AE153" s="207">
        <f>'[1]Oqoltin-Cotton'!AD153</f>
        <v>45428</v>
      </c>
      <c r="AF153" s="207">
        <f>'[1]Oqoltin-Cotton'!AE153</f>
        <v>45429</v>
      </c>
      <c r="AG153" s="214">
        <f>'[1]Oqoltin-Cotton'!AF153</f>
        <v>0</v>
      </c>
      <c r="AH153" s="214">
        <f>'[1]Oqoltin-Cotton'!AG153</f>
        <v>0</v>
      </c>
      <c r="AI153" s="214">
        <f>'[1]Oqoltin-Cotton'!AH153</f>
        <v>0</v>
      </c>
      <c r="AJ153" s="214">
        <f>'[1]Oqoltin-Cotton'!AI153</f>
        <v>0</v>
      </c>
      <c r="AK153" s="214">
        <f>'[1]Oqoltin-Cotton'!AJ153</f>
        <v>0</v>
      </c>
      <c r="AL153" s="214">
        <f>'[1]Oqoltin-Cotton'!AK153</f>
        <v>0</v>
      </c>
      <c r="AM153" s="214">
        <f>'[1]Oqoltin-Cotton'!AL153</f>
        <v>0</v>
      </c>
      <c r="AN153" s="214">
        <f>'[1]Oqoltin-Cotton'!AM153</f>
        <v>0</v>
      </c>
      <c r="AO153" s="214">
        <f>'[1]Oqoltin-Cotton'!AN153</f>
        <v>0</v>
      </c>
      <c r="AP153" s="214">
        <f>'[1]Oqoltin-Cotton'!AO153</f>
        <v>0</v>
      </c>
      <c r="AQ153" s="214">
        <f>'[1]Oqoltin-Cotton'!AP153</f>
        <v>0</v>
      </c>
      <c r="AR153" s="214">
        <f>'[1]Oqoltin-Cotton'!AQ153</f>
        <v>0</v>
      </c>
      <c r="AS153" s="214">
        <f>'[1]Oqoltin-Cotton'!AR153</f>
        <v>0</v>
      </c>
      <c r="AT153" s="214">
        <f>'[1]Oqoltin-Cotton'!AS153</f>
        <v>0</v>
      </c>
      <c r="AU153" s="214">
        <f>'[1]Oqoltin-Cotton'!AT153</f>
        <v>0</v>
      </c>
      <c r="AV153" s="214">
        <f>'[1]Oqoltin-Cotton'!AU153</f>
        <v>0</v>
      </c>
    </row>
    <row r="154" spans="2:48" ht="15">
      <c r="B154" s="193" t="str">
        <f>'[1]Oqoltin-Cotton'!A154</f>
        <v>O-5-BB-F54</v>
      </c>
      <c r="C154" s="203" t="str">
        <f>'[1]Oqoltin-Cotton'!B154</f>
        <v>Z 5</v>
      </c>
      <c r="D154" s="64" t="str">
        <f>'[1]Oqoltin-Cotton'!C154</f>
        <v>Bobur</v>
      </c>
      <c r="E154" s="204" t="str">
        <f>'[1]Oqoltin-Cotton'!D154</f>
        <v>F54</v>
      </c>
      <c r="F154" s="210">
        <f>'[1]Oqoltin-Cotton'!E154</f>
        <v>19.48</v>
      </c>
      <c r="G154" s="210">
        <f>'[1]Oqoltin-Cotton'!F154</f>
        <v>17.72</v>
      </c>
      <c r="H154" s="204" t="str">
        <f>'[1]Oqoltin-Cotton'!G154</f>
        <v>Cotton</v>
      </c>
      <c r="I154" s="205">
        <f>'[1]Oqoltin-Cotton'!H154</f>
        <v>17.7</v>
      </c>
      <c r="J154" s="212" t="str">
        <f>'[1]Oqoltin-Cotton'!I154</f>
        <v> </v>
      </c>
      <c r="K154" s="212" t="str">
        <f>'[1]Oqoltin-Cotton'!J154</f>
        <v> </v>
      </c>
      <c r="L154" s="205">
        <f>'[1]Oqoltin-Cotton'!K154</f>
        <v>1</v>
      </c>
      <c r="M154" s="206">
        <f>'[1]Oqoltin-Cotton'!L154</f>
        <v>17.72</v>
      </c>
      <c r="N154" s="206">
        <f>'[1]Oqoltin-Cotton'!M154</f>
        <v>100</v>
      </c>
      <c r="O154" s="207">
        <f>'[1]Oqoltin-Cotton'!N154</f>
        <v>45294</v>
      </c>
      <c r="P154" s="207">
        <f>'[1]Oqoltin-Cotton'!O154</f>
        <v>45296</v>
      </c>
      <c r="Q154" s="205" t="str">
        <f>'[1]Oqoltin-Cotton'!P154</f>
        <v> </v>
      </c>
      <c r="R154" s="212">
        <f>'[1]Oqoltin-Cotton'!Q154</f>
        <v>0</v>
      </c>
      <c r="S154" s="212">
        <f>'[1]Oqoltin-Cotton'!R154</f>
        <v>0</v>
      </c>
      <c r="T154" s="212">
        <f>'[1]Oqoltin-Cotton'!S154</f>
        <v>0</v>
      </c>
      <c r="U154" s="205">
        <f>'[1]Oqoltin-Cotton'!T154</f>
        <v>0</v>
      </c>
      <c r="V154" s="206">
        <f>'[1]Oqoltin-Cotton'!U154</f>
        <v>0</v>
      </c>
      <c r="W154" s="205" t="str">
        <f>'[1]Oqoltin-Cotton'!V154</f>
        <v> </v>
      </c>
      <c r="X154" s="205" t="str">
        <f>'[1]Oqoltin-Cotton'!W154</f>
        <v> </v>
      </c>
      <c r="Y154" s="205">
        <f>'[1]Oqoltin-Cotton'!X154</f>
        <v>0</v>
      </c>
      <c r="Z154" s="205">
        <f>'[1]Oqoltin-Cotton'!Y154</f>
        <v>0</v>
      </c>
      <c r="AA154" s="205">
        <f>'[1]Oqoltin-Cotton'!Z154</f>
        <v>0</v>
      </c>
      <c r="AB154" s="205">
        <f>'[1]Oqoltin-Cotton'!AA154</f>
        <v>0</v>
      </c>
      <c r="AC154" s="205">
        <f>'[1]Oqoltin-Cotton'!AB154</f>
        <v>0</v>
      </c>
      <c r="AD154" s="206">
        <f>'[1]Oqoltin-Cotton'!AC154</f>
        <v>0</v>
      </c>
      <c r="AE154" s="205" t="str">
        <f>'[1]Oqoltin-Cotton'!AD154</f>
        <v> </v>
      </c>
      <c r="AF154" s="205" t="str">
        <f>'[1]Oqoltin-Cotton'!AE154</f>
        <v> </v>
      </c>
      <c r="AG154" s="214">
        <f>'[1]Oqoltin-Cotton'!AF154</f>
        <v>0</v>
      </c>
      <c r="AH154" s="214">
        <f>'[1]Oqoltin-Cotton'!AG154</f>
        <v>0</v>
      </c>
      <c r="AI154" s="214">
        <f>'[1]Oqoltin-Cotton'!AH154</f>
        <v>0</v>
      </c>
      <c r="AJ154" s="214">
        <f>'[1]Oqoltin-Cotton'!AI154</f>
        <v>0</v>
      </c>
      <c r="AK154" s="214">
        <f>'[1]Oqoltin-Cotton'!AJ154</f>
        <v>0</v>
      </c>
      <c r="AL154" s="214">
        <f>'[1]Oqoltin-Cotton'!AK154</f>
        <v>0</v>
      </c>
      <c r="AM154" s="214">
        <f>'[1]Oqoltin-Cotton'!AL154</f>
        <v>0</v>
      </c>
      <c r="AN154" s="214">
        <f>'[1]Oqoltin-Cotton'!AM154</f>
        <v>0</v>
      </c>
      <c r="AO154" s="214">
        <f>'[1]Oqoltin-Cotton'!AN154</f>
        <v>0</v>
      </c>
      <c r="AP154" s="214">
        <f>'[1]Oqoltin-Cotton'!AO154</f>
        <v>0</v>
      </c>
      <c r="AQ154" s="214">
        <f>'[1]Oqoltin-Cotton'!AP154</f>
        <v>0</v>
      </c>
      <c r="AR154" s="214">
        <f>'[1]Oqoltin-Cotton'!AQ154</f>
        <v>0</v>
      </c>
      <c r="AS154" s="214">
        <f>'[1]Oqoltin-Cotton'!AR154</f>
        <v>0</v>
      </c>
      <c r="AT154" s="214">
        <f>'[1]Oqoltin-Cotton'!AS154</f>
        <v>0</v>
      </c>
      <c r="AU154" s="214">
        <f>'[1]Oqoltin-Cotton'!AT154</f>
        <v>0</v>
      </c>
      <c r="AV154" s="214">
        <f>'[1]Oqoltin-Cotton'!AU154</f>
        <v>0</v>
      </c>
    </row>
    <row r="155" spans="2:48" ht="15">
      <c r="B155" s="193" t="str">
        <f>'[1]Oqoltin-Cotton'!A155</f>
        <v>O-5-BB-F55</v>
      </c>
      <c r="C155" s="203" t="str">
        <f>'[1]Oqoltin-Cotton'!B155</f>
        <v>Z 5</v>
      </c>
      <c r="D155" s="64" t="str">
        <f>'[1]Oqoltin-Cotton'!C155</f>
        <v>Bobur</v>
      </c>
      <c r="E155" s="204" t="str">
        <f>'[1]Oqoltin-Cotton'!D155</f>
        <v>F55</v>
      </c>
      <c r="F155" s="210">
        <f>'[1]Oqoltin-Cotton'!E155</f>
        <v>18.48</v>
      </c>
      <c r="G155" s="210">
        <f>'[1]Oqoltin-Cotton'!F155</f>
        <v>16.309999999999999</v>
      </c>
      <c r="H155" s="204" t="str">
        <f>'[1]Oqoltin-Cotton'!G155</f>
        <v>Cotton</v>
      </c>
      <c r="I155" s="205">
        <f>'[1]Oqoltin-Cotton'!H155</f>
        <v>16.3</v>
      </c>
      <c r="J155" s="212" t="str">
        <f>'[1]Oqoltin-Cotton'!I155</f>
        <v> </v>
      </c>
      <c r="K155" s="212" t="str">
        <f>'[1]Oqoltin-Cotton'!J155</f>
        <v> </v>
      </c>
      <c r="L155" s="205">
        <f>'[1]Oqoltin-Cotton'!K155</f>
        <v>1</v>
      </c>
      <c r="M155" s="206">
        <f>'[1]Oqoltin-Cotton'!L155</f>
        <v>16.309999999999999</v>
      </c>
      <c r="N155" s="206">
        <f>'[1]Oqoltin-Cotton'!M155</f>
        <v>100</v>
      </c>
      <c r="O155" s="207">
        <f>'[1]Oqoltin-Cotton'!N155</f>
        <v>45296</v>
      </c>
      <c r="P155" s="207">
        <f>'[1]Oqoltin-Cotton'!O155</f>
        <v>45300</v>
      </c>
      <c r="Q155" s="205" t="str">
        <f>'[1]Oqoltin-Cotton'!P155</f>
        <v> </v>
      </c>
      <c r="R155" s="212">
        <f>'[1]Oqoltin-Cotton'!Q155</f>
        <v>0</v>
      </c>
      <c r="S155" s="212">
        <f>'[1]Oqoltin-Cotton'!R155</f>
        <v>0</v>
      </c>
      <c r="T155" s="212">
        <f>'[1]Oqoltin-Cotton'!S155</f>
        <v>0</v>
      </c>
      <c r="U155" s="205">
        <f>'[1]Oqoltin-Cotton'!T155</f>
        <v>0</v>
      </c>
      <c r="V155" s="206">
        <f>'[1]Oqoltin-Cotton'!U155</f>
        <v>0</v>
      </c>
      <c r="W155" s="205" t="str">
        <f>'[1]Oqoltin-Cotton'!V155</f>
        <v> </v>
      </c>
      <c r="X155" s="205" t="str">
        <f>'[1]Oqoltin-Cotton'!W155</f>
        <v> </v>
      </c>
      <c r="Y155" s="205">
        <f>'[1]Oqoltin-Cotton'!X155</f>
        <v>0</v>
      </c>
      <c r="Z155" s="205">
        <f>'[1]Oqoltin-Cotton'!Y155</f>
        <v>0</v>
      </c>
      <c r="AA155" s="205">
        <f>'[1]Oqoltin-Cotton'!Z155</f>
        <v>0</v>
      </c>
      <c r="AB155" s="205">
        <f>'[1]Oqoltin-Cotton'!AA155</f>
        <v>0</v>
      </c>
      <c r="AC155" s="205">
        <f>'[1]Oqoltin-Cotton'!AB155</f>
        <v>0</v>
      </c>
      <c r="AD155" s="206">
        <f>'[1]Oqoltin-Cotton'!AC155</f>
        <v>0</v>
      </c>
      <c r="AE155" s="205" t="str">
        <f>'[1]Oqoltin-Cotton'!AD155</f>
        <v> </v>
      </c>
      <c r="AF155" s="205" t="str">
        <f>'[1]Oqoltin-Cotton'!AE155</f>
        <v> </v>
      </c>
      <c r="AG155" s="214">
        <f>'[1]Oqoltin-Cotton'!AF155</f>
        <v>0</v>
      </c>
      <c r="AH155" s="214">
        <f>'[1]Oqoltin-Cotton'!AG155</f>
        <v>0</v>
      </c>
      <c r="AI155" s="214">
        <f>'[1]Oqoltin-Cotton'!AH155</f>
        <v>0</v>
      </c>
      <c r="AJ155" s="214">
        <f>'[1]Oqoltin-Cotton'!AI155</f>
        <v>0</v>
      </c>
      <c r="AK155" s="214">
        <f>'[1]Oqoltin-Cotton'!AJ155</f>
        <v>0</v>
      </c>
      <c r="AL155" s="214">
        <f>'[1]Oqoltin-Cotton'!AK155</f>
        <v>0</v>
      </c>
      <c r="AM155" s="214">
        <f>'[1]Oqoltin-Cotton'!AL155</f>
        <v>0</v>
      </c>
      <c r="AN155" s="214">
        <f>'[1]Oqoltin-Cotton'!AM155</f>
        <v>0</v>
      </c>
      <c r="AO155" s="214">
        <f>'[1]Oqoltin-Cotton'!AN155</f>
        <v>0</v>
      </c>
      <c r="AP155" s="214">
        <f>'[1]Oqoltin-Cotton'!AO155</f>
        <v>0</v>
      </c>
      <c r="AQ155" s="214">
        <f>'[1]Oqoltin-Cotton'!AP155</f>
        <v>0</v>
      </c>
      <c r="AR155" s="214">
        <f>'[1]Oqoltin-Cotton'!AQ155</f>
        <v>0</v>
      </c>
      <c r="AS155" s="214">
        <f>'[1]Oqoltin-Cotton'!AR155</f>
        <v>0</v>
      </c>
      <c r="AT155" s="214">
        <f>'[1]Oqoltin-Cotton'!AS155</f>
        <v>0</v>
      </c>
      <c r="AU155" s="214">
        <f>'[1]Oqoltin-Cotton'!AT155</f>
        <v>0</v>
      </c>
      <c r="AV155" s="214">
        <f>'[1]Oqoltin-Cotton'!AU155</f>
        <v>0</v>
      </c>
    </row>
    <row r="156" spans="2:48" ht="15">
      <c r="B156" s="193" t="str">
        <f>'[1]Oqoltin-Cotton'!A156</f>
        <v>O-5-BB-F56</v>
      </c>
      <c r="C156" s="203" t="str">
        <f>'[1]Oqoltin-Cotton'!B156</f>
        <v>Z 5</v>
      </c>
      <c r="D156" s="64" t="str">
        <f>'[1]Oqoltin-Cotton'!C156</f>
        <v>Bobur</v>
      </c>
      <c r="E156" s="204" t="str">
        <f>'[1]Oqoltin-Cotton'!D156</f>
        <v>F56</v>
      </c>
      <c r="F156" s="210">
        <f>'[1]Oqoltin-Cotton'!E156</f>
        <v>19.63</v>
      </c>
      <c r="G156" s="211">
        <f>'[1]Oqoltin-Cotton'!F156</f>
        <v>18</v>
      </c>
      <c r="H156" s="204" t="str">
        <f>'[1]Oqoltin-Cotton'!G156</f>
        <v>Cotton</v>
      </c>
      <c r="I156" s="206">
        <f>'[1]Oqoltin-Cotton'!H156</f>
        <v>18</v>
      </c>
      <c r="J156" s="212">
        <f>'[1]Oqoltin-Cotton'!I156</f>
        <v>0</v>
      </c>
      <c r="K156" s="212">
        <f>'[1]Oqoltin-Cotton'!J156</f>
        <v>0</v>
      </c>
      <c r="L156" s="205">
        <f>'[1]Oqoltin-Cotton'!K156</f>
        <v>1</v>
      </c>
      <c r="M156" s="206">
        <f>'[1]Oqoltin-Cotton'!L156</f>
        <v>18</v>
      </c>
      <c r="N156" s="206">
        <f>'[1]Oqoltin-Cotton'!M156</f>
        <v>100</v>
      </c>
      <c r="O156" s="207">
        <f>'[1]Oqoltin-Cotton'!N156</f>
        <v>45333</v>
      </c>
      <c r="P156" s="207">
        <f>'[1]Oqoltin-Cotton'!O156</f>
        <v>45337</v>
      </c>
      <c r="Q156" s="205" t="str">
        <f>'[1]Oqoltin-Cotton'!P156</f>
        <v> </v>
      </c>
      <c r="R156" s="212">
        <f>'[1]Oqoltin-Cotton'!Q156</f>
        <v>0</v>
      </c>
      <c r="S156" s="212">
        <f>'[1]Oqoltin-Cotton'!R156</f>
        <v>0</v>
      </c>
      <c r="T156" s="212">
        <f>'[1]Oqoltin-Cotton'!S156</f>
        <v>0</v>
      </c>
      <c r="U156" s="205">
        <f>'[1]Oqoltin-Cotton'!T156</f>
        <v>0</v>
      </c>
      <c r="V156" s="206">
        <f>'[1]Oqoltin-Cotton'!U156</f>
        <v>0</v>
      </c>
      <c r="W156" s="205" t="str">
        <f>'[1]Oqoltin-Cotton'!V156</f>
        <v> </v>
      </c>
      <c r="X156" s="205" t="str">
        <f>'[1]Oqoltin-Cotton'!W156</f>
        <v> </v>
      </c>
      <c r="Y156" s="205">
        <f>'[1]Oqoltin-Cotton'!X156</f>
        <v>0</v>
      </c>
      <c r="Z156" s="205">
        <f>'[1]Oqoltin-Cotton'!Y156</f>
        <v>0</v>
      </c>
      <c r="AA156" s="205">
        <f>'[1]Oqoltin-Cotton'!Z156</f>
        <v>0</v>
      </c>
      <c r="AB156" s="205">
        <f>'[1]Oqoltin-Cotton'!AA156</f>
        <v>0</v>
      </c>
      <c r="AC156" s="205">
        <f>'[1]Oqoltin-Cotton'!AB156</f>
        <v>0</v>
      </c>
      <c r="AD156" s="206">
        <f>'[1]Oqoltin-Cotton'!AC156</f>
        <v>0</v>
      </c>
      <c r="AE156" s="205" t="str">
        <f>'[1]Oqoltin-Cotton'!AD156</f>
        <v> </v>
      </c>
      <c r="AF156" s="205" t="str">
        <f>'[1]Oqoltin-Cotton'!AE156</f>
        <v> </v>
      </c>
      <c r="AG156" s="214">
        <f>'[1]Oqoltin-Cotton'!AF156</f>
        <v>0</v>
      </c>
      <c r="AH156" s="214">
        <f>'[1]Oqoltin-Cotton'!AG156</f>
        <v>0</v>
      </c>
      <c r="AI156" s="214">
        <f>'[1]Oqoltin-Cotton'!AH156</f>
        <v>0</v>
      </c>
      <c r="AJ156" s="214">
        <f>'[1]Oqoltin-Cotton'!AI156</f>
        <v>0</v>
      </c>
      <c r="AK156" s="214">
        <f>'[1]Oqoltin-Cotton'!AJ156</f>
        <v>0</v>
      </c>
      <c r="AL156" s="214">
        <f>'[1]Oqoltin-Cotton'!AK156</f>
        <v>0</v>
      </c>
      <c r="AM156" s="214">
        <f>'[1]Oqoltin-Cotton'!AL156</f>
        <v>0</v>
      </c>
      <c r="AN156" s="214">
        <f>'[1]Oqoltin-Cotton'!AM156</f>
        <v>0</v>
      </c>
      <c r="AO156" s="214">
        <f>'[1]Oqoltin-Cotton'!AN156</f>
        <v>0</v>
      </c>
      <c r="AP156" s="214">
        <f>'[1]Oqoltin-Cotton'!AO156</f>
        <v>0</v>
      </c>
      <c r="AQ156" s="214">
        <f>'[1]Oqoltin-Cotton'!AP156</f>
        <v>0</v>
      </c>
      <c r="AR156" s="214">
        <f>'[1]Oqoltin-Cotton'!AQ156</f>
        <v>0</v>
      </c>
      <c r="AS156" s="214">
        <f>'[1]Oqoltin-Cotton'!AR156</f>
        <v>0</v>
      </c>
      <c r="AT156" s="214">
        <f>'[1]Oqoltin-Cotton'!AS156</f>
        <v>0</v>
      </c>
      <c r="AU156" s="214">
        <f>'[1]Oqoltin-Cotton'!AT156</f>
        <v>0</v>
      </c>
      <c r="AV156" s="214">
        <f>'[1]Oqoltin-Cotton'!AU156</f>
        <v>0</v>
      </c>
    </row>
    <row r="157" spans="2:48">
      <c r="B157" s="213">
        <f>'[1]Oqoltin-Cotton'!A157</f>
        <v>0</v>
      </c>
      <c r="C157" s="213">
        <f>'[1]Oqoltin-Cotton'!B157</f>
        <v>0</v>
      </c>
      <c r="D157" s="214">
        <f>'[1]Oqoltin-Cotton'!C157</f>
        <v>0</v>
      </c>
      <c r="E157" s="213">
        <f>'[1]Oqoltin-Cotton'!D157</f>
        <v>0</v>
      </c>
      <c r="F157" s="213">
        <f>'[1]Oqoltin-Cotton'!E157</f>
        <v>0</v>
      </c>
      <c r="G157" s="213">
        <f>'[1]Oqoltin-Cotton'!F157</f>
        <v>0</v>
      </c>
      <c r="H157" s="213">
        <f>'[1]Oqoltin-Cotton'!G157</f>
        <v>0</v>
      </c>
      <c r="I157" s="213">
        <f>'[1]Oqoltin-Cotton'!H157</f>
        <v>0</v>
      </c>
      <c r="J157" s="213">
        <f>'[1]Oqoltin-Cotton'!I157</f>
        <v>0</v>
      </c>
      <c r="K157" s="213">
        <f>'[1]Oqoltin-Cotton'!J157</f>
        <v>0</v>
      </c>
      <c r="L157" s="213">
        <f>'[1]Oqoltin-Cotton'!K157</f>
        <v>0</v>
      </c>
      <c r="M157" s="213">
        <f>'[1]Oqoltin-Cotton'!L157</f>
        <v>0</v>
      </c>
      <c r="N157" s="213">
        <f>'[1]Oqoltin-Cotton'!M157</f>
        <v>0</v>
      </c>
      <c r="O157" s="213">
        <f>'[1]Oqoltin-Cotton'!N157</f>
        <v>0</v>
      </c>
      <c r="P157" s="213">
        <f>'[1]Oqoltin-Cotton'!O157</f>
        <v>0</v>
      </c>
      <c r="Q157" s="213">
        <f>'[1]Oqoltin-Cotton'!P157</f>
        <v>0</v>
      </c>
      <c r="R157" s="213">
        <f>'[1]Oqoltin-Cotton'!Q157</f>
        <v>0</v>
      </c>
      <c r="S157" s="213">
        <f>'[1]Oqoltin-Cotton'!R157</f>
        <v>0</v>
      </c>
      <c r="T157" s="213">
        <f>'[1]Oqoltin-Cotton'!S157</f>
        <v>0</v>
      </c>
      <c r="U157" s="213">
        <f>'[1]Oqoltin-Cotton'!T157</f>
        <v>0</v>
      </c>
      <c r="V157" s="213">
        <f>'[1]Oqoltin-Cotton'!U157</f>
        <v>0</v>
      </c>
      <c r="W157" s="213">
        <f>'[1]Oqoltin-Cotton'!V157</f>
        <v>0</v>
      </c>
      <c r="X157" s="213">
        <f>'[1]Oqoltin-Cotton'!W157</f>
        <v>0</v>
      </c>
      <c r="Y157" s="214">
        <f>'[1]Oqoltin-Cotton'!X157</f>
        <v>0</v>
      </c>
      <c r="Z157" s="214">
        <f>'[1]Oqoltin-Cotton'!Y157</f>
        <v>0</v>
      </c>
      <c r="AA157" s="214">
        <f>'[1]Oqoltin-Cotton'!Z157</f>
        <v>0</v>
      </c>
      <c r="AB157" s="214">
        <f>'[1]Oqoltin-Cotton'!AA157</f>
        <v>0</v>
      </c>
      <c r="AC157" s="214">
        <f>'[1]Oqoltin-Cotton'!AB157</f>
        <v>0</v>
      </c>
      <c r="AD157" s="214">
        <f>'[1]Oqoltin-Cotton'!AC157</f>
        <v>0</v>
      </c>
      <c r="AE157" s="214">
        <f>'[1]Oqoltin-Cotton'!AD157</f>
        <v>0</v>
      </c>
      <c r="AF157" s="214">
        <f>'[1]Oqoltin-Cotton'!AE157</f>
        <v>0</v>
      </c>
      <c r="AG157" s="214">
        <f>'[1]Oqoltin-Cotton'!AF157</f>
        <v>0</v>
      </c>
      <c r="AH157" s="214">
        <f>'[1]Oqoltin-Cotton'!AG157</f>
        <v>0</v>
      </c>
      <c r="AI157" s="214">
        <f>'[1]Oqoltin-Cotton'!AH157</f>
        <v>0</v>
      </c>
      <c r="AJ157" s="214">
        <f>'[1]Oqoltin-Cotton'!AI157</f>
        <v>0</v>
      </c>
      <c r="AK157" s="214">
        <f>'[1]Oqoltin-Cotton'!AJ157</f>
        <v>0</v>
      </c>
      <c r="AL157" s="214">
        <f>'[1]Oqoltin-Cotton'!AK157</f>
        <v>0</v>
      </c>
      <c r="AM157" s="214">
        <f>'[1]Oqoltin-Cotton'!AL157</f>
        <v>0</v>
      </c>
      <c r="AN157" s="214">
        <f>'[1]Oqoltin-Cotton'!AM157</f>
        <v>0</v>
      </c>
      <c r="AO157" s="214">
        <f>'[1]Oqoltin-Cotton'!AN157</f>
        <v>0</v>
      </c>
      <c r="AP157" s="214">
        <f>'[1]Oqoltin-Cotton'!AO157</f>
        <v>0</v>
      </c>
      <c r="AQ157" s="214">
        <f>'[1]Oqoltin-Cotton'!AP157</f>
        <v>0</v>
      </c>
      <c r="AR157" s="214">
        <f>'[1]Oqoltin-Cotton'!AQ157</f>
        <v>0</v>
      </c>
      <c r="AS157" s="214">
        <f>'[1]Oqoltin-Cotton'!AR157</f>
        <v>0</v>
      </c>
      <c r="AT157" s="214">
        <f>'[1]Oqoltin-Cotton'!AS157</f>
        <v>0</v>
      </c>
      <c r="AU157" s="214">
        <f>'[1]Oqoltin-Cotton'!AT157</f>
        <v>0</v>
      </c>
      <c r="AV157" s="214">
        <f>'[1]Oqoltin-Cotton'!AU157</f>
        <v>0</v>
      </c>
    </row>
    <row r="158" spans="2:48">
      <c r="B158" s="213">
        <f>'[1]Oqoltin-Cotton'!A158</f>
        <v>0</v>
      </c>
      <c r="C158" s="213">
        <f>'[1]Oqoltin-Cotton'!B158</f>
        <v>0</v>
      </c>
      <c r="D158" s="214">
        <f>'[1]Oqoltin-Cotton'!C158</f>
        <v>0</v>
      </c>
      <c r="E158" s="213">
        <f>'[1]Oqoltin-Cotton'!D158</f>
        <v>0</v>
      </c>
      <c r="F158" s="213">
        <f>'[1]Oqoltin-Cotton'!E158</f>
        <v>0</v>
      </c>
      <c r="G158" s="213">
        <f>'[1]Oqoltin-Cotton'!F158</f>
        <v>0</v>
      </c>
      <c r="H158" s="213">
        <f>'[1]Oqoltin-Cotton'!G158</f>
        <v>0</v>
      </c>
      <c r="I158" s="213">
        <f>'[1]Oqoltin-Cotton'!H158</f>
        <v>0</v>
      </c>
      <c r="J158" s="213">
        <f>'[1]Oqoltin-Cotton'!I158</f>
        <v>0</v>
      </c>
      <c r="K158" s="213">
        <f>'[1]Oqoltin-Cotton'!J158</f>
        <v>0</v>
      </c>
      <c r="L158" s="213">
        <f>'[1]Oqoltin-Cotton'!K158</f>
        <v>0</v>
      </c>
      <c r="M158" s="213">
        <f>'[1]Oqoltin-Cotton'!L158</f>
        <v>0</v>
      </c>
      <c r="N158" s="213">
        <f>'[1]Oqoltin-Cotton'!M158</f>
        <v>0</v>
      </c>
      <c r="O158" s="213">
        <f>'[1]Oqoltin-Cotton'!N158</f>
        <v>0</v>
      </c>
      <c r="P158" s="213">
        <f>'[1]Oqoltin-Cotton'!O158</f>
        <v>0</v>
      </c>
      <c r="Q158" s="213">
        <f>'[1]Oqoltin-Cotton'!P158</f>
        <v>0</v>
      </c>
      <c r="R158" s="213">
        <f>'[1]Oqoltin-Cotton'!Q158</f>
        <v>0</v>
      </c>
      <c r="S158" s="213">
        <f>'[1]Oqoltin-Cotton'!R158</f>
        <v>0</v>
      </c>
      <c r="T158" s="213">
        <f>'[1]Oqoltin-Cotton'!S158</f>
        <v>0</v>
      </c>
      <c r="U158" s="213">
        <f>'[1]Oqoltin-Cotton'!T158</f>
        <v>0</v>
      </c>
      <c r="V158" s="213">
        <f>'[1]Oqoltin-Cotton'!U158</f>
        <v>0</v>
      </c>
      <c r="W158" s="213">
        <f>'[1]Oqoltin-Cotton'!V158</f>
        <v>0</v>
      </c>
      <c r="X158" s="213">
        <f>'[1]Oqoltin-Cotton'!W158</f>
        <v>0</v>
      </c>
      <c r="Y158" s="214">
        <f>'[1]Oqoltin-Cotton'!X158</f>
        <v>0</v>
      </c>
      <c r="Z158" s="214">
        <f>'[1]Oqoltin-Cotton'!Y158</f>
        <v>0</v>
      </c>
      <c r="AA158" s="214">
        <f>'[1]Oqoltin-Cotton'!Z158</f>
        <v>0</v>
      </c>
      <c r="AB158" s="214">
        <f>'[1]Oqoltin-Cotton'!AA158</f>
        <v>0</v>
      </c>
      <c r="AC158" s="214">
        <f>'[1]Oqoltin-Cotton'!AB158</f>
        <v>0</v>
      </c>
      <c r="AD158" s="214">
        <f>'[1]Oqoltin-Cotton'!AC158</f>
        <v>0</v>
      </c>
      <c r="AE158" s="214">
        <f>'[1]Oqoltin-Cotton'!AD158</f>
        <v>0</v>
      </c>
      <c r="AF158" s="214">
        <f>'[1]Oqoltin-Cotton'!AE158</f>
        <v>0</v>
      </c>
      <c r="AG158" s="214">
        <f>'[1]Oqoltin-Cotton'!AF158</f>
        <v>0</v>
      </c>
      <c r="AH158" s="214">
        <f>'[1]Oqoltin-Cotton'!AG158</f>
        <v>0</v>
      </c>
      <c r="AI158" s="214">
        <f>'[1]Oqoltin-Cotton'!AH158</f>
        <v>0</v>
      </c>
      <c r="AJ158" s="214">
        <f>'[1]Oqoltin-Cotton'!AI158</f>
        <v>0</v>
      </c>
      <c r="AK158" s="214">
        <f>'[1]Oqoltin-Cotton'!AJ158</f>
        <v>0</v>
      </c>
      <c r="AL158" s="214">
        <f>'[1]Oqoltin-Cotton'!AK158</f>
        <v>0</v>
      </c>
      <c r="AM158" s="214">
        <f>'[1]Oqoltin-Cotton'!AL158</f>
        <v>0</v>
      </c>
      <c r="AN158" s="214">
        <f>'[1]Oqoltin-Cotton'!AM158</f>
        <v>0</v>
      </c>
      <c r="AO158" s="214">
        <f>'[1]Oqoltin-Cotton'!AN158</f>
        <v>0</v>
      </c>
      <c r="AP158" s="214">
        <f>'[1]Oqoltin-Cotton'!AO158</f>
        <v>0</v>
      </c>
      <c r="AQ158" s="214">
        <f>'[1]Oqoltin-Cotton'!AP158</f>
        <v>0</v>
      </c>
      <c r="AR158" s="214">
        <f>'[1]Oqoltin-Cotton'!AQ158</f>
        <v>0</v>
      </c>
      <c r="AS158" s="214">
        <f>'[1]Oqoltin-Cotton'!AR158</f>
        <v>0</v>
      </c>
      <c r="AT158" s="214">
        <f>'[1]Oqoltin-Cotton'!AS158</f>
        <v>0</v>
      </c>
      <c r="AU158" s="214">
        <f>'[1]Oqoltin-Cotton'!AT158</f>
        <v>0</v>
      </c>
      <c r="AV158" s="214">
        <f>'[1]Oqoltin-Cotton'!AU158</f>
        <v>0</v>
      </c>
    </row>
    <row r="159" spans="2:48">
      <c r="B159" s="213">
        <f>'[1]Oqoltin-Cotton'!A159</f>
        <v>0</v>
      </c>
      <c r="C159" s="213">
        <f>'[1]Oqoltin-Cotton'!B159</f>
        <v>0</v>
      </c>
      <c r="D159" s="214">
        <f>'[1]Oqoltin-Cotton'!C159</f>
        <v>0</v>
      </c>
      <c r="E159" s="213">
        <f>'[1]Oqoltin-Cotton'!D159</f>
        <v>0</v>
      </c>
      <c r="F159" s="213">
        <f>'[1]Oqoltin-Cotton'!E159</f>
        <v>0</v>
      </c>
      <c r="G159" s="213">
        <f>'[1]Oqoltin-Cotton'!F159</f>
        <v>0</v>
      </c>
      <c r="H159" s="213">
        <f>'[1]Oqoltin-Cotton'!G159</f>
        <v>0</v>
      </c>
      <c r="I159" s="213">
        <f>'[1]Oqoltin-Cotton'!H159</f>
        <v>0</v>
      </c>
      <c r="J159" s="213">
        <f>'[1]Oqoltin-Cotton'!I159</f>
        <v>0</v>
      </c>
      <c r="K159" s="213">
        <f>'[1]Oqoltin-Cotton'!J159</f>
        <v>0</v>
      </c>
      <c r="L159" s="213">
        <f>'[1]Oqoltin-Cotton'!K159</f>
        <v>0</v>
      </c>
      <c r="M159" s="213">
        <f>'[1]Oqoltin-Cotton'!L159</f>
        <v>0</v>
      </c>
      <c r="N159" s="213">
        <f>'[1]Oqoltin-Cotton'!M159</f>
        <v>0</v>
      </c>
      <c r="O159" s="213">
        <f>'[1]Oqoltin-Cotton'!N159</f>
        <v>0</v>
      </c>
      <c r="P159" s="213">
        <f>'[1]Oqoltin-Cotton'!O159</f>
        <v>0</v>
      </c>
      <c r="Q159" s="213">
        <f>'[1]Oqoltin-Cotton'!P159</f>
        <v>0</v>
      </c>
      <c r="R159" s="213">
        <f>'[1]Oqoltin-Cotton'!Q159</f>
        <v>0</v>
      </c>
      <c r="S159" s="213">
        <f>'[1]Oqoltin-Cotton'!R159</f>
        <v>0</v>
      </c>
      <c r="T159" s="213">
        <f>'[1]Oqoltin-Cotton'!S159</f>
        <v>0</v>
      </c>
      <c r="U159" s="213">
        <f>'[1]Oqoltin-Cotton'!T159</f>
        <v>0</v>
      </c>
      <c r="V159" s="213">
        <f>'[1]Oqoltin-Cotton'!U159</f>
        <v>0</v>
      </c>
      <c r="W159" s="213">
        <f>'[1]Oqoltin-Cotton'!V159</f>
        <v>0</v>
      </c>
      <c r="X159" s="213">
        <f>'[1]Oqoltin-Cotton'!W159</f>
        <v>0</v>
      </c>
      <c r="Y159" s="214">
        <f>'[1]Oqoltin-Cotton'!X159</f>
        <v>0</v>
      </c>
      <c r="Z159" s="214">
        <f>'[1]Oqoltin-Cotton'!Y159</f>
        <v>0</v>
      </c>
      <c r="AA159" s="214">
        <f>'[1]Oqoltin-Cotton'!Z159</f>
        <v>0</v>
      </c>
      <c r="AB159" s="214">
        <f>'[1]Oqoltin-Cotton'!AA159</f>
        <v>0</v>
      </c>
      <c r="AC159" s="214">
        <f>'[1]Oqoltin-Cotton'!AB159</f>
        <v>0</v>
      </c>
      <c r="AD159" s="214">
        <f>'[1]Oqoltin-Cotton'!AC159</f>
        <v>0</v>
      </c>
      <c r="AE159" s="214">
        <f>'[1]Oqoltin-Cotton'!AD159</f>
        <v>0</v>
      </c>
      <c r="AF159" s="214">
        <f>'[1]Oqoltin-Cotton'!AE159</f>
        <v>0</v>
      </c>
      <c r="AG159" s="214">
        <f>'[1]Oqoltin-Cotton'!AF159</f>
        <v>0</v>
      </c>
      <c r="AH159" s="214">
        <f>'[1]Oqoltin-Cotton'!AG159</f>
        <v>0</v>
      </c>
      <c r="AI159" s="214">
        <f>'[1]Oqoltin-Cotton'!AH159</f>
        <v>0</v>
      </c>
      <c r="AJ159" s="214">
        <f>'[1]Oqoltin-Cotton'!AI159</f>
        <v>0</v>
      </c>
      <c r="AK159" s="214">
        <f>'[1]Oqoltin-Cotton'!AJ159</f>
        <v>0</v>
      </c>
      <c r="AL159" s="214">
        <f>'[1]Oqoltin-Cotton'!AK159</f>
        <v>0</v>
      </c>
      <c r="AM159" s="214">
        <f>'[1]Oqoltin-Cotton'!AL159</f>
        <v>0</v>
      </c>
      <c r="AN159" s="214">
        <f>'[1]Oqoltin-Cotton'!AM159</f>
        <v>0</v>
      </c>
      <c r="AO159" s="214">
        <f>'[1]Oqoltin-Cotton'!AN159</f>
        <v>0</v>
      </c>
      <c r="AP159" s="214">
        <f>'[1]Oqoltin-Cotton'!AO159</f>
        <v>0</v>
      </c>
      <c r="AQ159" s="214">
        <f>'[1]Oqoltin-Cotton'!AP159</f>
        <v>0</v>
      </c>
      <c r="AR159" s="214">
        <f>'[1]Oqoltin-Cotton'!AQ159</f>
        <v>0</v>
      </c>
      <c r="AS159" s="214">
        <f>'[1]Oqoltin-Cotton'!AR159</f>
        <v>0</v>
      </c>
      <c r="AT159" s="214">
        <f>'[1]Oqoltin-Cotton'!AS159</f>
        <v>0</v>
      </c>
      <c r="AU159" s="214">
        <f>'[1]Oqoltin-Cotton'!AT159</f>
        <v>0</v>
      </c>
      <c r="AV159" s="214">
        <f>'[1]Oqoltin-Cotton'!AU159</f>
        <v>0</v>
      </c>
    </row>
    <row r="160" spans="2:48">
      <c r="B160" s="213">
        <f>'[1]Oqoltin-Cotton'!A160</f>
        <v>0</v>
      </c>
      <c r="C160" s="213">
        <f>'[1]Oqoltin-Cotton'!B160</f>
        <v>0</v>
      </c>
      <c r="D160" s="214">
        <f>'[1]Oqoltin-Cotton'!C160</f>
        <v>0</v>
      </c>
      <c r="E160" s="213">
        <f>'[1]Oqoltin-Cotton'!D160</f>
        <v>0</v>
      </c>
      <c r="F160" s="213">
        <f>'[1]Oqoltin-Cotton'!E160</f>
        <v>0</v>
      </c>
      <c r="G160" s="213">
        <f>'[1]Oqoltin-Cotton'!F160</f>
        <v>0</v>
      </c>
      <c r="H160" s="213">
        <f>'[1]Oqoltin-Cotton'!G160</f>
        <v>0</v>
      </c>
      <c r="I160" s="213">
        <f>'[1]Oqoltin-Cotton'!H160</f>
        <v>0</v>
      </c>
      <c r="J160" s="213">
        <f>'[1]Oqoltin-Cotton'!I160</f>
        <v>0</v>
      </c>
      <c r="K160" s="213">
        <f>'[1]Oqoltin-Cotton'!J160</f>
        <v>0</v>
      </c>
      <c r="L160" s="213">
        <f>'[1]Oqoltin-Cotton'!K160</f>
        <v>0</v>
      </c>
      <c r="M160" s="213">
        <f>'[1]Oqoltin-Cotton'!L160</f>
        <v>0</v>
      </c>
      <c r="N160" s="213">
        <f>'[1]Oqoltin-Cotton'!M160</f>
        <v>0</v>
      </c>
      <c r="O160" s="213">
        <f>'[1]Oqoltin-Cotton'!N160</f>
        <v>0</v>
      </c>
      <c r="P160" s="213">
        <f>'[1]Oqoltin-Cotton'!O160</f>
        <v>0</v>
      </c>
      <c r="Q160" s="213">
        <f>'[1]Oqoltin-Cotton'!P160</f>
        <v>0</v>
      </c>
      <c r="R160" s="213">
        <f>'[1]Oqoltin-Cotton'!Q160</f>
        <v>0</v>
      </c>
      <c r="S160" s="213">
        <f>'[1]Oqoltin-Cotton'!R160</f>
        <v>0</v>
      </c>
      <c r="T160" s="213">
        <f>'[1]Oqoltin-Cotton'!S160</f>
        <v>0</v>
      </c>
      <c r="U160" s="213">
        <f>'[1]Oqoltin-Cotton'!T160</f>
        <v>0</v>
      </c>
      <c r="V160" s="213">
        <f>'[1]Oqoltin-Cotton'!U160</f>
        <v>0</v>
      </c>
      <c r="W160" s="213">
        <f>'[1]Oqoltin-Cotton'!V160</f>
        <v>0</v>
      </c>
      <c r="X160" s="213">
        <f>'[1]Oqoltin-Cotton'!W160</f>
        <v>0</v>
      </c>
      <c r="Y160" s="214">
        <f>'[1]Oqoltin-Cotton'!X160</f>
        <v>0</v>
      </c>
      <c r="Z160" s="214">
        <f>'[1]Oqoltin-Cotton'!Y160</f>
        <v>0</v>
      </c>
      <c r="AA160" s="214">
        <f>'[1]Oqoltin-Cotton'!Z160</f>
        <v>0</v>
      </c>
      <c r="AB160" s="214">
        <f>'[1]Oqoltin-Cotton'!AA160</f>
        <v>0</v>
      </c>
      <c r="AC160" s="214">
        <f>'[1]Oqoltin-Cotton'!AB160</f>
        <v>0</v>
      </c>
      <c r="AD160" s="214">
        <f>'[1]Oqoltin-Cotton'!AC160</f>
        <v>0</v>
      </c>
      <c r="AE160" s="214">
        <f>'[1]Oqoltin-Cotton'!AD160</f>
        <v>0</v>
      </c>
      <c r="AF160" s="214">
        <f>'[1]Oqoltin-Cotton'!AE160</f>
        <v>0</v>
      </c>
      <c r="AG160" s="214">
        <f>'[1]Oqoltin-Cotton'!AF160</f>
        <v>0</v>
      </c>
      <c r="AH160" s="214">
        <f>'[1]Oqoltin-Cotton'!AG160</f>
        <v>0</v>
      </c>
      <c r="AI160" s="214">
        <f>'[1]Oqoltin-Cotton'!AH160</f>
        <v>0</v>
      </c>
      <c r="AJ160" s="214">
        <f>'[1]Oqoltin-Cotton'!AI160</f>
        <v>0</v>
      </c>
      <c r="AK160" s="214">
        <f>'[1]Oqoltin-Cotton'!AJ160</f>
        <v>0</v>
      </c>
      <c r="AL160" s="214">
        <f>'[1]Oqoltin-Cotton'!AK160</f>
        <v>0</v>
      </c>
      <c r="AM160" s="214">
        <f>'[1]Oqoltin-Cotton'!AL160</f>
        <v>0</v>
      </c>
      <c r="AN160" s="214">
        <f>'[1]Oqoltin-Cotton'!AM160</f>
        <v>0</v>
      </c>
      <c r="AO160" s="214">
        <f>'[1]Oqoltin-Cotton'!AN160</f>
        <v>0</v>
      </c>
      <c r="AP160" s="214">
        <f>'[1]Oqoltin-Cotton'!AO160</f>
        <v>0</v>
      </c>
      <c r="AQ160" s="214">
        <f>'[1]Oqoltin-Cotton'!AP160</f>
        <v>0</v>
      </c>
      <c r="AR160" s="214">
        <f>'[1]Oqoltin-Cotton'!AQ160</f>
        <v>0</v>
      </c>
      <c r="AS160" s="214">
        <f>'[1]Oqoltin-Cotton'!AR160</f>
        <v>0</v>
      </c>
      <c r="AT160" s="214">
        <f>'[1]Oqoltin-Cotton'!AS160</f>
        <v>0</v>
      </c>
      <c r="AU160" s="214">
        <f>'[1]Oqoltin-Cotton'!AT160</f>
        <v>0</v>
      </c>
      <c r="AV160" s="214">
        <f>'[1]Oqoltin-Cotton'!AU160</f>
        <v>0</v>
      </c>
    </row>
    <row r="161" spans="2:48">
      <c r="B161" s="213">
        <f>'[1]Oqoltin-Cotton'!A161</f>
        <v>0</v>
      </c>
      <c r="C161" s="213">
        <f>'[1]Oqoltin-Cotton'!B161</f>
        <v>0</v>
      </c>
      <c r="D161" s="214">
        <f>'[1]Oqoltin-Cotton'!C161</f>
        <v>0</v>
      </c>
      <c r="E161" s="213">
        <f>'[1]Oqoltin-Cotton'!D161</f>
        <v>0</v>
      </c>
      <c r="F161" s="213">
        <f>'[1]Oqoltin-Cotton'!E161</f>
        <v>0</v>
      </c>
      <c r="G161" s="213">
        <f>'[1]Oqoltin-Cotton'!F161</f>
        <v>0</v>
      </c>
      <c r="H161" s="213">
        <f>'[1]Oqoltin-Cotton'!G161</f>
        <v>0</v>
      </c>
      <c r="I161" s="213">
        <f>'[1]Oqoltin-Cotton'!H161</f>
        <v>0</v>
      </c>
      <c r="J161" s="213">
        <f>'[1]Oqoltin-Cotton'!I161</f>
        <v>0</v>
      </c>
      <c r="K161" s="213">
        <f>'[1]Oqoltin-Cotton'!J161</f>
        <v>0</v>
      </c>
      <c r="L161" s="213">
        <f>'[1]Oqoltin-Cotton'!K161</f>
        <v>0</v>
      </c>
      <c r="M161" s="213">
        <f>'[1]Oqoltin-Cotton'!L161</f>
        <v>0</v>
      </c>
      <c r="N161" s="213">
        <f>'[1]Oqoltin-Cotton'!M161</f>
        <v>0</v>
      </c>
      <c r="O161" s="213">
        <f>'[1]Oqoltin-Cotton'!N161</f>
        <v>0</v>
      </c>
      <c r="P161" s="213">
        <f>'[1]Oqoltin-Cotton'!O161</f>
        <v>0</v>
      </c>
      <c r="Q161" s="213">
        <f>'[1]Oqoltin-Cotton'!P161</f>
        <v>0</v>
      </c>
      <c r="R161" s="213">
        <f>'[1]Oqoltin-Cotton'!Q161</f>
        <v>0</v>
      </c>
      <c r="S161" s="213">
        <f>'[1]Oqoltin-Cotton'!R161</f>
        <v>0</v>
      </c>
      <c r="T161" s="213">
        <f>'[1]Oqoltin-Cotton'!S161</f>
        <v>0</v>
      </c>
      <c r="U161" s="213">
        <f>'[1]Oqoltin-Cotton'!T161</f>
        <v>0</v>
      </c>
      <c r="V161" s="213">
        <f>'[1]Oqoltin-Cotton'!U161</f>
        <v>0</v>
      </c>
      <c r="W161" s="213">
        <f>'[1]Oqoltin-Cotton'!V161</f>
        <v>0</v>
      </c>
      <c r="X161" s="213">
        <f>'[1]Oqoltin-Cotton'!W161</f>
        <v>0</v>
      </c>
      <c r="Y161" s="214">
        <f>'[1]Oqoltin-Cotton'!X161</f>
        <v>0</v>
      </c>
      <c r="Z161" s="214">
        <f>'[1]Oqoltin-Cotton'!Y161</f>
        <v>0</v>
      </c>
      <c r="AA161" s="214">
        <f>'[1]Oqoltin-Cotton'!Z161</f>
        <v>0</v>
      </c>
      <c r="AB161" s="214">
        <f>'[1]Oqoltin-Cotton'!AA161</f>
        <v>0</v>
      </c>
      <c r="AC161" s="214">
        <f>'[1]Oqoltin-Cotton'!AB161</f>
        <v>0</v>
      </c>
      <c r="AD161" s="214">
        <f>'[1]Oqoltin-Cotton'!AC161</f>
        <v>0</v>
      </c>
      <c r="AE161" s="214">
        <f>'[1]Oqoltin-Cotton'!AD161</f>
        <v>0</v>
      </c>
      <c r="AF161" s="214">
        <f>'[1]Oqoltin-Cotton'!AE161</f>
        <v>0</v>
      </c>
      <c r="AG161" s="214">
        <f>'[1]Oqoltin-Cotton'!AF161</f>
        <v>0</v>
      </c>
      <c r="AH161" s="214">
        <f>'[1]Oqoltin-Cotton'!AG161</f>
        <v>0</v>
      </c>
      <c r="AI161" s="214">
        <f>'[1]Oqoltin-Cotton'!AH161</f>
        <v>0</v>
      </c>
      <c r="AJ161" s="214">
        <f>'[1]Oqoltin-Cotton'!AI161</f>
        <v>0</v>
      </c>
      <c r="AK161" s="214">
        <f>'[1]Oqoltin-Cotton'!AJ161</f>
        <v>0</v>
      </c>
      <c r="AL161" s="214">
        <f>'[1]Oqoltin-Cotton'!AK161</f>
        <v>0</v>
      </c>
      <c r="AM161" s="214">
        <f>'[1]Oqoltin-Cotton'!AL161</f>
        <v>0</v>
      </c>
      <c r="AN161" s="214">
        <f>'[1]Oqoltin-Cotton'!AM161</f>
        <v>0</v>
      </c>
      <c r="AO161" s="214">
        <f>'[1]Oqoltin-Cotton'!AN161</f>
        <v>0</v>
      </c>
      <c r="AP161" s="214">
        <f>'[1]Oqoltin-Cotton'!AO161</f>
        <v>0</v>
      </c>
      <c r="AQ161" s="214">
        <f>'[1]Oqoltin-Cotton'!AP161</f>
        <v>0</v>
      </c>
      <c r="AR161" s="214">
        <f>'[1]Oqoltin-Cotton'!AQ161</f>
        <v>0</v>
      </c>
      <c r="AS161" s="214">
        <f>'[1]Oqoltin-Cotton'!AR161</f>
        <v>0</v>
      </c>
      <c r="AT161" s="214">
        <f>'[1]Oqoltin-Cotton'!AS161</f>
        <v>0</v>
      </c>
      <c r="AU161" s="214">
        <f>'[1]Oqoltin-Cotton'!AT161</f>
        <v>0</v>
      </c>
      <c r="AV161" s="214">
        <f>'[1]Oqoltin-Cotton'!AU161</f>
        <v>0</v>
      </c>
    </row>
    <row r="162" spans="2:48">
      <c r="B162" s="213">
        <f>'[1]Oqoltin-Cotton'!A162</f>
        <v>0</v>
      </c>
      <c r="C162" s="213">
        <f>'[1]Oqoltin-Cotton'!B162</f>
        <v>0</v>
      </c>
      <c r="D162" s="214">
        <f>'[1]Oqoltin-Cotton'!C162</f>
        <v>0</v>
      </c>
      <c r="E162" s="213">
        <f>'[1]Oqoltin-Cotton'!D162</f>
        <v>0</v>
      </c>
      <c r="F162" s="213">
        <f>'[1]Oqoltin-Cotton'!E162</f>
        <v>0</v>
      </c>
      <c r="G162" s="213">
        <f>'[1]Oqoltin-Cotton'!F162</f>
        <v>0</v>
      </c>
      <c r="H162" s="213">
        <f>'[1]Oqoltin-Cotton'!G162</f>
        <v>0</v>
      </c>
      <c r="I162" s="213">
        <f>'[1]Oqoltin-Cotton'!H162</f>
        <v>0</v>
      </c>
      <c r="J162" s="213">
        <f>'[1]Oqoltin-Cotton'!I162</f>
        <v>0</v>
      </c>
      <c r="K162" s="213">
        <f>'[1]Oqoltin-Cotton'!J162</f>
        <v>0</v>
      </c>
      <c r="L162" s="213">
        <f>'[1]Oqoltin-Cotton'!K162</f>
        <v>0</v>
      </c>
      <c r="M162" s="213">
        <f>'[1]Oqoltin-Cotton'!L162</f>
        <v>0</v>
      </c>
      <c r="N162" s="213">
        <f>'[1]Oqoltin-Cotton'!M162</f>
        <v>0</v>
      </c>
      <c r="O162" s="213">
        <f>'[1]Oqoltin-Cotton'!N162</f>
        <v>0</v>
      </c>
      <c r="P162" s="213">
        <f>'[1]Oqoltin-Cotton'!O162</f>
        <v>0</v>
      </c>
      <c r="Q162" s="213">
        <f>'[1]Oqoltin-Cotton'!P162</f>
        <v>0</v>
      </c>
      <c r="R162" s="213">
        <f>'[1]Oqoltin-Cotton'!Q162</f>
        <v>0</v>
      </c>
      <c r="S162" s="213">
        <f>'[1]Oqoltin-Cotton'!R162</f>
        <v>0</v>
      </c>
      <c r="T162" s="213">
        <f>'[1]Oqoltin-Cotton'!S162</f>
        <v>0</v>
      </c>
      <c r="U162" s="213">
        <f>'[1]Oqoltin-Cotton'!T162</f>
        <v>0</v>
      </c>
      <c r="V162" s="213">
        <f>'[1]Oqoltin-Cotton'!U162</f>
        <v>0</v>
      </c>
      <c r="W162" s="213">
        <f>'[1]Oqoltin-Cotton'!V162</f>
        <v>0</v>
      </c>
      <c r="X162" s="213">
        <f>'[1]Oqoltin-Cotton'!W162</f>
        <v>0</v>
      </c>
      <c r="Y162" s="214">
        <f>'[1]Oqoltin-Cotton'!X162</f>
        <v>0</v>
      </c>
      <c r="Z162" s="214">
        <f>'[1]Oqoltin-Cotton'!Y162</f>
        <v>0</v>
      </c>
      <c r="AA162" s="214">
        <f>'[1]Oqoltin-Cotton'!Z162</f>
        <v>0</v>
      </c>
      <c r="AB162" s="214">
        <f>'[1]Oqoltin-Cotton'!AA162</f>
        <v>0</v>
      </c>
      <c r="AC162" s="214">
        <f>'[1]Oqoltin-Cotton'!AB162</f>
        <v>0</v>
      </c>
      <c r="AD162" s="214">
        <f>'[1]Oqoltin-Cotton'!AC162</f>
        <v>0</v>
      </c>
      <c r="AE162" s="214">
        <f>'[1]Oqoltin-Cotton'!AD162</f>
        <v>0</v>
      </c>
      <c r="AF162" s="214">
        <f>'[1]Oqoltin-Cotton'!AE162</f>
        <v>0</v>
      </c>
      <c r="AG162" s="214">
        <f>'[1]Oqoltin-Cotton'!AF162</f>
        <v>0</v>
      </c>
      <c r="AH162" s="214">
        <f>'[1]Oqoltin-Cotton'!AG162</f>
        <v>0</v>
      </c>
      <c r="AI162" s="214">
        <f>'[1]Oqoltin-Cotton'!AH162</f>
        <v>0</v>
      </c>
      <c r="AJ162" s="214">
        <f>'[1]Oqoltin-Cotton'!AI162</f>
        <v>0</v>
      </c>
      <c r="AK162" s="214">
        <f>'[1]Oqoltin-Cotton'!AJ162</f>
        <v>0</v>
      </c>
      <c r="AL162" s="214">
        <f>'[1]Oqoltin-Cotton'!AK162</f>
        <v>0</v>
      </c>
      <c r="AM162" s="214">
        <f>'[1]Oqoltin-Cotton'!AL162</f>
        <v>0</v>
      </c>
      <c r="AN162" s="214">
        <f>'[1]Oqoltin-Cotton'!AM162</f>
        <v>0</v>
      </c>
      <c r="AO162" s="214">
        <f>'[1]Oqoltin-Cotton'!AN162</f>
        <v>0</v>
      </c>
      <c r="AP162" s="214">
        <f>'[1]Oqoltin-Cotton'!AO162</f>
        <v>0</v>
      </c>
      <c r="AQ162" s="214">
        <f>'[1]Oqoltin-Cotton'!AP162</f>
        <v>0</v>
      </c>
      <c r="AR162" s="214">
        <f>'[1]Oqoltin-Cotton'!AQ162</f>
        <v>0</v>
      </c>
      <c r="AS162" s="214">
        <f>'[1]Oqoltin-Cotton'!AR162</f>
        <v>0</v>
      </c>
      <c r="AT162" s="214">
        <f>'[1]Oqoltin-Cotton'!AS162</f>
        <v>0</v>
      </c>
      <c r="AU162" s="214">
        <f>'[1]Oqoltin-Cotton'!AT162</f>
        <v>0</v>
      </c>
      <c r="AV162" s="214">
        <f>'[1]Oqoltin-Cotton'!AU162</f>
        <v>0</v>
      </c>
    </row>
    <row r="163" spans="2:48">
      <c r="B163" s="213">
        <f>'[1]Oqoltin-Cotton'!A163</f>
        <v>0</v>
      </c>
      <c r="C163" s="213">
        <f>'[1]Oqoltin-Cotton'!B163</f>
        <v>0</v>
      </c>
      <c r="D163" s="214">
        <f>'[1]Oqoltin-Cotton'!C163</f>
        <v>0</v>
      </c>
      <c r="E163" s="213">
        <f>'[1]Oqoltin-Cotton'!D163</f>
        <v>0</v>
      </c>
      <c r="F163" s="213">
        <f>'[1]Oqoltin-Cotton'!E163</f>
        <v>0</v>
      </c>
      <c r="G163" s="213">
        <f>'[1]Oqoltin-Cotton'!F163</f>
        <v>0</v>
      </c>
      <c r="H163" s="213">
        <f>'[1]Oqoltin-Cotton'!G163</f>
        <v>0</v>
      </c>
      <c r="I163" s="213">
        <f>'[1]Oqoltin-Cotton'!H163</f>
        <v>0</v>
      </c>
      <c r="J163" s="213">
        <f>'[1]Oqoltin-Cotton'!I163</f>
        <v>0</v>
      </c>
      <c r="K163" s="213">
        <f>'[1]Oqoltin-Cotton'!J163</f>
        <v>0</v>
      </c>
      <c r="L163" s="213">
        <f>'[1]Oqoltin-Cotton'!K163</f>
        <v>0</v>
      </c>
      <c r="M163" s="213">
        <f>'[1]Oqoltin-Cotton'!L163</f>
        <v>0</v>
      </c>
      <c r="N163" s="213">
        <f>'[1]Oqoltin-Cotton'!M163</f>
        <v>0</v>
      </c>
      <c r="O163" s="213">
        <f>'[1]Oqoltin-Cotton'!N163</f>
        <v>0</v>
      </c>
      <c r="P163" s="213">
        <f>'[1]Oqoltin-Cotton'!O163</f>
        <v>0</v>
      </c>
      <c r="Q163" s="213">
        <f>'[1]Oqoltin-Cotton'!P163</f>
        <v>0</v>
      </c>
      <c r="R163" s="213">
        <f>'[1]Oqoltin-Cotton'!Q163</f>
        <v>0</v>
      </c>
      <c r="S163" s="213">
        <f>'[1]Oqoltin-Cotton'!R163</f>
        <v>0</v>
      </c>
      <c r="T163" s="213">
        <f>'[1]Oqoltin-Cotton'!S163</f>
        <v>0</v>
      </c>
      <c r="U163" s="213">
        <f>'[1]Oqoltin-Cotton'!T163</f>
        <v>0</v>
      </c>
      <c r="V163" s="213">
        <f>'[1]Oqoltin-Cotton'!U163</f>
        <v>0</v>
      </c>
      <c r="W163" s="213">
        <f>'[1]Oqoltin-Cotton'!V163</f>
        <v>0</v>
      </c>
      <c r="X163" s="213">
        <f>'[1]Oqoltin-Cotton'!W163</f>
        <v>0</v>
      </c>
      <c r="Y163" s="214">
        <f>'[1]Oqoltin-Cotton'!X163</f>
        <v>0</v>
      </c>
      <c r="Z163" s="214">
        <f>'[1]Oqoltin-Cotton'!Y163</f>
        <v>0</v>
      </c>
      <c r="AA163" s="214">
        <f>'[1]Oqoltin-Cotton'!Z163</f>
        <v>0</v>
      </c>
      <c r="AB163" s="214">
        <f>'[1]Oqoltin-Cotton'!AA163</f>
        <v>0</v>
      </c>
      <c r="AC163" s="214">
        <f>'[1]Oqoltin-Cotton'!AB163</f>
        <v>0</v>
      </c>
      <c r="AD163" s="214">
        <f>'[1]Oqoltin-Cotton'!AC163</f>
        <v>0</v>
      </c>
      <c r="AE163" s="214">
        <f>'[1]Oqoltin-Cotton'!AD163</f>
        <v>0</v>
      </c>
      <c r="AF163" s="214">
        <f>'[1]Oqoltin-Cotton'!AE163</f>
        <v>0</v>
      </c>
      <c r="AG163" s="214">
        <f>'[1]Oqoltin-Cotton'!AF163</f>
        <v>0</v>
      </c>
      <c r="AH163" s="214">
        <f>'[1]Oqoltin-Cotton'!AG163</f>
        <v>0</v>
      </c>
      <c r="AI163" s="214">
        <f>'[1]Oqoltin-Cotton'!AH163</f>
        <v>0</v>
      </c>
      <c r="AJ163" s="214">
        <f>'[1]Oqoltin-Cotton'!AI163</f>
        <v>0</v>
      </c>
      <c r="AK163" s="214">
        <f>'[1]Oqoltin-Cotton'!AJ163</f>
        <v>0</v>
      </c>
      <c r="AL163" s="214">
        <f>'[1]Oqoltin-Cotton'!AK163</f>
        <v>0</v>
      </c>
      <c r="AM163" s="214">
        <f>'[1]Oqoltin-Cotton'!AL163</f>
        <v>0</v>
      </c>
      <c r="AN163" s="214">
        <f>'[1]Oqoltin-Cotton'!AM163</f>
        <v>0</v>
      </c>
      <c r="AO163" s="214">
        <f>'[1]Oqoltin-Cotton'!AN163</f>
        <v>0</v>
      </c>
      <c r="AP163" s="214">
        <f>'[1]Oqoltin-Cotton'!AO163</f>
        <v>0</v>
      </c>
      <c r="AQ163" s="214">
        <f>'[1]Oqoltin-Cotton'!AP163</f>
        <v>0</v>
      </c>
      <c r="AR163" s="214">
        <f>'[1]Oqoltin-Cotton'!AQ163</f>
        <v>0</v>
      </c>
      <c r="AS163" s="214">
        <f>'[1]Oqoltin-Cotton'!AR163</f>
        <v>0</v>
      </c>
      <c r="AT163" s="214">
        <f>'[1]Oqoltin-Cotton'!AS163</f>
        <v>0</v>
      </c>
      <c r="AU163" s="214">
        <f>'[1]Oqoltin-Cotton'!AT163</f>
        <v>0</v>
      </c>
      <c r="AV163" s="214">
        <f>'[1]Oqoltin-Cotton'!AU163</f>
        <v>0</v>
      </c>
    </row>
    <row r="164" spans="2:48">
      <c r="B164" s="213">
        <f>'[1]Oqoltin-Cotton'!A164</f>
        <v>0</v>
      </c>
      <c r="C164" s="213">
        <f>'[1]Oqoltin-Cotton'!B164</f>
        <v>0</v>
      </c>
      <c r="D164" s="214">
        <f>'[1]Oqoltin-Cotton'!C164</f>
        <v>0</v>
      </c>
      <c r="E164" s="213">
        <f>'[1]Oqoltin-Cotton'!D164</f>
        <v>0</v>
      </c>
      <c r="F164" s="213">
        <f>'[1]Oqoltin-Cotton'!E164</f>
        <v>0</v>
      </c>
      <c r="G164" s="213">
        <f>'[1]Oqoltin-Cotton'!F164</f>
        <v>0</v>
      </c>
      <c r="H164" s="213">
        <f>'[1]Oqoltin-Cotton'!G164</f>
        <v>0</v>
      </c>
      <c r="I164" s="213">
        <f>'[1]Oqoltin-Cotton'!H164</f>
        <v>0</v>
      </c>
      <c r="J164" s="213">
        <f>'[1]Oqoltin-Cotton'!I164</f>
        <v>0</v>
      </c>
      <c r="K164" s="213">
        <f>'[1]Oqoltin-Cotton'!J164</f>
        <v>0</v>
      </c>
      <c r="L164" s="213">
        <f>'[1]Oqoltin-Cotton'!K164</f>
        <v>0</v>
      </c>
      <c r="M164" s="213">
        <f>'[1]Oqoltin-Cotton'!L164</f>
        <v>0</v>
      </c>
      <c r="N164" s="213">
        <f>'[1]Oqoltin-Cotton'!M164</f>
        <v>0</v>
      </c>
      <c r="O164" s="213">
        <f>'[1]Oqoltin-Cotton'!N164</f>
        <v>0</v>
      </c>
      <c r="P164" s="213">
        <f>'[1]Oqoltin-Cotton'!O164</f>
        <v>0</v>
      </c>
      <c r="Q164" s="213">
        <f>'[1]Oqoltin-Cotton'!P164</f>
        <v>0</v>
      </c>
      <c r="R164" s="213">
        <f>'[1]Oqoltin-Cotton'!Q164</f>
        <v>0</v>
      </c>
      <c r="S164" s="213">
        <f>'[1]Oqoltin-Cotton'!R164</f>
        <v>0</v>
      </c>
      <c r="T164" s="213">
        <f>'[1]Oqoltin-Cotton'!S164</f>
        <v>0</v>
      </c>
      <c r="U164" s="213">
        <f>'[1]Oqoltin-Cotton'!T164</f>
        <v>0</v>
      </c>
      <c r="V164" s="213">
        <f>'[1]Oqoltin-Cotton'!U164</f>
        <v>0</v>
      </c>
      <c r="W164" s="213">
        <f>'[1]Oqoltin-Cotton'!V164</f>
        <v>0</v>
      </c>
      <c r="X164" s="213">
        <f>'[1]Oqoltin-Cotton'!W164</f>
        <v>0</v>
      </c>
      <c r="Y164" s="214">
        <f>'[1]Oqoltin-Cotton'!X164</f>
        <v>0</v>
      </c>
      <c r="Z164" s="214">
        <f>'[1]Oqoltin-Cotton'!Y164</f>
        <v>0</v>
      </c>
      <c r="AA164" s="214">
        <f>'[1]Oqoltin-Cotton'!Z164</f>
        <v>0</v>
      </c>
      <c r="AB164" s="214">
        <f>'[1]Oqoltin-Cotton'!AA164</f>
        <v>0</v>
      </c>
      <c r="AC164" s="214">
        <f>'[1]Oqoltin-Cotton'!AB164</f>
        <v>0</v>
      </c>
      <c r="AD164" s="214">
        <f>'[1]Oqoltin-Cotton'!AC164</f>
        <v>0</v>
      </c>
      <c r="AE164" s="214">
        <f>'[1]Oqoltin-Cotton'!AD164</f>
        <v>0</v>
      </c>
      <c r="AF164" s="214">
        <f>'[1]Oqoltin-Cotton'!AE164</f>
        <v>0</v>
      </c>
      <c r="AG164" s="214">
        <f>'[1]Oqoltin-Cotton'!AF164</f>
        <v>0</v>
      </c>
      <c r="AH164" s="214">
        <f>'[1]Oqoltin-Cotton'!AG164</f>
        <v>0</v>
      </c>
      <c r="AI164" s="214">
        <f>'[1]Oqoltin-Cotton'!AH164</f>
        <v>0</v>
      </c>
      <c r="AJ164" s="214">
        <f>'[1]Oqoltin-Cotton'!AI164</f>
        <v>0</v>
      </c>
      <c r="AK164" s="214">
        <f>'[1]Oqoltin-Cotton'!AJ164</f>
        <v>0</v>
      </c>
      <c r="AL164" s="214">
        <f>'[1]Oqoltin-Cotton'!AK164</f>
        <v>0</v>
      </c>
      <c r="AM164" s="214">
        <f>'[1]Oqoltin-Cotton'!AL164</f>
        <v>0</v>
      </c>
      <c r="AN164" s="214">
        <f>'[1]Oqoltin-Cotton'!AM164</f>
        <v>0</v>
      </c>
      <c r="AO164" s="214">
        <f>'[1]Oqoltin-Cotton'!AN164</f>
        <v>0</v>
      </c>
      <c r="AP164" s="214">
        <f>'[1]Oqoltin-Cotton'!AO164</f>
        <v>0</v>
      </c>
      <c r="AQ164" s="214">
        <f>'[1]Oqoltin-Cotton'!AP164</f>
        <v>0</v>
      </c>
      <c r="AR164" s="214">
        <f>'[1]Oqoltin-Cotton'!AQ164</f>
        <v>0</v>
      </c>
      <c r="AS164" s="214">
        <f>'[1]Oqoltin-Cotton'!AR164</f>
        <v>0</v>
      </c>
      <c r="AT164" s="214">
        <f>'[1]Oqoltin-Cotton'!AS164</f>
        <v>0</v>
      </c>
      <c r="AU164" s="214">
        <f>'[1]Oqoltin-Cotton'!AT164</f>
        <v>0</v>
      </c>
      <c r="AV164" s="214">
        <f>'[1]Oqoltin-Cotton'!AU164</f>
        <v>0</v>
      </c>
    </row>
    <row r="165" spans="2:48">
      <c r="B165" s="213">
        <f>'[1]Oqoltin-Cotton'!A165</f>
        <v>0</v>
      </c>
      <c r="C165" s="213">
        <f>'[1]Oqoltin-Cotton'!B165</f>
        <v>0</v>
      </c>
      <c r="D165" s="214">
        <f>'[1]Oqoltin-Cotton'!C165</f>
        <v>0</v>
      </c>
      <c r="E165" s="213">
        <f>'[1]Oqoltin-Cotton'!D165</f>
        <v>0</v>
      </c>
      <c r="F165" s="213">
        <f>'[1]Oqoltin-Cotton'!E165</f>
        <v>0</v>
      </c>
      <c r="G165" s="213">
        <f>'[1]Oqoltin-Cotton'!F165</f>
        <v>0</v>
      </c>
      <c r="H165" s="213">
        <f>'[1]Oqoltin-Cotton'!G165</f>
        <v>0</v>
      </c>
      <c r="I165" s="213">
        <f>'[1]Oqoltin-Cotton'!H165</f>
        <v>0</v>
      </c>
      <c r="J165" s="213">
        <f>'[1]Oqoltin-Cotton'!I165</f>
        <v>0</v>
      </c>
      <c r="K165" s="213">
        <f>'[1]Oqoltin-Cotton'!J165</f>
        <v>0</v>
      </c>
      <c r="L165" s="213">
        <f>'[1]Oqoltin-Cotton'!K165</f>
        <v>0</v>
      </c>
      <c r="M165" s="213">
        <f>'[1]Oqoltin-Cotton'!L165</f>
        <v>0</v>
      </c>
      <c r="N165" s="213">
        <f>'[1]Oqoltin-Cotton'!M165</f>
        <v>0</v>
      </c>
      <c r="O165" s="213">
        <f>'[1]Oqoltin-Cotton'!N165</f>
        <v>0</v>
      </c>
      <c r="P165" s="213">
        <f>'[1]Oqoltin-Cotton'!O165</f>
        <v>0</v>
      </c>
      <c r="Q165" s="213">
        <f>'[1]Oqoltin-Cotton'!P165</f>
        <v>0</v>
      </c>
      <c r="R165" s="213">
        <f>'[1]Oqoltin-Cotton'!Q165</f>
        <v>0</v>
      </c>
      <c r="S165" s="213">
        <f>'[1]Oqoltin-Cotton'!R165</f>
        <v>0</v>
      </c>
      <c r="T165" s="213">
        <f>'[1]Oqoltin-Cotton'!S165</f>
        <v>0</v>
      </c>
      <c r="U165" s="213">
        <f>'[1]Oqoltin-Cotton'!T165</f>
        <v>0</v>
      </c>
      <c r="V165" s="213">
        <f>'[1]Oqoltin-Cotton'!U165</f>
        <v>0</v>
      </c>
      <c r="W165" s="213">
        <f>'[1]Oqoltin-Cotton'!V165</f>
        <v>0</v>
      </c>
      <c r="X165" s="213">
        <f>'[1]Oqoltin-Cotton'!W165</f>
        <v>0</v>
      </c>
      <c r="Y165" s="214">
        <f>'[1]Oqoltin-Cotton'!X165</f>
        <v>0</v>
      </c>
      <c r="Z165" s="214">
        <f>'[1]Oqoltin-Cotton'!Y165</f>
        <v>0</v>
      </c>
      <c r="AA165" s="214">
        <f>'[1]Oqoltin-Cotton'!Z165</f>
        <v>0</v>
      </c>
      <c r="AB165" s="214">
        <f>'[1]Oqoltin-Cotton'!AA165</f>
        <v>0</v>
      </c>
      <c r="AC165" s="214">
        <f>'[1]Oqoltin-Cotton'!AB165</f>
        <v>0</v>
      </c>
      <c r="AD165" s="214">
        <f>'[1]Oqoltin-Cotton'!AC165</f>
        <v>0</v>
      </c>
      <c r="AE165" s="214">
        <f>'[1]Oqoltin-Cotton'!AD165</f>
        <v>0</v>
      </c>
      <c r="AF165" s="214">
        <f>'[1]Oqoltin-Cotton'!AE165</f>
        <v>0</v>
      </c>
      <c r="AG165" s="214">
        <f>'[1]Oqoltin-Cotton'!AF165</f>
        <v>0</v>
      </c>
      <c r="AH165" s="214">
        <f>'[1]Oqoltin-Cotton'!AG165</f>
        <v>0</v>
      </c>
      <c r="AI165" s="214">
        <f>'[1]Oqoltin-Cotton'!AH165</f>
        <v>0</v>
      </c>
      <c r="AJ165" s="214">
        <f>'[1]Oqoltin-Cotton'!AI165</f>
        <v>0</v>
      </c>
      <c r="AK165" s="214">
        <f>'[1]Oqoltin-Cotton'!AJ165</f>
        <v>0</v>
      </c>
      <c r="AL165" s="214">
        <f>'[1]Oqoltin-Cotton'!AK165</f>
        <v>0</v>
      </c>
      <c r="AM165" s="214">
        <f>'[1]Oqoltin-Cotton'!AL165</f>
        <v>0</v>
      </c>
      <c r="AN165" s="214">
        <f>'[1]Oqoltin-Cotton'!AM165</f>
        <v>0</v>
      </c>
      <c r="AO165" s="214">
        <f>'[1]Oqoltin-Cotton'!AN165</f>
        <v>0</v>
      </c>
      <c r="AP165" s="214">
        <f>'[1]Oqoltin-Cotton'!AO165</f>
        <v>0</v>
      </c>
      <c r="AQ165" s="214">
        <f>'[1]Oqoltin-Cotton'!AP165</f>
        <v>0</v>
      </c>
      <c r="AR165" s="214">
        <f>'[1]Oqoltin-Cotton'!AQ165</f>
        <v>0</v>
      </c>
      <c r="AS165" s="214">
        <f>'[1]Oqoltin-Cotton'!AR165</f>
        <v>0</v>
      </c>
      <c r="AT165" s="214">
        <f>'[1]Oqoltin-Cotton'!AS165</f>
        <v>0</v>
      </c>
      <c r="AU165" s="214">
        <f>'[1]Oqoltin-Cotton'!AT165</f>
        <v>0</v>
      </c>
      <c r="AV165" s="214">
        <f>'[1]Oqoltin-Cotton'!AU165</f>
        <v>0</v>
      </c>
    </row>
    <row r="166" spans="2:48">
      <c r="B166" s="213">
        <f>'[1]Oqoltin-Cotton'!A166</f>
        <v>0</v>
      </c>
      <c r="C166" s="213">
        <f>'[1]Oqoltin-Cotton'!B166</f>
        <v>0</v>
      </c>
      <c r="D166" s="214">
        <f>'[1]Oqoltin-Cotton'!C166</f>
        <v>0</v>
      </c>
      <c r="E166" s="213">
        <f>'[1]Oqoltin-Cotton'!D166</f>
        <v>0</v>
      </c>
      <c r="F166" s="213">
        <f>'[1]Oqoltin-Cotton'!E166</f>
        <v>0</v>
      </c>
      <c r="G166" s="213">
        <f>'[1]Oqoltin-Cotton'!F166</f>
        <v>0</v>
      </c>
      <c r="H166" s="213">
        <f>'[1]Oqoltin-Cotton'!G166</f>
        <v>0</v>
      </c>
      <c r="I166" s="213">
        <f>'[1]Oqoltin-Cotton'!H166</f>
        <v>0</v>
      </c>
      <c r="J166" s="213">
        <f>'[1]Oqoltin-Cotton'!I166</f>
        <v>0</v>
      </c>
      <c r="K166" s="213">
        <f>'[1]Oqoltin-Cotton'!J166</f>
        <v>0</v>
      </c>
      <c r="L166" s="213">
        <f>'[1]Oqoltin-Cotton'!K166</f>
        <v>0</v>
      </c>
      <c r="M166" s="213">
        <f>'[1]Oqoltin-Cotton'!L166</f>
        <v>0</v>
      </c>
      <c r="N166" s="213">
        <f>'[1]Oqoltin-Cotton'!M166</f>
        <v>0</v>
      </c>
      <c r="O166" s="213">
        <f>'[1]Oqoltin-Cotton'!N166</f>
        <v>0</v>
      </c>
      <c r="P166" s="213">
        <f>'[1]Oqoltin-Cotton'!O166</f>
        <v>0</v>
      </c>
      <c r="Q166" s="213">
        <f>'[1]Oqoltin-Cotton'!P166</f>
        <v>0</v>
      </c>
      <c r="R166" s="213">
        <f>'[1]Oqoltin-Cotton'!Q166</f>
        <v>0</v>
      </c>
      <c r="S166" s="213">
        <f>'[1]Oqoltin-Cotton'!R166</f>
        <v>0</v>
      </c>
      <c r="T166" s="213">
        <f>'[1]Oqoltin-Cotton'!S166</f>
        <v>0</v>
      </c>
      <c r="U166" s="213">
        <f>'[1]Oqoltin-Cotton'!T166</f>
        <v>0</v>
      </c>
      <c r="V166" s="213">
        <f>'[1]Oqoltin-Cotton'!U166</f>
        <v>0</v>
      </c>
      <c r="W166" s="213">
        <f>'[1]Oqoltin-Cotton'!V166</f>
        <v>0</v>
      </c>
      <c r="X166" s="213">
        <f>'[1]Oqoltin-Cotton'!W166</f>
        <v>0</v>
      </c>
      <c r="Y166" s="214">
        <f>'[1]Oqoltin-Cotton'!X166</f>
        <v>0</v>
      </c>
      <c r="Z166" s="214">
        <f>'[1]Oqoltin-Cotton'!Y166</f>
        <v>0</v>
      </c>
      <c r="AA166" s="214">
        <f>'[1]Oqoltin-Cotton'!Z166</f>
        <v>0</v>
      </c>
      <c r="AB166" s="214">
        <f>'[1]Oqoltin-Cotton'!AA166</f>
        <v>0</v>
      </c>
      <c r="AC166" s="214">
        <f>'[1]Oqoltin-Cotton'!AB166</f>
        <v>0</v>
      </c>
      <c r="AD166" s="214">
        <f>'[1]Oqoltin-Cotton'!AC166</f>
        <v>0</v>
      </c>
      <c r="AE166" s="214">
        <f>'[1]Oqoltin-Cotton'!AD166</f>
        <v>0</v>
      </c>
      <c r="AF166" s="214">
        <f>'[1]Oqoltin-Cotton'!AE166</f>
        <v>0</v>
      </c>
      <c r="AG166" s="214">
        <f>'[1]Oqoltin-Cotton'!AF166</f>
        <v>0</v>
      </c>
      <c r="AH166" s="214">
        <f>'[1]Oqoltin-Cotton'!AG166</f>
        <v>0</v>
      </c>
      <c r="AI166" s="214">
        <f>'[1]Oqoltin-Cotton'!AH166</f>
        <v>0</v>
      </c>
      <c r="AJ166" s="214">
        <f>'[1]Oqoltin-Cotton'!AI166</f>
        <v>0</v>
      </c>
      <c r="AK166" s="214">
        <f>'[1]Oqoltin-Cotton'!AJ166</f>
        <v>0</v>
      </c>
      <c r="AL166" s="214">
        <f>'[1]Oqoltin-Cotton'!AK166</f>
        <v>0</v>
      </c>
      <c r="AM166" s="214">
        <f>'[1]Oqoltin-Cotton'!AL166</f>
        <v>0</v>
      </c>
      <c r="AN166" s="214">
        <f>'[1]Oqoltin-Cotton'!AM166</f>
        <v>0</v>
      </c>
      <c r="AO166" s="214">
        <f>'[1]Oqoltin-Cotton'!AN166</f>
        <v>0</v>
      </c>
      <c r="AP166" s="214">
        <f>'[1]Oqoltin-Cotton'!AO166</f>
        <v>0</v>
      </c>
      <c r="AQ166" s="214">
        <f>'[1]Oqoltin-Cotton'!AP166</f>
        <v>0</v>
      </c>
      <c r="AR166" s="214">
        <f>'[1]Oqoltin-Cotton'!AQ166</f>
        <v>0</v>
      </c>
      <c r="AS166" s="214">
        <f>'[1]Oqoltin-Cotton'!AR166</f>
        <v>0</v>
      </c>
      <c r="AT166" s="214">
        <f>'[1]Oqoltin-Cotton'!AS166</f>
        <v>0</v>
      </c>
      <c r="AU166" s="214">
        <f>'[1]Oqoltin-Cotton'!AT166</f>
        <v>0</v>
      </c>
      <c r="AV166" s="214">
        <f>'[1]Oqoltin-Cotton'!AU166</f>
        <v>0</v>
      </c>
    </row>
    <row r="167" spans="2:48">
      <c r="B167" s="213">
        <f>'[1]Oqoltin-Cotton'!A167</f>
        <v>0</v>
      </c>
      <c r="C167" s="213">
        <f>'[1]Oqoltin-Cotton'!B167</f>
        <v>0</v>
      </c>
      <c r="D167" s="214">
        <f>'[1]Oqoltin-Cotton'!C167</f>
        <v>0</v>
      </c>
      <c r="E167" s="213">
        <f>'[1]Oqoltin-Cotton'!D167</f>
        <v>0</v>
      </c>
      <c r="F167" s="213">
        <f>'[1]Oqoltin-Cotton'!E167</f>
        <v>0</v>
      </c>
      <c r="G167" s="213">
        <f>'[1]Oqoltin-Cotton'!F167</f>
        <v>0</v>
      </c>
      <c r="H167" s="213">
        <f>'[1]Oqoltin-Cotton'!G167</f>
        <v>0</v>
      </c>
      <c r="I167" s="213">
        <f>'[1]Oqoltin-Cotton'!H167</f>
        <v>0</v>
      </c>
      <c r="J167" s="213">
        <f>'[1]Oqoltin-Cotton'!I167</f>
        <v>0</v>
      </c>
      <c r="K167" s="213">
        <f>'[1]Oqoltin-Cotton'!J167</f>
        <v>0</v>
      </c>
      <c r="L167" s="213">
        <f>'[1]Oqoltin-Cotton'!K167</f>
        <v>0</v>
      </c>
      <c r="M167" s="213">
        <f>'[1]Oqoltin-Cotton'!L167</f>
        <v>0</v>
      </c>
      <c r="N167" s="213">
        <f>'[1]Oqoltin-Cotton'!M167</f>
        <v>0</v>
      </c>
      <c r="O167" s="213">
        <f>'[1]Oqoltin-Cotton'!N167</f>
        <v>0</v>
      </c>
      <c r="P167" s="213">
        <f>'[1]Oqoltin-Cotton'!O167</f>
        <v>0</v>
      </c>
      <c r="Q167" s="213">
        <f>'[1]Oqoltin-Cotton'!P167</f>
        <v>0</v>
      </c>
      <c r="R167" s="213">
        <f>'[1]Oqoltin-Cotton'!Q167</f>
        <v>0</v>
      </c>
      <c r="S167" s="213">
        <f>'[1]Oqoltin-Cotton'!R167</f>
        <v>0</v>
      </c>
      <c r="T167" s="213">
        <f>'[1]Oqoltin-Cotton'!S167</f>
        <v>0</v>
      </c>
      <c r="U167" s="213">
        <f>'[1]Oqoltin-Cotton'!T167</f>
        <v>0</v>
      </c>
      <c r="V167" s="213">
        <f>'[1]Oqoltin-Cotton'!U167</f>
        <v>0</v>
      </c>
      <c r="W167" s="213">
        <f>'[1]Oqoltin-Cotton'!V167</f>
        <v>0</v>
      </c>
      <c r="X167" s="213">
        <f>'[1]Oqoltin-Cotton'!W167</f>
        <v>0</v>
      </c>
      <c r="Y167" s="214">
        <f>'[1]Oqoltin-Cotton'!X167</f>
        <v>0</v>
      </c>
      <c r="Z167" s="214">
        <f>'[1]Oqoltin-Cotton'!Y167</f>
        <v>0</v>
      </c>
      <c r="AA167" s="214">
        <f>'[1]Oqoltin-Cotton'!Z167</f>
        <v>0</v>
      </c>
      <c r="AB167" s="214">
        <f>'[1]Oqoltin-Cotton'!AA167</f>
        <v>0</v>
      </c>
      <c r="AC167" s="214">
        <f>'[1]Oqoltin-Cotton'!AB167</f>
        <v>0</v>
      </c>
      <c r="AD167" s="214">
        <f>'[1]Oqoltin-Cotton'!AC167</f>
        <v>0</v>
      </c>
      <c r="AE167" s="214">
        <f>'[1]Oqoltin-Cotton'!AD167</f>
        <v>0</v>
      </c>
      <c r="AF167" s="214">
        <f>'[1]Oqoltin-Cotton'!AE167</f>
        <v>0</v>
      </c>
      <c r="AG167" s="214">
        <f>'[1]Oqoltin-Cotton'!AF167</f>
        <v>0</v>
      </c>
      <c r="AH167" s="214">
        <f>'[1]Oqoltin-Cotton'!AG167</f>
        <v>0</v>
      </c>
      <c r="AI167" s="214">
        <f>'[1]Oqoltin-Cotton'!AH167</f>
        <v>0</v>
      </c>
      <c r="AJ167" s="214">
        <f>'[1]Oqoltin-Cotton'!AI167</f>
        <v>0</v>
      </c>
      <c r="AK167" s="214">
        <f>'[1]Oqoltin-Cotton'!AJ167</f>
        <v>0</v>
      </c>
      <c r="AL167" s="214">
        <f>'[1]Oqoltin-Cotton'!AK167</f>
        <v>0</v>
      </c>
      <c r="AM167" s="214">
        <f>'[1]Oqoltin-Cotton'!AL167</f>
        <v>0</v>
      </c>
      <c r="AN167" s="214">
        <f>'[1]Oqoltin-Cotton'!AM167</f>
        <v>0</v>
      </c>
      <c r="AO167" s="214">
        <f>'[1]Oqoltin-Cotton'!AN167</f>
        <v>0</v>
      </c>
      <c r="AP167" s="214">
        <f>'[1]Oqoltin-Cotton'!AO167</f>
        <v>0</v>
      </c>
      <c r="AQ167" s="214">
        <f>'[1]Oqoltin-Cotton'!AP167</f>
        <v>0</v>
      </c>
      <c r="AR167" s="214">
        <f>'[1]Oqoltin-Cotton'!AQ167</f>
        <v>0</v>
      </c>
      <c r="AS167" s="214">
        <f>'[1]Oqoltin-Cotton'!AR167</f>
        <v>0</v>
      </c>
      <c r="AT167" s="214">
        <f>'[1]Oqoltin-Cotton'!AS167</f>
        <v>0</v>
      </c>
      <c r="AU167" s="214">
        <f>'[1]Oqoltin-Cotton'!AT167</f>
        <v>0</v>
      </c>
      <c r="AV167" s="214">
        <f>'[1]Oqoltin-Cotton'!AU167</f>
        <v>0</v>
      </c>
    </row>
    <row r="168" spans="2:48">
      <c r="B168" s="213">
        <f>'[1]Oqoltin-Cotton'!A168</f>
        <v>0</v>
      </c>
      <c r="C168" s="213">
        <f>'[1]Oqoltin-Cotton'!B168</f>
        <v>0</v>
      </c>
      <c r="D168" s="214">
        <f>'[1]Oqoltin-Cotton'!C168</f>
        <v>0</v>
      </c>
      <c r="E168" s="213">
        <f>'[1]Oqoltin-Cotton'!D168</f>
        <v>0</v>
      </c>
      <c r="F168" s="213">
        <f>'[1]Oqoltin-Cotton'!E168</f>
        <v>0</v>
      </c>
      <c r="G168" s="213">
        <f>'[1]Oqoltin-Cotton'!F168</f>
        <v>0</v>
      </c>
      <c r="H168" s="213">
        <f>'[1]Oqoltin-Cotton'!G168</f>
        <v>0</v>
      </c>
      <c r="I168" s="213">
        <f>'[1]Oqoltin-Cotton'!H168</f>
        <v>0</v>
      </c>
      <c r="J168" s="213">
        <f>'[1]Oqoltin-Cotton'!I168</f>
        <v>0</v>
      </c>
      <c r="K168" s="213">
        <f>'[1]Oqoltin-Cotton'!J168</f>
        <v>0</v>
      </c>
      <c r="L168" s="213">
        <f>'[1]Oqoltin-Cotton'!K168</f>
        <v>0</v>
      </c>
      <c r="M168" s="213">
        <f>'[1]Oqoltin-Cotton'!L168</f>
        <v>0</v>
      </c>
      <c r="N168" s="213">
        <f>'[1]Oqoltin-Cotton'!M168</f>
        <v>0</v>
      </c>
      <c r="O168" s="213">
        <f>'[1]Oqoltin-Cotton'!N168</f>
        <v>0</v>
      </c>
      <c r="P168" s="213">
        <f>'[1]Oqoltin-Cotton'!O168</f>
        <v>0</v>
      </c>
      <c r="Q168" s="213">
        <f>'[1]Oqoltin-Cotton'!P168</f>
        <v>0</v>
      </c>
      <c r="R168" s="213">
        <f>'[1]Oqoltin-Cotton'!Q168</f>
        <v>0</v>
      </c>
      <c r="S168" s="213">
        <f>'[1]Oqoltin-Cotton'!R168</f>
        <v>0</v>
      </c>
      <c r="T168" s="213">
        <f>'[1]Oqoltin-Cotton'!S168</f>
        <v>0</v>
      </c>
      <c r="U168" s="213">
        <f>'[1]Oqoltin-Cotton'!T168</f>
        <v>0</v>
      </c>
      <c r="V168" s="213">
        <f>'[1]Oqoltin-Cotton'!U168</f>
        <v>0</v>
      </c>
      <c r="W168" s="213">
        <f>'[1]Oqoltin-Cotton'!V168</f>
        <v>0</v>
      </c>
      <c r="X168" s="213">
        <f>'[1]Oqoltin-Cotton'!W168</f>
        <v>0</v>
      </c>
      <c r="Y168" s="214">
        <f>'[1]Oqoltin-Cotton'!X168</f>
        <v>0</v>
      </c>
      <c r="Z168" s="214">
        <f>'[1]Oqoltin-Cotton'!Y168</f>
        <v>0</v>
      </c>
      <c r="AA168" s="214">
        <f>'[1]Oqoltin-Cotton'!Z168</f>
        <v>0</v>
      </c>
      <c r="AB168" s="214">
        <f>'[1]Oqoltin-Cotton'!AA168</f>
        <v>0</v>
      </c>
      <c r="AC168" s="214">
        <f>'[1]Oqoltin-Cotton'!AB168</f>
        <v>0</v>
      </c>
      <c r="AD168" s="214">
        <f>'[1]Oqoltin-Cotton'!AC168</f>
        <v>0</v>
      </c>
      <c r="AE168" s="214">
        <f>'[1]Oqoltin-Cotton'!AD168</f>
        <v>0</v>
      </c>
      <c r="AF168" s="214">
        <f>'[1]Oqoltin-Cotton'!AE168</f>
        <v>0</v>
      </c>
      <c r="AG168" s="214">
        <f>'[1]Oqoltin-Cotton'!AF168</f>
        <v>0</v>
      </c>
      <c r="AH168" s="214">
        <f>'[1]Oqoltin-Cotton'!AG168</f>
        <v>0</v>
      </c>
      <c r="AI168" s="214">
        <f>'[1]Oqoltin-Cotton'!AH168</f>
        <v>0</v>
      </c>
      <c r="AJ168" s="214">
        <f>'[1]Oqoltin-Cotton'!AI168</f>
        <v>0</v>
      </c>
      <c r="AK168" s="214">
        <f>'[1]Oqoltin-Cotton'!AJ168</f>
        <v>0</v>
      </c>
      <c r="AL168" s="214">
        <f>'[1]Oqoltin-Cotton'!AK168</f>
        <v>0</v>
      </c>
      <c r="AM168" s="214">
        <f>'[1]Oqoltin-Cotton'!AL168</f>
        <v>0</v>
      </c>
      <c r="AN168" s="214">
        <f>'[1]Oqoltin-Cotton'!AM168</f>
        <v>0</v>
      </c>
      <c r="AO168" s="214">
        <f>'[1]Oqoltin-Cotton'!AN168</f>
        <v>0</v>
      </c>
      <c r="AP168" s="214">
        <f>'[1]Oqoltin-Cotton'!AO168</f>
        <v>0</v>
      </c>
      <c r="AQ168" s="214">
        <f>'[1]Oqoltin-Cotton'!AP168</f>
        <v>0</v>
      </c>
      <c r="AR168" s="214">
        <f>'[1]Oqoltin-Cotton'!AQ168</f>
        <v>0</v>
      </c>
      <c r="AS168" s="214">
        <f>'[1]Oqoltin-Cotton'!AR168</f>
        <v>0</v>
      </c>
      <c r="AT168" s="214">
        <f>'[1]Oqoltin-Cotton'!AS168</f>
        <v>0</v>
      </c>
      <c r="AU168" s="214">
        <f>'[1]Oqoltin-Cotton'!AT168</f>
        <v>0</v>
      </c>
      <c r="AV168" s="214">
        <f>'[1]Oqoltin-Cotton'!AU168</f>
        <v>0</v>
      </c>
    </row>
    <row r="169" spans="2:48">
      <c r="B169" s="213">
        <f>'[1]Oqoltin-Cotton'!A169</f>
        <v>0</v>
      </c>
      <c r="C169" s="213">
        <f>'[1]Oqoltin-Cotton'!B169</f>
        <v>0</v>
      </c>
      <c r="D169" s="214">
        <f>'[1]Oqoltin-Cotton'!C169</f>
        <v>0</v>
      </c>
      <c r="E169" s="213">
        <f>'[1]Oqoltin-Cotton'!D169</f>
        <v>0</v>
      </c>
      <c r="F169" s="213">
        <f>'[1]Oqoltin-Cotton'!E169</f>
        <v>0</v>
      </c>
      <c r="G169" s="213">
        <f>'[1]Oqoltin-Cotton'!F169</f>
        <v>0</v>
      </c>
      <c r="H169" s="213">
        <f>'[1]Oqoltin-Cotton'!G169</f>
        <v>0</v>
      </c>
      <c r="I169" s="213">
        <f>'[1]Oqoltin-Cotton'!H169</f>
        <v>0</v>
      </c>
      <c r="J169" s="213">
        <f>'[1]Oqoltin-Cotton'!I169</f>
        <v>0</v>
      </c>
      <c r="K169" s="213">
        <f>'[1]Oqoltin-Cotton'!J169</f>
        <v>0</v>
      </c>
      <c r="L169" s="213">
        <f>'[1]Oqoltin-Cotton'!K169</f>
        <v>0</v>
      </c>
      <c r="M169" s="213">
        <f>'[1]Oqoltin-Cotton'!L169</f>
        <v>0</v>
      </c>
      <c r="N169" s="213">
        <f>'[1]Oqoltin-Cotton'!M169</f>
        <v>0</v>
      </c>
      <c r="O169" s="213">
        <f>'[1]Oqoltin-Cotton'!N169</f>
        <v>0</v>
      </c>
      <c r="P169" s="213">
        <f>'[1]Oqoltin-Cotton'!O169</f>
        <v>0</v>
      </c>
      <c r="Q169" s="213">
        <f>'[1]Oqoltin-Cotton'!P169</f>
        <v>0</v>
      </c>
      <c r="R169" s="213">
        <f>'[1]Oqoltin-Cotton'!Q169</f>
        <v>0</v>
      </c>
      <c r="S169" s="213">
        <f>'[1]Oqoltin-Cotton'!R169</f>
        <v>0</v>
      </c>
      <c r="T169" s="213">
        <f>'[1]Oqoltin-Cotton'!S169</f>
        <v>0</v>
      </c>
      <c r="U169" s="213">
        <f>'[1]Oqoltin-Cotton'!T169</f>
        <v>0</v>
      </c>
      <c r="V169" s="213">
        <f>'[1]Oqoltin-Cotton'!U169</f>
        <v>0</v>
      </c>
      <c r="W169" s="213">
        <f>'[1]Oqoltin-Cotton'!V169</f>
        <v>0</v>
      </c>
      <c r="X169" s="213">
        <f>'[1]Oqoltin-Cotton'!W169</f>
        <v>0</v>
      </c>
      <c r="Y169" s="214">
        <f>'[1]Oqoltin-Cotton'!X169</f>
        <v>0</v>
      </c>
      <c r="Z169" s="214">
        <f>'[1]Oqoltin-Cotton'!Y169</f>
        <v>0</v>
      </c>
      <c r="AA169" s="214">
        <f>'[1]Oqoltin-Cotton'!Z169</f>
        <v>0</v>
      </c>
      <c r="AB169" s="214">
        <f>'[1]Oqoltin-Cotton'!AA169</f>
        <v>0</v>
      </c>
      <c r="AC169" s="214">
        <f>'[1]Oqoltin-Cotton'!AB169</f>
        <v>0</v>
      </c>
      <c r="AD169" s="214">
        <f>'[1]Oqoltin-Cotton'!AC169</f>
        <v>0</v>
      </c>
      <c r="AE169" s="214">
        <f>'[1]Oqoltin-Cotton'!AD169</f>
        <v>0</v>
      </c>
      <c r="AF169" s="214">
        <f>'[1]Oqoltin-Cotton'!AE169</f>
        <v>0</v>
      </c>
      <c r="AG169" s="214">
        <f>'[1]Oqoltin-Cotton'!AF169</f>
        <v>0</v>
      </c>
      <c r="AH169" s="214">
        <f>'[1]Oqoltin-Cotton'!AG169</f>
        <v>0</v>
      </c>
      <c r="AI169" s="214">
        <f>'[1]Oqoltin-Cotton'!AH169</f>
        <v>0</v>
      </c>
      <c r="AJ169" s="214">
        <f>'[1]Oqoltin-Cotton'!AI169</f>
        <v>0</v>
      </c>
      <c r="AK169" s="214">
        <f>'[1]Oqoltin-Cotton'!AJ169</f>
        <v>0</v>
      </c>
      <c r="AL169" s="214">
        <f>'[1]Oqoltin-Cotton'!AK169</f>
        <v>0</v>
      </c>
      <c r="AM169" s="214">
        <f>'[1]Oqoltin-Cotton'!AL169</f>
        <v>0</v>
      </c>
      <c r="AN169" s="214">
        <f>'[1]Oqoltin-Cotton'!AM169</f>
        <v>0</v>
      </c>
      <c r="AO169" s="214">
        <f>'[1]Oqoltin-Cotton'!AN169</f>
        <v>0</v>
      </c>
      <c r="AP169" s="214">
        <f>'[1]Oqoltin-Cotton'!AO169</f>
        <v>0</v>
      </c>
      <c r="AQ169" s="214">
        <f>'[1]Oqoltin-Cotton'!AP169</f>
        <v>0</v>
      </c>
      <c r="AR169" s="214">
        <f>'[1]Oqoltin-Cotton'!AQ169</f>
        <v>0</v>
      </c>
      <c r="AS169" s="214">
        <f>'[1]Oqoltin-Cotton'!AR169</f>
        <v>0</v>
      </c>
      <c r="AT169" s="214">
        <f>'[1]Oqoltin-Cotton'!AS169</f>
        <v>0</v>
      </c>
      <c r="AU169" s="214">
        <f>'[1]Oqoltin-Cotton'!AT169</f>
        <v>0</v>
      </c>
      <c r="AV169" s="214">
        <f>'[1]Oqoltin-Cotton'!AU169</f>
        <v>0</v>
      </c>
    </row>
    <row r="170" spans="2:48">
      <c r="B170" s="213">
        <f>'[1]Oqoltin-Cotton'!A170</f>
        <v>0</v>
      </c>
      <c r="C170" s="213">
        <f>'[1]Oqoltin-Cotton'!B170</f>
        <v>0</v>
      </c>
      <c r="D170" s="214">
        <f>'[1]Oqoltin-Cotton'!C170</f>
        <v>0</v>
      </c>
      <c r="E170" s="213">
        <f>'[1]Oqoltin-Cotton'!D170</f>
        <v>0</v>
      </c>
      <c r="F170" s="213">
        <f>'[1]Oqoltin-Cotton'!E170</f>
        <v>0</v>
      </c>
      <c r="G170" s="213">
        <f>'[1]Oqoltin-Cotton'!F170</f>
        <v>0</v>
      </c>
      <c r="H170" s="213">
        <f>'[1]Oqoltin-Cotton'!G170</f>
        <v>0</v>
      </c>
      <c r="I170" s="213">
        <f>'[1]Oqoltin-Cotton'!H170</f>
        <v>0</v>
      </c>
      <c r="J170" s="213">
        <f>'[1]Oqoltin-Cotton'!I170</f>
        <v>0</v>
      </c>
      <c r="K170" s="213">
        <f>'[1]Oqoltin-Cotton'!J170</f>
        <v>0</v>
      </c>
      <c r="L170" s="213">
        <f>'[1]Oqoltin-Cotton'!K170</f>
        <v>0</v>
      </c>
      <c r="M170" s="213">
        <f>'[1]Oqoltin-Cotton'!L170</f>
        <v>0</v>
      </c>
      <c r="N170" s="213">
        <f>'[1]Oqoltin-Cotton'!M170</f>
        <v>0</v>
      </c>
      <c r="O170" s="213">
        <f>'[1]Oqoltin-Cotton'!N170</f>
        <v>0</v>
      </c>
      <c r="P170" s="213">
        <f>'[1]Oqoltin-Cotton'!O170</f>
        <v>0</v>
      </c>
      <c r="Q170" s="213">
        <f>'[1]Oqoltin-Cotton'!P170</f>
        <v>0</v>
      </c>
      <c r="R170" s="213">
        <f>'[1]Oqoltin-Cotton'!Q170</f>
        <v>0</v>
      </c>
      <c r="S170" s="213">
        <f>'[1]Oqoltin-Cotton'!R170</f>
        <v>0</v>
      </c>
      <c r="T170" s="213">
        <f>'[1]Oqoltin-Cotton'!S170</f>
        <v>0</v>
      </c>
      <c r="U170" s="213">
        <f>'[1]Oqoltin-Cotton'!T170</f>
        <v>0</v>
      </c>
      <c r="V170" s="213">
        <f>'[1]Oqoltin-Cotton'!U170</f>
        <v>0</v>
      </c>
      <c r="W170" s="213">
        <f>'[1]Oqoltin-Cotton'!V170</f>
        <v>0</v>
      </c>
      <c r="X170" s="213">
        <f>'[1]Oqoltin-Cotton'!W170</f>
        <v>0</v>
      </c>
      <c r="Y170" s="214">
        <f>'[1]Oqoltin-Cotton'!X170</f>
        <v>0</v>
      </c>
      <c r="Z170" s="214">
        <f>'[1]Oqoltin-Cotton'!Y170</f>
        <v>0</v>
      </c>
      <c r="AA170" s="214">
        <f>'[1]Oqoltin-Cotton'!Z170</f>
        <v>0</v>
      </c>
      <c r="AB170" s="214">
        <f>'[1]Oqoltin-Cotton'!AA170</f>
        <v>0</v>
      </c>
      <c r="AC170" s="214">
        <f>'[1]Oqoltin-Cotton'!AB170</f>
        <v>0</v>
      </c>
      <c r="AD170" s="214">
        <f>'[1]Oqoltin-Cotton'!AC170</f>
        <v>0</v>
      </c>
      <c r="AE170" s="214">
        <f>'[1]Oqoltin-Cotton'!AD170</f>
        <v>0</v>
      </c>
      <c r="AF170" s="214">
        <f>'[1]Oqoltin-Cotton'!AE170</f>
        <v>0</v>
      </c>
      <c r="AG170" s="214">
        <f>'[1]Oqoltin-Cotton'!AF170</f>
        <v>0</v>
      </c>
      <c r="AH170" s="214">
        <f>'[1]Oqoltin-Cotton'!AG170</f>
        <v>0</v>
      </c>
      <c r="AI170" s="214">
        <f>'[1]Oqoltin-Cotton'!AH170</f>
        <v>0</v>
      </c>
      <c r="AJ170" s="214">
        <f>'[1]Oqoltin-Cotton'!AI170</f>
        <v>0</v>
      </c>
      <c r="AK170" s="214">
        <f>'[1]Oqoltin-Cotton'!AJ170</f>
        <v>0</v>
      </c>
      <c r="AL170" s="214">
        <f>'[1]Oqoltin-Cotton'!AK170</f>
        <v>0</v>
      </c>
      <c r="AM170" s="214">
        <f>'[1]Oqoltin-Cotton'!AL170</f>
        <v>0</v>
      </c>
      <c r="AN170" s="214">
        <f>'[1]Oqoltin-Cotton'!AM170</f>
        <v>0</v>
      </c>
      <c r="AO170" s="214">
        <f>'[1]Oqoltin-Cotton'!AN170</f>
        <v>0</v>
      </c>
      <c r="AP170" s="214">
        <f>'[1]Oqoltin-Cotton'!AO170</f>
        <v>0</v>
      </c>
      <c r="AQ170" s="214">
        <f>'[1]Oqoltin-Cotton'!AP170</f>
        <v>0</v>
      </c>
      <c r="AR170" s="214">
        <f>'[1]Oqoltin-Cotton'!AQ170</f>
        <v>0</v>
      </c>
      <c r="AS170" s="214">
        <f>'[1]Oqoltin-Cotton'!AR170</f>
        <v>0</v>
      </c>
      <c r="AT170" s="214">
        <f>'[1]Oqoltin-Cotton'!AS170</f>
        <v>0</v>
      </c>
      <c r="AU170" s="214">
        <f>'[1]Oqoltin-Cotton'!AT170</f>
        <v>0</v>
      </c>
      <c r="AV170" s="214">
        <f>'[1]Oqoltin-Cotton'!AU170</f>
        <v>0</v>
      </c>
    </row>
    <row r="171" spans="2:48">
      <c r="B171" s="213">
        <f>'[1]Oqoltin-Cotton'!A171</f>
        <v>0</v>
      </c>
      <c r="C171" s="213">
        <f>'[1]Oqoltin-Cotton'!B171</f>
        <v>0</v>
      </c>
      <c r="D171" s="214">
        <f>'[1]Oqoltin-Cotton'!C171</f>
        <v>0</v>
      </c>
      <c r="E171" s="213">
        <f>'[1]Oqoltin-Cotton'!D171</f>
        <v>0</v>
      </c>
      <c r="F171" s="213">
        <f>'[1]Oqoltin-Cotton'!E171</f>
        <v>0</v>
      </c>
      <c r="G171" s="213">
        <f>'[1]Oqoltin-Cotton'!F171</f>
        <v>0</v>
      </c>
      <c r="H171" s="213">
        <f>'[1]Oqoltin-Cotton'!G171</f>
        <v>0</v>
      </c>
      <c r="I171" s="213">
        <f>'[1]Oqoltin-Cotton'!H171</f>
        <v>0</v>
      </c>
      <c r="J171" s="213">
        <f>'[1]Oqoltin-Cotton'!I171</f>
        <v>0</v>
      </c>
      <c r="K171" s="213">
        <f>'[1]Oqoltin-Cotton'!J171</f>
        <v>0</v>
      </c>
      <c r="L171" s="213">
        <f>'[1]Oqoltin-Cotton'!K171</f>
        <v>0</v>
      </c>
      <c r="M171" s="213">
        <f>'[1]Oqoltin-Cotton'!L171</f>
        <v>0</v>
      </c>
      <c r="N171" s="213">
        <f>'[1]Oqoltin-Cotton'!M171</f>
        <v>0</v>
      </c>
      <c r="O171" s="213">
        <f>'[1]Oqoltin-Cotton'!N171</f>
        <v>0</v>
      </c>
      <c r="P171" s="213">
        <f>'[1]Oqoltin-Cotton'!O171</f>
        <v>0</v>
      </c>
      <c r="Q171" s="213">
        <f>'[1]Oqoltin-Cotton'!P171</f>
        <v>0</v>
      </c>
      <c r="R171" s="213">
        <f>'[1]Oqoltin-Cotton'!Q171</f>
        <v>0</v>
      </c>
      <c r="S171" s="213">
        <f>'[1]Oqoltin-Cotton'!R171</f>
        <v>0</v>
      </c>
      <c r="T171" s="213">
        <f>'[1]Oqoltin-Cotton'!S171</f>
        <v>0</v>
      </c>
      <c r="U171" s="213">
        <f>'[1]Oqoltin-Cotton'!T171</f>
        <v>0</v>
      </c>
      <c r="V171" s="213">
        <f>'[1]Oqoltin-Cotton'!U171</f>
        <v>0</v>
      </c>
      <c r="W171" s="213">
        <f>'[1]Oqoltin-Cotton'!V171</f>
        <v>0</v>
      </c>
      <c r="X171" s="213">
        <f>'[1]Oqoltin-Cotton'!W171</f>
        <v>0</v>
      </c>
      <c r="Y171" s="214">
        <f>'[1]Oqoltin-Cotton'!X171</f>
        <v>0</v>
      </c>
      <c r="Z171" s="214">
        <f>'[1]Oqoltin-Cotton'!Y171</f>
        <v>0</v>
      </c>
      <c r="AA171" s="214">
        <f>'[1]Oqoltin-Cotton'!Z171</f>
        <v>0</v>
      </c>
      <c r="AB171" s="214">
        <f>'[1]Oqoltin-Cotton'!AA171</f>
        <v>0</v>
      </c>
      <c r="AC171" s="214">
        <f>'[1]Oqoltin-Cotton'!AB171</f>
        <v>0</v>
      </c>
      <c r="AD171" s="214">
        <f>'[1]Oqoltin-Cotton'!AC171</f>
        <v>0</v>
      </c>
      <c r="AE171" s="214">
        <f>'[1]Oqoltin-Cotton'!AD171</f>
        <v>0</v>
      </c>
      <c r="AF171" s="214">
        <f>'[1]Oqoltin-Cotton'!AE171</f>
        <v>0</v>
      </c>
      <c r="AG171" s="214">
        <f>'[1]Oqoltin-Cotton'!AF171</f>
        <v>0</v>
      </c>
      <c r="AH171" s="214">
        <f>'[1]Oqoltin-Cotton'!AG171</f>
        <v>0</v>
      </c>
      <c r="AI171" s="214">
        <f>'[1]Oqoltin-Cotton'!AH171</f>
        <v>0</v>
      </c>
      <c r="AJ171" s="214">
        <f>'[1]Oqoltin-Cotton'!AI171</f>
        <v>0</v>
      </c>
      <c r="AK171" s="214">
        <f>'[1]Oqoltin-Cotton'!AJ171</f>
        <v>0</v>
      </c>
      <c r="AL171" s="214">
        <f>'[1]Oqoltin-Cotton'!AK171</f>
        <v>0</v>
      </c>
      <c r="AM171" s="214">
        <f>'[1]Oqoltin-Cotton'!AL171</f>
        <v>0</v>
      </c>
      <c r="AN171" s="214">
        <f>'[1]Oqoltin-Cotton'!AM171</f>
        <v>0</v>
      </c>
      <c r="AO171" s="214">
        <f>'[1]Oqoltin-Cotton'!AN171</f>
        <v>0</v>
      </c>
      <c r="AP171" s="214">
        <f>'[1]Oqoltin-Cotton'!AO171</f>
        <v>0</v>
      </c>
      <c r="AQ171" s="214">
        <f>'[1]Oqoltin-Cotton'!AP171</f>
        <v>0</v>
      </c>
      <c r="AR171" s="214">
        <f>'[1]Oqoltin-Cotton'!AQ171</f>
        <v>0</v>
      </c>
      <c r="AS171" s="214">
        <f>'[1]Oqoltin-Cotton'!AR171</f>
        <v>0</v>
      </c>
      <c r="AT171" s="214">
        <f>'[1]Oqoltin-Cotton'!AS171</f>
        <v>0</v>
      </c>
      <c r="AU171" s="214">
        <f>'[1]Oqoltin-Cotton'!AT171</f>
        <v>0</v>
      </c>
      <c r="AV171" s="214">
        <f>'[1]Oqoltin-Cotton'!AU171</f>
        <v>0</v>
      </c>
    </row>
    <row r="172" spans="2:48">
      <c r="B172" s="213">
        <f>'[1]Oqoltin-Cotton'!A172</f>
        <v>0</v>
      </c>
      <c r="C172" s="213">
        <f>'[1]Oqoltin-Cotton'!B172</f>
        <v>0</v>
      </c>
      <c r="D172" s="214">
        <f>'[1]Oqoltin-Cotton'!C172</f>
        <v>0</v>
      </c>
      <c r="E172" s="213">
        <f>'[1]Oqoltin-Cotton'!D172</f>
        <v>0</v>
      </c>
      <c r="F172" s="213">
        <f>'[1]Oqoltin-Cotton'!E172</f>
        <v>0</v>
      </c>
      <c r="G172" s="213">
        <f>'[1]Oqoltin-Cotton'!F172</f>
        <v>0</v>
      </c>
      <c r="H172" s="213">
        <f>'[1]Oqoltin-Cotton'!G172</f>
        <v>0</v>
      </c>
      <c r="I172" s="213">
        <f>'[1]Oqoltin-Cotton'!H172</f>
        <v>0</v>
      </c>
      <c r="J172" s="213">
        <f>'[1]Oqoltin-Cotton'!I172</f>
        <v>0</v>
      </c>
      <c r="K172" s="213">
        <f>'[1]Oqoltin-Cotton'!J172</f>
        <v>0</v>
      </c>
      <c r="L172" s="213">
        <f>'[1]Oqoltin-Cotton'!K172</f>
        <v>0</v>
      </c>
      <c r="M172" s="213">
        <f>'[1]Oqoltin-Cotton'!L172</f>
        <v>0</v>
      </c>
      <c r="N172" s="213">
        <f>'[1]Oqoltin-Cotton'!M172</f>
        <v>0</v>
      </c>
      <c r="O172" s="213">
        <f>'[1]Oqoltin-Cotton'!N172</f>
        <v>0</v>
      </c>
      <c r="P172" s="213">
        <f>'[1]Oqoltin-Cotton'!O172</f>
        <v>0</v>
      </c>
      <c r="Q172" s="213">
        <f>'[1]Oqoltin-Cotton'!P172</f>
        <v>0</v>
      </c>
      <c r="R172" s="213">
        <f>'[1]Oqoltin-Cotton'!Q172</f>
        <v>0</v>
      </c>
      <c r="S172" s="213">
        <f>'[1]Oqoltin-Cotton'!R172</f>
        <v>0</v>
      </c>
      <c r="T172" s="213">
        <f>'[1]Oqoltin-Cotton'!S172</f>
        <v>0</v>
      </c>
      <c r="U172" s="213">
        <f>'[1]Oqoltin-Cotton'!T172</f>
        <v>0</v>
      </c>
      <c r="V172" s="213">
        <f>'[1]Oqoltin-Cotton'!U172</f>
        <v>0</v>
      </c>
      <c r="W172" s="213">
        <f>'[1]Oqoltin-Cotton'!V172</f>
        <v>0</v>
      </c>
      <c r="X172" s="213">
        <f>'[1]Oqoltin-Cotton'!W172</f>
        <v>0</v>
      </c>
      <c r="Y172" s="214">
        <f>'[1]Oqoltin-Cotton'!X172</f>
        <v>0</v>
      </c>
      <c r="Z172" s="214">
        <f>'[1]Oqoltin-Cotton'!Y172</f>
        <v>0</v>
      </c>
      <c r="AA172" s="214">
        <f>'[1]Oqoltin-Cotton'!Z172</f>
        <v>0</v>
      </c>
      <c r="AB172" s="214">
        <f>'[1]Oqoltin-Cotton'!AA172</f>
        <v>0</v>
      </c>
      <c r="AC172" s="214">
        <f>'[1]Oqoltin-Cotton'!AB172</f>
        <v>0</v>
      </c>
      <c r="AD172" s="214">
        <f>'[1]Oqoltin-Cotton'!AC172</f>
        <v>0</v>
      </c>
      <c r="AE172" s="214">
        <f>'[1]Oqoltin-Cotton'!AD172</f>
        <v>0</v>
      </c>
      <c r="AF172" s="214">
        <f>'[1]Oqoltin-Cotton'!AE172</f>
        <v>0</v>
      </c>
      <c r="AG172" s="214">
        <f>'[1]Oqoltin-Cotton'!AF172</f>
        <v>0</v>
      </c>
      <c r="AH172" s="214">
        <f>'[1]Oqoltin-Cotton'!AG172</f>
        <v>0</v>
      </c>
      <c r="AI172" s="214">
        <f>'[1]Oqoltin-Cotton'!AH172</f>
        <v>0</v>
      </c>
      <c r="AJ172" s="214">
        <f>'[1]Oqoltin-Cotton'!AI172</f>
        <v>0</v>
      </c>
      <c r="AK172" s="214">
        <f>'[1]Oqoltin-Cotton'!AJ172</f>
        <v>0</v>
      </c>
      <c r="AL172" s="214">
        <f>'[1]Oqoltin-Cotton'!AK172</f>
        <v>0</v>
      </c>
      <c r="AM172" s="214">
        <f>'[1]Oqoltin-Cotton'!AL172</f>
        <v>0</v>
      </c>
      <c r="AN172" s="214">
        <f>'[1]Oqoltin-Cotton'!AM172</f>
        <v>0</v>
      </c>
      <c r="AO172" s="214">
        <f>'[1]Oqoltin-Cotton'!AN172</f>
        <v>0</v>
      </c>
      <c r="AP172" s="214">
        <f>'[1]Oqoltin-Cotton'!AO172</f>
        <v>0</v>
      </c>
      <c r="AQ172" s="214">
        <f>'[1]Oqoltin-Cotton'!AP172</f>
        <v>0</v>
      </c>
      <c r="AR172" s="214">
        <f>'[1]Oqoltin-Cotton'!AQ172</f>
        <v>0</v>
      </c>
      <c r="AS172" s="214">
        <f>'[1]Oqoltin-Cotton'!AR172</f>
        <v>0</v>
      </c>
      <c r="AT172" s="214">
        <f>'[1]Oqoltin-Cotton'!AS172</f>
        <v>0</v>
      </c>
      <c r="AU172" s="214">
        <f>'[1]Oqoltin-Cotton'!AT172</f>
        <v>0</v>
      </c>
      <c r="AV172" s="214">
        <f>'[1]Oqoltin-Cotton'!AU172</f>
        <v>0</v>
      </c>
    </row>
    <row r="173" spans="2:48">
      <c r="B173" s="213">
        <f>'[1]Oqoltin-Cotton'!A173</f>
        <v>0</v>
      </c>
      <c r="C173" s="213">
        <f>'[1]Oqoltin-Cotton'!B173</f>
        <v>0</v>
      </c>
      <c r="D173" s="214">
        <f>'[1]Oqoltin-Cotton'!C173</f>
        <v>0</v>
      </c>
      <c r="E173" s="213">
        <f>'[1]Oqoltin-Cotton'!D173</f>
        <v>0</v>
      </c>
      <c r="F173" s="213">
        <f>'[1]Oqoltin-Cotton'!E173</f>
        <v>0</v>
      </c>
      <c r="G173" s="213">
        <f>'[1]Oqoltin-Cotton'!F173</f>
        <v>0</v>
      </c>
      <c r="H173" s="213">
        <f>'[1]Oqoltin-Cotton'!G173</f>
        <v>0</v>
      </c>
      <c r="I173" s="213">
        <f>'[1]Oqoltin-Cotton'!H173</f>
        <v>0</v>
      </c>
      <c r="J173" s="213">
        <f>'[1]Oqoltin-Cotton'!I173</f>
        <v>0</v>
      </c>
      <c r="K173" s="213">
        <f>'[1]Oqoltin-Cotton'!J173</f>
        <v>0</v>
      </c>
      <c r="L173" s="213">
        <f>'[1]Oqoltin-Cotton'!K173</f>
        <v>0</v>
      </c>
      <c r="M173" s="213">
        <f>'[1]Oqoltin-Cotton'!L173</f>
        <v>0</v>
      </c>
      <c r="N173" s="213">
        <f>'[1]Oqoltin-Cotton'!M173</f>
        <v>0</v>
      </c>
      <c r="O173" s="213">
        <f>'[1]Oqoltin-Cotton'!N173</f>
        <v>0</v>
      </c>
      <c r="P173" s="213">
        <f>'[1]Oqoltin-Cotton'!O173</f>
        <v>0</v>
      </c>
      <c r="Q173" s="213">
        <f>'[1]Oqoltin-Cotton'!P173</f>
        <v>0</v>
      </c>
      <c r="R173" s="213">
        <f>'[1]Oqoltin-Cotton'!Q173</f>
        <v>0</v>
      </c>
      <c r="S173" s="213">
        <f>'[1]Oqoltin-Cotton'!R173</f>
        <v>0</v>
      </c>
      <c r="T173" s="213">
        <f>'[1]Oqoltin-Cotton'!S173</f>
        <v>0</v>
      </c>
      <c r="U173" s="213">
        <f>'[1]Oqoltin-Cotton'!T173</f>
        <v>0</v>
      </c>
      <c r="V173" s="213">
        <f>'[1]Oqoltin-Cotton'!U173</f>
        <v>0</v>
      </c>
      <c r="W173" s="213">
        <f>'[1]Oqoltin-Cotton'!V173</f>
        <v>0</v>
      </c>
      <c r="X173" s="213">
        <f>'[1]Oqoltin-Cotton'!W173</f>
        <v>0</v>
      </c>
      <c r="Y173" s="214">
        <f>'[1]Oqoltin-Cotton'!X173</f>
        <v>0</v>
      </c>
      <c r="Z173" s="214">
        <f>'[1]Oqoltin-Cotton'!Y173</f>
        <v>0</v>
      </c>
      <c r="AA173" s="214">
        <f>'[1]Oqoltin-Cotton'!Z173</f>
        <v>0</v>
      </c>
      <c r="AB173" s="214">
        <f>'[1]Oqoltin-Cotton'!AA173</f>
        <v>0</v>
      </c>
      <c r="AC173" s="214">
        <f>'[1]Oqoltin-Cotton'!AB173</f>
        <v>0</v>
      </c>
      <c r="AD173" s="214">
        <f>'[1]Oqoltin-Cotton'!AC173</f>
        <v>0</v>
      </c>
      <c r="AE173" s="214">
        <f>'[1]Oqoltin-Cotton'!AD173</f>
        <v>0</v>
      </c>
      <c r="AF173" s="214">
        <f>'[1]Oqoltin-Cotton'!AE173</f>
        <v>0</v>
      </c>
      <c r="AG173" s="214">
        <f>'[1]Oqoltin-Cotton'!AF173</f>
        <v>0</v>
      </c>
      <c r="AH173" s="214">
        <f>'[1]Oqoltin-Cotton'!AG173</f>
        <v>0</v>
      </c>
      <c r="AI173" s="214">
        <f>'[1]Oqoltin-Cotton'!AH173</f>
        <v>0</v>
      </c>
      <c r="AJ173" s="214">
        <f>'[1]Oqoltin-Cotton'!AI173</f>
        <v>0</v>
      </c>
      <c r="AK173" s="214">
        <f>'[1]Oqoltin-Cotton'!AJ173</f>
        <v>0</v>
      </c>
      <c r="AL173" s="214">
        <f>'[1]Oqoltin-Cotton'!AK173</f>
        <v>0</v>
      </c>
      <c r="AM173" s="214">
        <f>'[1]Oqoltin-Cotton'!AL173</f>
        <v>0</v>
      </c>
      <c r="AN173" s="214">
        <f>'[1]Oqoltin-Cotton'!AM173</f>
        <v>0</v>
      </c>
      <c r="AO173" s="214">
        <f>'[1]Oqoltin-Cotton'!AN173</f>
        <v>0</v>
      </c>
      <c r="AP173" s="214">
        <f>'[1]Oqoltin-Cotton'!AO173</f>
        <v>0</v>
      </c>
      <c r="AQ173" s="214">
        <f>'[1]Oqoltin-Cotton'!AP173</f>
        <v>0</v>
      </c>
      <c r="AR173" s="214">
        <f>'[1]Oqoltin-Cotton'!AQ173</f>
        <v>0</v>
      </c>
      <c r="AS173" s="214">
        <f>'[1]Oqoltin-Cotton'!AR173</f>
        <v>0</v>
      </c>
      <c r="AT173" s="214">
        <f>'[1]Oqoltin-Cotton'!AS173</f>
        <v>0</v>
      </c>
      <c r="AU173" s="214">
        <f>'[1]Oqoltin-Cotton'!AT173</f>
        <v>0</v>
      </c>
      <c r="AV173" s="214">
        <f>'[1]Oqoltin-Cotton'!AU173</f>
        <v>0</v>
      </c>
    </row>
    <row r="174" spans="2:48">
      <c r="B174" s="213">
        <f>'[1]Oqoltin-Cotton'!A174</f>
        <v>0</v>
      </c>
      <c r="C174" s="213">
        <f>'[1]Oqoltin-Cotton'!B174</f>
        <v>0</v>
      </c>
      <c r="D174" s="214">
        <f>'[1]Oqoltin-Cotton'!C174</f>
        <v>0</v>
      </c>
      <c r="E174" s="213">
        <f>'[1]Oqoltin-Cotton'!D174</f>
        <v>0</v>
      </c>
      <c r="F174" s="213">
        <f>'[1]Oqoltin-Cotton'!E174</f>
        <v>0</v>
      </c>
      <c r="G174" s="213">
        <f>'[1]Oqoltin-Cotton'!F174</f>
        <v>0</v>
      </c>
      <c r="H174" s="213">
        <f>'[1]Oqoltin-Cotton'!G174</f>
        <v>0</v>
      </c>
      <c r="I174" s="213">
        <f>'[1]Oqoltin-Cotton'!H174</f>
        <v>0</v>
      </c>
      <c r="J174" s="213">
        <f>'[1]Oqoltin-Cotton'!I174</f>
        <v>0</v>
      </c>
      <c r="K174" s="213">
        <f>'[1]Oqoltin-Cotton'!J174</f>
        <v>0</v>
      </c>
      <c r="L174" s="213">
        <f>'[1]Oqoltin-Cotton'!K174</f>
        <v>0</v>
      </c>
      <c r="M174" s="213">
        <f>'[1]Oqoltin-Cotton'!L174</f>
        <v>0</v>
      </c>
      <c r="N174" s="213">
        <f>'[1]Oqoltin-Cotton'!M174</f>
        <v>0</v>
      </c>
      <c r="O174" s="213">
        <f>'[1]Oqoltin-Cotton'!N174</f>
        <v>0</v>
      </c>
      <c r="P174" s="213">
        <f>'[1]Oqoltin-Cotton'!O174</f>
        <v>0</v>
      </c>
      <c r="Q174" s="213">
        <f>'[1]Oqoltin-Cotton'!P174</f>
        <v>0</v>
      </c>
      <c r="R174" s="213">
        <f>'[1]Oqoltin-Cotton'!Q174</f>
        <v>0</v>
      </c>
      <c r="S174" s="213">
        <f>'[1]Oqoltin-Cotton'!R174</f>
        <v>0</v>
      </c>
      <c r="T174" s="213">
        <f>'[1]Oqoltin-Cotton'!S174</f>
        <v>0</v>
      </c>
      <c r="U174" s="213">
        <f>'[1]Oqoltin-Cotton'!T174</f>
        <v>0</v>
      </c>
      <c r="V174" s="213">
        <f>'[1]Oqoltin-Cotton'!U174</f>
        <v>0</v>
      </c>
      <c r="W174" s="213">
        <f>'[1]Oqoltin-Cotton'!V174</f>
        <v>0</v>
      </c>
      <c r="X174" s="213">
        <f>'[1]Oqoltin-Cotton'!W174</f>
        <v>0</v>
      </c>
      <c r="Y174" s="214">
        <f>'[1]Oqoltin-Cotton'!X174</f>
        <v>0</v>
      </c>
      <c r="Z174" s="214">
        <f>'[1]Oqoltin-Cotton'!Y174</f>
        <v>0</v>
      </c>
      <c r="AA174" s="214">
        <f>'[1]Oqoltin-Cotton'!Z174</f>
        <v>0</v>
      </c>
      <c r="AB174" s="214">
        <f>'[1]Oqoltin-Cotton'!AA174</f>
        <v>0</v>
      </c>
      <c r="AC174" s="214">
        <f>'[1]Oqoltin-Cotton'!AB174</f>
        <v>0</v>
      </c>
      <c r="AD174" s="214">
        <f>'[1]Oqoltin-Cotton'!AC174</f>
        <v>0</v>
      </c>
      <c r="AE174" s="214">
        <f>'[1]Oqoltin-Cotton'!AD174</f>
        <v>0</v>
      </c>
      <c r="AF174" s="214">
        <f>'[1]Oqoltin-Cotton'!AE174</f>
        <v>0</v>
      </c>
      <c r="AG174" s="214">
        <f>'[1]Oqoltin-Cotton'!AF174</f>
        <v>0</v>
      </c>
      <c r="AH174" s="214">
        <f>'[1]Oqoltin-Cotton'!AG174</f>
        <v>0</v>
      </c>
      <c r="AI174" s="214">
        <f>'[1]Oqoltin-Cotton'!AH174</f>
        <v>0</v>
      </c>
      <c r="AJ174" s="214">
        <f>'[1]Oqoltin-Cotton'!AI174</f>
        <v>0</v>
      </c>
      <c r="AK174" s="214">
        <f>'[1]Oqoltin-Cotton'!AJ174</f>
        <v>0</v>
      </c>
      <c r="AL174" s="214">
        <f>'[1]Oqoltin-Cotton'!AK174</f>
        <v>0</v>
      </c>
      <c r="AM174" s="214">
        <f>'[1]Oqoltin-Cotton'!AL174</f>
        <v>0</v>
      </c>
      <c r="AN174" s="214">
        <f>'[1]Oqoltin-Cotton'!AM174</f>
        <v>0</v>
      </c>
      <c r="AO174" s="214">
        <f>'[1]Oqoltin-Cotton'!AN174</f>
        <v>0</v>
      </c>
      <c r="AP174" s="214">
        <f>'[1]Oqoltin-Cotton'!AO174</f>
        <v>0</v>
      </c>
      <c r="AQ174" s="214">
        <f>'[1]Oqoltin-Cotton'!AP174</f>
        <v>0</v>
      </c>
      <c r="AR174" s="214">
        <f>'[1]Oqoltin-Cotton'!AQ174</f>
        <v>0</v>
      </c>
      <c r="AS174" s="214">
        <f>'[1]Oqoltin-Cotton'!AR174</f>
        <v>0</v>
      </c>
      <c r="AT174" s="214">
        <f>'[1]Oqoltin-Cotton'!AS174</f>
        <v>0</v>
      </c>
      <c r="AU174" s="214">
        <f>'[1]Oqoltin-Cotton'!AT174</f>
        <v>0</v>
      </c>
      <c r="AV174" s="214">
        <f>'[1]Oqoltin-Cotton'!AU174</f>
        <v>0</v>
      </c>
    </row>
    <row r="175" spans="2:48">
      <c r="B175" s="213">
        <f>'[1]Oqoltin-Cotton'!A175</f>
        <v>0</v>
      </c>
      <c r="C175" s="213">
        <f>'[1]Oqoltin-Cotton'!B175</f>
        <v>0</v>
      </c>
      <c r="D175" s="214">
        <f>'[1]Oqoltin-Cotton'!C175</f>
        <v>0</v>
      </c>
      <c r="E175" s="213">
        <f>'[1]Oqoltin-Cotton'!D175</f>
        <v>0</v>
      </c>
      <c r="F175" s="213">
        <f>'[1]Oqoltin-Cotton'!E175</f>
        <v>0</v>
      </c>
      <c r="G175" s="213">
        <f>'[1]Oqoltin-Cotton'!F175</f>
        <v>0</v>
      </c>
      <c r="H175" s="213">
        <f>'[1]Oqoltin-Cotton'!G175</f>
        <v>0</v>
      </c>
      <c r="I175" s="213">
        <f>'[1]Oqoltin-Cotton'!H175</f>
        <v>0</v>
      </c>
      <c r="J175" s="213">
        <f>'[1]Oqoltin-Cotton'!I175</f>
        <v>0</v>
      </c>
      <c r="K175" s="213">
        <f>'[1]Oqoltin-Cotton'!J175</f>
        <v>0</v>
      </c>
      <c r="L175" s="213">
        <f>'[1]Oqoltin-Cotton'!K175</f>
        <v>0</v>
      </c>
      <c r="M175" s="213">
        <f>'[1]Oqoltin-Cotton'!L175</f>
        <v>0</v>
      </c>
      <c r="N175" s="213">
        <f>'[1]Oqoltin-Cotton'!M175</f>
        <v>0</v>
      </c>
      <c r="O175" s="213">
        <f>'[1]Oqoltin-Cotton'!N175</f>
        <v>0</v>
      </c>
      <c r="P175" s="213">
        <f>'[1]Oqoltin-Cotton'!O175</f>
        <v>0</v>
      </c>
      <c r="Q175" s="213">
        <f>'[1]Oqoltin-Cotton'!P175</f>
        <v>0</v>
      </c>
      <c r="R175" s="213">
        <f>'[1]Oqoltin-Cotton'!Q175</f>
        <v>0</v>
      </c>
      <c r="S175" s="213">
        <f>'[1]Oqoltin-Cotton'!R175</f>
        <v>0</v>
      </c>
      <c r="T175" s="213">
        <f>'[1]Oqoltin-Cotton'!S175</f>
        <v>0</v>
      </c>
      <c r="U175" s="213">
        <f>'[1]Oqoltin-Cotton'!T175</f>
        <v>0</v>
      </c>
      <c r="V175" s="213">
        <f>'[1]Oqoltin-Cotton'!U175</f>
        <v>0</v>
      </c>
      <c r="W175" s="213">
        <f>'[1]Oqoltin-Cotton'!V175</f>
        <v>0</v>
      </c>
      <c r="X175" s="213">
        <f>'[1]Oqoltin-Cotton'!W175</f>
        <v>0</v>
      </c>
      <c r="Y175" s="214">
        <f>'[1]Oqoltin-Cotton'!X175</f>
        <v>0</v>
      </c>
      <c r="Z175" s="214">
        <f>'[1]Oqoltin-Cotton'!Y175</f>
        <v>0</v>
      </c>
      <c r="AA175" s="214">
        <f>'[1]Oqoltin-Cotton'!Z175</f>
        <v>0</v>
      </c>
      <c r="AB175" s="214">
        <f>'[1]Oqoltin-Cotton'!AA175</f>
        <v>0</v>
      </c>
      <c r="AC175" s="214">
        <f>'[1]Oqoltin-Cotton'!AB175</f>
        <v>0</v>
      </c>
      <c r="AD175" s="214">
        <f>'[1]Oqoltin-Cotton'!AC175</f>
        <v>0</v>
      </c>
      <c r="AE175" s="214">
        <f>'[1]Oqoltin-Cotton'!AD175</f>
        <v>0</v>
      </c>
      <c r="AF175" s="214">
        <f>'[1]Oqoltin-Cotton'!AE175</f>
        <v>0</v>
      </c>
      <c r="AG175" s="214">
        <f>'[1]Oqoltin-Cotton'!AF175</f>
        <v>0</v>
      </c>
      <c r="AH175" s="214">
        <f>'[1]Oqoltin-Cotton'!AG175</f>
        <v>0</v>
      </c>
      <c r="AI175" s="214">
        <f>'[1]Oqoltin-Cotton'!AH175</f>
        <v>0</v>
      </c>
      <c r="AJ175" s="214">
        <f>'[1]Oqoltin-Cotton'!AI175</f>
        <v>0</v>
      </c>
      <c r="AK175" s="214">
        <f>'[1]Oqoltin-Cotton'!AJ175</f>
        <v>0</v>
      </c>
      <c r="AL175" s="214">
        <f>'[1]Oqoltin-Cotton'!AK175</f>
        <v>0</v>
      </c>
      <c r="AM175" s="214">
        <f>'[1]Oqoltin-Cotton'!AL175</f>
        <v>0</v>
      </c>
      <c r="AN175" s="214">
        <f>'[1]Oqoltin-Cotton'!AM175</f>
        <v>0</v>
      </c>
      <c r="AO175" s="214">
        <f>'[1]Oqoltin-Cotton'!AN175</f>
        <v>0</v>
      </c>
      <c r="AP175" s="214">
        <f>'[1]Oqoltin-Cotton'!AO175</f>
        <v>0</v>
      </c>
      <c r="AQ175" s="214">
        <f>'[1]Oqoltin-Cotton'!AP175</f>
        <v>0</v>
      </c>
      <c r="AR175" s="214">
        <f>'[1]Oqoltin-Cotton'!AQ175</f>
        <v>0</v>
      </c>
      <c r="AS175" s="214">
        <f>'[1]Oqoltin-Cotton'!AR175</f>
        <v>0</v>
      </c>
      <c r="AT175" s="214">
        <f>'[1]Oqoltin-Cotton'!AS175</f>
        <v>0</v>
      </c>
      <c r="AU175" s="214">
        <f>'[1]Oqoltin-Cotton'!AT175</f>
        <v>0</v>
      </c>
      <c r="AV175" s="214">
        <f>'[1]Oqoltin-Cotton'!AU175</f>
        <v>0</v>
      </c>
    </row>
    <row r="176" spans="2:48">
      <c r="B176" s="213">
        <f>'[1]Oqoltin-Cotton'!A176</f>
        <v>0</v>
      </c>
      <c r="C176" s="213">
        <f>'[1]Oqoltin-Cotton'!B176</f>
        <v>0</v>
      </c>
      <c r="D176" s="214">
        <f>'[1]Oqoltin-Cotton'!C176</f>
        <v>0</v>
      </c>
      <c r="E176" s="213">
        <f>'[1]Oqoltin-Cotton'!D176</f>
        <v>0</v>
      </c>
      <c r="F176" s="213">
        <f>'[1]Oqoltin-Cotton'!E176</f>
        <v>0</v>
      </c>
      <c r="G176" s="213">
        <f>'[1]Oqoltin-Cotton'!F176</f>
        <v>0</v>
      </c>
      <c r="H176" s="213">
        <f>'[1]Oqoltin-Cotton'!G176</f>
        <v>0</v>
      </c>
      <c r="I176" s="213">
        <f>'[1]Oqoltin-Cotton'!H176</f>
        <v>0</v>
      </c>
      <c r="J176" s="213">
        <f>'[1]Oqoltin-Cotton'!I176</f>
        <v>0</v>
      </c>
      <c r="K176" s="213">
        <f>'[1]Oqoltin-Cotton'!J176</f>
        <v>0</v>
      </c>
      <c r="L176" s="213">
        <f>'[1]Oqoltin-Cotton'!K176</f>
        <v>0</v>
      </c>
      <c r="M176" s="213">
        <f>'[1]Oqoltin-Cotton'!L176</f>
        <v>0</v>
      </c>
      <c r="N176" s="213">
        <f>'[1]Oqoltin-Cotton'!M176</f>
        <v>0</v>
      </c>
      <c r="O176" s="213">
        <f>'[1]Oqoltin-Cotton'!N176</f>
        <v>0</v>
      </c>
      <c r="P176" s="213">
        <f>'[1]Oqoltin-Cotton'!O176</f>
        <v>0</v>
      </c>
      <c r="Q176" s="213">
        <f>'[1]Oqoltin-Cotton'!P176</f>
        <v>0</v>
      </c>
      <c r="R176" s="213">
        <f>'[1]Oqoltin-Cotton'!Q176</f>
        <v>0</v>
      </c>
      <c r="S176" s="213">
        <f>'[1]Oqoltin-Cotton'!R176</f>
        <v>0</v>
      </c>
      <c r="T176" s="213">
        <f>'[1]Oqoltin-Cotton'!S176</f>
        <v>0</v>
      </c>
      <c r="U176" s="213">
        <f>'[1]Oqoltin-Cotton'!T176</f>
        <v>0</v>
      </c>
      <c r="V176" s="213">
        <f>'[1]Oqoltin-Cotton'!U176</f>
        <v>0</v>
      </c>
      <c r="W176" s="213">
        <f>'[1]Oqoltin-Cotton'!V176</f>
        <v>0</v>
      </c>
      <c r="X176" s="213">
        <f>'[1]Oqoltin-Cotton'!W176</f>
        <v>0</v>
      </c>
      <c r="Y176" s="214">
        <f>'[1]Oqoltin-Cotton'!X176</f>
        <v>0</v>
      </c>
      <c r="Z176" s="214">
        <f>'[1]Oqoltin-Cotton'!Y176</f>
        <v>0</v>
      </c>
      <c r="AA176" s="214">
        <f>'[1]Oqoltin-Cotton'!Z176</f>
        <v>0</v>
      </c>
      <c r="AB176" s="214">
        <f>'[1]Oqoltin-Cotton'!AA176</f>
        <v>0</v>
      </c>
      <c r="AC176" s="214">
        <f>'[1]Oqoltin-Cotton'!AB176</f>
        <v>0</v>
      </c>
      <c r="AD176" s="214">
        <f>'[1]Oqoltin-Cotton'!AC176</f>
        <v>0</v>
      </c>
      <c r="AE176" s="214">
        <f>'[1]Oqoltin-Cotton'!AD176</f>
        <v>0</v>
      </c>
      <c r="AF176" s="214">
        <f>'[1]Oqoltin-Cotton'!AE176</f>
        <v>0</v>
      </c>
      <c r="AG176" s="214">
        <f>'[1]Oqoltin-Cotton'!AF176</f>
        <v>0</v>
      </c>
      <c r="AH176" s="214">
        <f>'[1]Oqoltin-Cotton'!AG176</f>
        <v>0</v>
      </c>
      <c r="AI176" s="214">
        <f>'[1]Oqoltin-Cotton'!AH176</f>
        <v>0</v>
      </c>
      <c r="AJ176" s="214">
        <f>'[1]Oqoltin-Cotton'!AI176</f>
        <v>0</v>
      </c>
      <c r="AK176" s="214">
        <f>'[1]Oqoltin-Cotton'!AJ176</f>
        <v>0</v>
      </c>
      <c r="AL176" s="214">
        <f>'[1]Oqoltin-Cotton'!AK176</f>
        <v>0</v>
      </c>
      <c r="AM176" s="214">
        <f>'[1]Oqoltin-Cotton'!AL176</f>
        <v>0</v>
      </c>
      <c r="AN176" s="214">
        <f>'[1]Oqoltin-Cotton'!AM176</f>
        <v>0</v>
      </c>
      <c r="AO176" s="214">
        <f>'[1]Oqoltin-Cotton'!AN176</f>
        <v>0</v>
      </c>
      <c r="AP176" s="214">
        <f>'[1]Oqoltin-Cotton'!AO176</f>
        <v>0</v>
      </c>
      <c r="AQ176" s="214">
        <f>'[1]Oqoltin-Cotton'!AP176</f>
        <v>0</v>
      </c>
      <c r="AR176" s="214">
        <f>'[1]Oqoltin-Cotton'!AQ176</f>
        <v>0</v>
      </c>
      <c r="AS176" s="214">
        <f>'[1]Oqoltin-Cotton'!AR176</f>
        <v>0</v>
      </c>
      <c r="AT176" s="214">
        <f>'[1]Oqoltin-Cotton'!AS176</f>
        <v>0</v>
      </c>
      <c r="AU176" s="214">
        <f>'[1]Oqoltin-Cotton'!AT176</f>
        <v>0</v>
      </c>
      <c r="AV176" s="214">
        <f>'[1]Oqoltin-Cotton'!AU176</f>
        <v>0</v>
      </c>
    </row>
    <row r="177" spans="2:48">
      <c r="B177" s="213">
        <f>'[1]Oqoltin-Cotton'!A177</f>
        <v>0</v>
      </c>
      <c r="C177" s="213">
        <f>'[1]Oqoltin-Cotton'!B177</f>
        <v>0</v>
      </c>
      <c r="D177" s="214">
        <f>'[1]Oqoltin-Cotton'!C177</f>
        <v>0</v>
      </c>
      <c r="E177" s="213">
        <f>'[1]Oqoltin-Cotton'!D177</f>
        <v>0</v>
      </c>
      <c r="F177" s="213">
        <f>'[1]Oqoltin-Cotton'!E177</f>
        <v>0</v>
      </c>
      <c r="G177" s="213">
        <f>'[1]Oqoltin-Cotton'!F177</f>
        <v>0</v>
      </c>
      <c r="H177" s="213">
        <f>'[1]Oqoltin-Cotton'!G177</f>
        <v>0</v>
      </c>
      <c r="I177" s="213">
        <f>'[1]Oqoltin-Cotton'!H177</f>
        <v>0</v>
      </c>
      <c r="J177" s="213">
        <f>'[1]Oqoltin-Cotton'!I177</f>
        <v>0</v>
      </c>
      <c r="K177" s="213">
        <f>'[1]Oqoltin-Cotton'!J177</f>
        <v>0</v>
      </c>
      <c r="L177" s="213">
        <f>'[1]Oqoltin-Cotton'!K177</f>
        <v>0</v>
      </c>
      <c r="M177" s="213">
        <f>'[1]Oqoltin-Cotton'!L177</f>
        <v>0</v>
      </c>
      <c r="N177" s="213">
        <f>'[1]Oqoltin-Cotton'!M177</f>
        <v>0</v>
      </c>
      <c r="O177" s="213">
        <f>'[1]Oqoltin-Cotton'!N177</f>
        <v>0</v>
      </c>
      <c r="P177" s="213">
        <f>'[1]Oqoltin-Cotton'!O177</f>
        <v>0</v>
      </c>
      <c r="Q177" s="213">
        <f>'[1]Oqoltin-Cotton'!P177</f>
        <v>0</v>
      </c>
      <c r="R177" s="213">
        <f>'[1]Oqoltin-Cotton'!Q177</f>
        <v>0</v>
      </c>
      <c r="S177" s="213">
        <f>'[1]Oqoltin-Cotton'!R177</f>
        <v>0</v>
      </c>
      <c r="T177" s="213">
        <f>'[1]Oqoltin-Cotton'!S177</f>
        <v>0</v>
      </c>
      <c r="U177" s="213">
        <f>'[1]Oqoltin-Cotton'!T177</f>
        <v>0</v>
      </c>
      <c r="V177" s="213">
        <f>'[1]Oqoltin-Cotton'!U177</f>
        <v>0</v>
      </c>
      <c r="W177" s="213">
        <f>'[1]Oqoltin-Cotton'!V177</f>
        <v>0</v>
      </c>
      <c r="X177" s="213">
        <f>'[1]Oqoltin-Cotton'!W177</f>
        <v>0</v>
      </c>
      <c r="Y177" s="214">
        <f>'[1]Oqoltin-Cotton'!X177</f>
        <v>0</v>
      </c>
      <c r="Z177" s="214">
        <f>'[1]Oqoltin-Cotton'!Y177</f>
        <v>0</v>
      </c>
      <c r="AA177" s="214">
        <f>'[1]Oqoltin-Cotton'!Z177</f>
        <v>0</v>
      </c>
      <c r="AB177" s="214">
        <f>'[1]Oqoltin-Cotton'!AA177</f>
        <v>0</v>
      </c>
      <c r="AC177" s="214">
        <f>'[1]Oqoltin-Cotton'!AB177</f>
        <v>0</v>
      </c>
      <c r="AD177" s="214">
        <f>'[1]Oqoltin-Cotton'!AC177</f>
        <v>0</v>
      </c>
      <c r="AE177" s="214">
        <f>'[1]Oqoltin-Cotton'!AD177</f>
        <v>0</v>
      </c>
      <c r="AF177" s="214">
        <f>'[1]Oqoltin-Cotton'!AE177</f>
        <v>0</v>
      </c>
      <c r="AG177" s="214">
        <f>'[1]Oqoltin-Cotton'!AF177</f>
        <v>0</v>
      </c>
      <c r="AH177" s="214">
        <f>'[1]Oqoltin-Cotton'!AG177</f>
        <v>0</v>
      </c>
      <c r="AI177" s="214">
        <f>'[1]Oqoltin-Cotton'!AH177</f>
        <v>0</v>
      </c>
      <c r="AJ177" s="214">
        <f>'[1]Oqoltin-Cotton'!AI177</f>
        <v>0</v>
      </c>
      <c r="AK177" s="214">
        <f>'[1]Oqoltin-Cotton'!AJ177</f>
        <v>0</v>
      </c>
      <c r="AL177" s="214">
        <f>'[1]Oqoltin-Cotton'!AK177</f>
        <v>0</v>
      </c>
      <c r="AM177" s="214">
        <f>'[1]Oqoltin-Cotton'!AL177</f>
        <v>0</v>
      </c>
      <c r="AN177" s="214">
        <f>'[1]Oqoltin-Cotton'!AM177</f>
        <v>0</v>
      </c>
      <c r="AO177" s="214">
        <f>'[1]Oqoltin-Cotton'!AN177</f>
        <v>0</v>
      </c>
      <c r="AP177" s="214">
        <f>'[1]Oqoltin-Cotton'!AO177</f>
        <v>0</v>
      </c>
      <c r="AQ177" s="214">
        <f>'[1]Oqoltin-Cotton'!AP177</f>
        <v>0</v>
      </c>
      <c r="AR177" s="214">
        <f>'[1]Oqoltin-Cotton'!AQ177</f>
        <v>0</v>
      </c>
      <c r="AS177" s="214">
        <f>'[1]Oqoltin-Cotton'!AR177</f>
        <v>0</v>
      </c>
      <c r="AT177" s="214">
        <f>'[1]Oqoltin-Cotton'!AS177</f>
        <v>0</v>
      </c>
      <c r="AU177" s="214">
        <f>'[1]Oqoltin-Cotton'!AT177</f>
        <v>0</v>
      </c>
      <c r="AV177" s="214">
        <f>'[1]Oqoltin-Cotton'!AU177</f>
        <v>0</v>
      </c>
    </row>
    <row r="178" spans="2:48">
      <c r="B178" s="213">
        <f>'[1]Oqoltin-Cotton'!A178</f>
        <v>0</v>
      </c>
      <c r="C178" s="213">
        <f>'[1]Oqoltin-Cotton'!B178</f>
        <v>0</v>
      </c>
      <c r="D178" s="214">
        <f>'[1]Oqoltin-Cotton'!C178</f>
        <v>0</v>
      </c>
      <c r="E178" s="213">
        <f>'[1]Oqoltin-Cotton'!D178</f>
        <v>0</v>
      </c>
      <c r="F178" s="213">
        <f>'[1]Oqoltin-Cotton'!E178</f>
        <v>0</v>
      </c>
      <c r="G178" s="213">
        <f>'[1]Oqoltin-Cotton'!F178</f>
        <v>0</v>
      </c>
      <c r="H178" s="213">
        <f>'[1]Oqoltin-Cotton'!G178</f>
        <v>0</v>
      </c>
      <c r="I178" s="213">
        <f>'[1]Oqoltin-Cotton'!H178</f>
        <v>0</v>
      </c>
      <c r="J178" s="213">
        <f>'[1]Oqoltin-Cotton'!I178</f>
        <v>0</v>
      </c>
      <c r="K178" s="213">
        <f>'[1]Oqoltin-Cotton'!J178</f>
        <v>0</v>
      </c>
      <c r="L178" s="213">
        <f>'[1]Oqoltin-Cotton'!K178</f>
        <v>0</v>
      </c>
      <c r="M178" s="213">
        <f>'[1]Oqoltin-Cotton'!L178</f>
        <v>0</v>
      </c>
      <c r="N178" s="213">
        <f>'[1]Oqoltin-Cotton'!M178</f>
        <v>0</v>
      </c>
      <c r="O178" s="213">
        <f>'[1]Oqoltin-Cotton'!N178</f>
        <v>0</v>
      </c>
      <c r="P178" s="213">
        <f>'[1]Oqoltin-Cotton'!O178</f>
        <v>0</v>
      </c>
      <c r="Q178" s="213">
        <f>'[1]Oqoltin-Cotton'!P178</f>
        <v>0</v>
      </c>
      <c r="R178" s="213">
        <f>'[1]Oqoltin-Cotton'!Q178</f>
        <v>0</v>
      </c>
      <c r="S178" s="213">
        <f>'[1]Oqoltin-Cotton'!R178</f>
        <v>0</v>
      </c>
      <c r="T178" s="213">
        <f>'[1]Oqoltin-Cotton'!S178</f>
        <v>0</v>
      </c>
      <c r="U178" s="213">
        <f>'[1]Oqoltin-Cotton'!T178</f>
        <v>0</v>
      </c>
      <c r="V178" s="213">
        <f>'[1]Oqoltin-Cotton'!U178</f>
        <v>0</v>
      </c>
      <c r="W178" s="213">
        <f>'[1]Oqoltin-Cotton'!V178</f>
        <v>0</v>
      </c>
      <c r="X178" s="213">
        <f>'[1]Oqoltin-Cotton'!W178</f>
        <v>0</v>
      </c>
      <c r="Y178" s="214">
        <f>'[1]Oqoltin-Cotton'!X178</f>
        <v>0</v>
      </c>
      <c r="Z178" s="214">
        <f>'[1]Oqoltin-Cotton'!Y178</f>
        <v>0</v>
      </c>
      <c r="AA178" s="214">
        <f>'[1]Oqoltin-Cotton'!Z178</f>
        <v>0</v>
      </c>
      <c r="AB178" s="214">
        <f>'[1]Oqoltin-Cotton'!AA178</f>
        <v>0</v>
      </c>
      <c r="AC178" s="214">
        <f>'[1]Oqoltin-Cotton'!AB178</f>
        <v>0</v>
      </c>
      <c r="AD178" s="214">
        <f>'[1]Oqoltin-Cotton'!AC178</f>
        <v>0</v>
      </c>
      <c r="AE178" s="214">
        <f>'[1]Oqoltin-Cotton'!AD178</f>
        <v>0</v>
      </c>
      <c r="AF178" s="214">
        <f>'[1]Oqoltin-Cotton'!AE178</f>
        <v>0</v>
      </c>
      <c r="AG178" s="214">
        <f>'[1]Oqoltin-Cotton'!AF178</f>
        <v>0</v>
      </c>
      <c r="AH178" s="214">
        <f>'[1]Oqoltin-Cotton'!AG178</f>
        <v>0</v>
      </c>
      <c r="AI178" s="214">
        <f>'[1]Oqoltin-Cotton'!AH178</f>
        <v>0</v>
      </c>
      <c r="AJ178" s="214">
        <f>'[1]Oqoltin-Cotton'!AI178</f>
        <v>0</v>
      </c>
      <c r="AK178" s="214">
        <f>'[1]Oqoltin-Cotton'!AJ178</f>
        <v>0</v>
      </c>
      <c r="AL178" s="214">
        <f>'[1]Oqoltin-Cotton'!AK178</f>
        <v>0</v>
      </c>
      <c r="AM178" s="214">
        <f>'[1]Oqoltin-Cotton'!AL178</f>
        <v>0</v>
      </c>
      <c r="AN178" s="214">
        <f>'[1]Oqoltin-Cotton'!AM178</f>
        <v>0</v>
      </c>
      <c r="AO178" s="214">
        <f>'[1]Oqoltin-Cotton'!AN178</f>
        <v>0</v>
      </c>
      <c r="AP178" s="214">
        <f>'[1]Oqoltin-Cotton'!AO178</f>
        <v>0</v>
      </c>
      <c r="AQ178" s="214">
        <f>'[1]Oqoltin-Cotton'!AP178</f>
        <v>0</v>
      </c>
      <c r="AR178" s="214">
        <f>'[1]Oqoltin-Cotton'!AQ178</f>
        <v>0</v>
      </c>
      <c r="AS178" s="214">
        <f>'[1]Oqoltin-Cotton'!AR178</f>
        <v>0</v>
      </c>
      <c r="AT178" s="214">
        <f>'[1]Oqoltin-Cotton'!AS178</f>
        <v>0</v>
      </c>
      <c r="AU178" s="214">
        <f>'[1]Oqoltin-Cotton'!AT178</f>
        <v>0</v>
      </c>
      <c r="AV178" s="214">
        <f>'[1]Oqoltin-Cotton'!AU178</f>
        <v>0</v>
      </c>
    </row>
    <row r="179" spans="2:48">
      <c r="B179" s="213">
        <f>'[1]Oqoltin-Cotton'!A179</f>
        <v>0</v>
      </c>
      <c r="C179" s="213">
        <f>'[1]Oqoltin-Cotton'!B179</f>
        <v>0</v>
      </c>
      <c r="D179" s="214">
        <f>'[1]Oqoltin-Cotton'!C179</f>
        <v>0</v>
      </c>
      <c r="E179" s="213">
        <f>'[1]Oqoltin-Cotton'!D179</f>
        <v>0</v>
      </c>
      <c r="F179" s="213">
        <f>'[1]Oqoltin-Cotton'!E179</f>
        <v>0</v>
      </c>
      <c r="G179" s="213">
        <f>'[1]Oqoltin-Cotton'!F179</f>
        <v>0</v>
      </c>
      <c r="H179" s="213">
        <f>'[1]Oqoltin-Cotton'!G179</f>
        <v>0</v>
      </c>
      <c r="I179" s="213">
        <f>'[1]Oqoltin-Cotton'!H179</f>
        <v>0</v>
      </c>
      <c r="J179" s="213">
        <f>'[1]Oqoltin-Cotton'!I179</f>
        <v>0</v>
      </c>
      <c r="K179" s="213">
        <f>'[1]Oqoltin-Cotton'!J179</f>
        <v>0</v>
      </c>
      <c r="L179" s="213">
        <f>'[1]Oqoltin-Cotton'!K179</f>
        <v>0</v>
      </c>
      <c r="M179" s="213">
        <f>'[1]Oqoltin-Cotton'!L179</f>
        <v>0</v>
      </c>
      <c r="N179" s="213">
        <f>'[1]Oqoltin-Cotton'!M179</f>
        <v>0</v>
      </c>
      <c r="O179" s="213">
        <f>'[1]Oqoltin-Cotton'!N179</f>
        <v>0</v>
      </c>
      <c r="P179" s="213">
        <f>'[1]Oqoltin-Cotton'!O179</f>
        <v>0</v>
      </c>
      <c r="Q179" s="213">
        <f>'[1]Oqoltin-Cotton'!P179</f>
        <v>0</v>
      </c>
      <c r="R179" s="213">
        <f>'[1]Oqoltin-Cotton'!Q179</f>
        <v>0</v>
      </c>
      <c r="S179" s="213">
        <f>'[1]Oqoltin-Cotton'!R179</f>
        <v>0</v>
      </c>
      <c r="T179" s="213">
        <f>'[1]Oqoltin-Cotton'!S179</f>
        <v>0</v>
      </c>
      <c r="U179" s="213">
        <f>'[1]Oqoltin-Cotton'!T179</f>
        <v>0</v>
      </c>
      <c r="V179" s="213">
        <f>'[1]Oqoltin-Cotton'!U179</f>
        <v>0</v>
      </c>
      <c r="W179" s="213">
        <f>'[1]Oqoltin-Cotton'!V179</f>
        <v>0</v>
      </c>
      <c r="X179" s="213">
        <f>'[1]Oqoltin-Cotton'!W179</f>
        <v>0</v>
      </c>
      <c r="Y179" s="214">
        <f>'[1]Oqoltin-Cotton'!X179</f>
        <v>0</v>
      </c>
      <c r="Z179" s="214">
        <f>'[1]Oqoltin-Cotton'!Y179</f>
        <v>0</v>
      </c>
      <c r="AA179" s="214">
        <f>'[1]Oqoltin-Cotton'!Z179</f>
        <v>0</v>
      </c>
      <c r="AB179" s="214">
        <f>'[1]Oqoltin-Cotton'!AA179</f>
        <v>0</v>
      </c>
      <c r="AC179" s="214">
        <f>'[1]Oqoltin-Cotton'!AB179</f>
        <v>0</v>
      </c>
      <c r="AD179" s="214">
        <f>'[1]Oqoltin-Cotton'!AC179</f>
        <v>0</v>
      </c>
      <c r="AE179" s="214">
        <f>'[1]Oqoltin-Cotton'!AD179</f>
        <v>0</v>
      </c>
      <c r="AF179" s="214">
        <f>'[1]Oqoltin-Cotton'!AE179</f>
        <v>0</v>
      </c>
      <c r="AG179" s="214">
        <f>'[1]Oqoltin-Cotton'!AF179</f>
        <v>0</v>
      </c>
      <c r="AH179" s="214">
        <f>'[1]Oqoltin-Cotton'!AG179</f>
        <v>0</v>
      </c>
      <c r="AI179" s="214">
        <f>'[1]Oqoltin-Cotton'!AH179</f>
        <v>0</v>
      </c>
      <c r="AJ179" s="214">
        <f>'[1]Oqoltin-Cotton'!AI179</f>
        <v>0</v>
      </c>
      <c r="AK179" s="214">
        <f>'[1]Oqoltin-Cotton'!AJ179</f>
        <v>0</v>
      </c>
      <c r="AL179" s="214">
        <f>'[1]Oqoltin-Cotton'!AK179</f>
        <v>0</v>
      </c>
      <c r="AM179" s="214">
        <f>'[1]Oqoltin-Cotton'!AL179</f>
        <v>0</v>
      </c>
      <c r="AN179" s="214">
        <f>'[1]Oqoltin-Cotton'!AM179</f>
        <v>0</v>
      </c>
      <c r="AO179" s="214">
        <f>'[1]Oqoltin-Cotton'!AN179</f>
        <v>0</v>
      </c>
      <c r="AP179" s="214">
        <f>'[1]Oqoltin-Cotton'!AO179</f>
        <v>0</v>
      </c>
      <c r="AQ179" s="214">
        <f>'[1]Oqoltin-Cotton'!AP179</f>
        <v>0</v>
      </c>
      <c r="AR179" s="214">
        <f>'[1]Oqoltin-Cotton'!AQ179</f>
        <v>0</v>
      </c>
      <c r="AS179" s="214">
        <f>'[1]Oqoltin-Cotton'!AR179</f>
        <v>0</v>
      </c>
      <c r="AT179" s="214">
        <f>'[1]Oqoltin-Cotton'!AS179</f>
        <v>0</v>
      </c>
      <c r="AU179" s="214">
        <f>'[1]Oqoltin-Cotton'!AT179</f>
        <v>0</v>
      </c>
      <c r="AV179" s="214">
        <f>'[1]Oqoltin-Cotton'!AU179</f>
        <v>0</v>
      </c>
    </row>
    <row r="180" spans="2:48">
      <c r="B180" s="213">
        <f>'[1]Oqoltin-Cotton'!A180</f>
        <v>0</v>
      </c>
      <c r="C180" s="213">
        <f>'[1]Oqoltin-Cotton'!B180</f>
        <v>0</v>
      </c>
      <c r="D180" s="214">
        <f>'[1]Oqoltin-Cotton'!C180</f>
        <v>0</v>
      </c>
      <c r="E180" s="213">
        <f>'[1]Oqoltin-Cotton'!D180</f>
        <v>0</v>
      </c>
      <c r="F180" s="213">
        <f>'[1]Oqoltin-Cotton'!E180</f>
        <v>0</v>
      </c>
      <c r="G180" s="213">
        <f>'[1]Oqoltin-Cotton'!F180</f>
        <v>0</v>
      </c>
      <c r="H180" s="213">
        <f>'[1]Oqoltin-Cotton'!G180</f>
        <v>0</v>
      </c>
      <c r="I180" s="213">
        <f>'[1]Oqoltin-Cotton'!H180</f>
        <v>0</v>
      </c>
      <c r="J180" s="213">
        <f>'[1]Oqoltin-Cotton'!I180</f>
        <v>0</v>
      </c>
      <c r="K180" s="213">
        <f>'[1]Oqoltin-Cotton'!J180</f>
        <v>0</v>
      </c>
      <c r="L180" s="213">
        <f>'[1]Oqoltin-Cotton'!K180</f>
        <v>0</v>
      </c>
      <c r="M180" s="213">
        <f>'[1]Oqoltin-Cotton'!L180</f>
        <v>0</v>
      </c>
      <c r="N180" s="213">
        <f>'[1]Oqoltin-Cotton'!M180</f>
        <v>0</v>
      </c>
      <c r="O180" s="213">
        <f>'[1]Oqoltin-Cotton'!N180</f>
        <v>0</v>
      </c>
      <c r="P180" s="213">
        <f>'[1]Oqoltin-Cotton'!O180</f>
        <v>0</v>
      </c>
      <c r="Q180" s="213">
        <f>'[1]Oqoltin-Cotton'!P180</f>
        <v>0</v>
      </c>
      <c r="R180" s="213">
        <f>'[1]Oqoltin-Cotton'!Q180</f>
        <v>0</v>
      </c>
      <c r="S180" s="213">
        <f>'[1]Oqoltin-Cotton'!R180</f>
        <v>0</v>
      </c>
      <c r="T180" s="213">
        <f>'[1]Oqoltin-Cotton'!S180</f>
        <v>0</v>
      </c>
      <c r="U180" s="213">
        <f>'[1]Oqoltin-Cotton'!T180</f>
        <v>0</v>
      </c>
      <c r="V180" s="213">
        <f>'[1]Oqoltin-Cotton'!U180</f>
        <v>0</v>
      </c>
      <c r="W180" s="213">
        <f>'[1]Oqoltin-Cotton'!V180</f>
        <v>0</v>
      </c>
      <c r="X180" s="213">
        <f>'[1]Oqoltin-Cotton'!W180</f>
        <v>0</v>
      </c>
      <c r="Y180" s="214">
        <f>'[1]Oqoltin-Cotton'!X180</f>
        <v>0</v>
      </c>
      <c r="Z180" s="214">
        <f>'[1]Oqoltin-Cotton'!Y180</f>
        <v>0</v>
      </c>
      <c r="AA180" s="214">
        <f>'[1]Oqoltin-Cotton'!Z180</f>
        <v>0</v>
      </c>
      <c r="AB180" s="214">
        <f>'[1]Oqoltin-Cotton'!AA180</f>
        <v>0</v>
      </c>
      <c r="AC180" s="214">
        <f>'[1]Oqoltin-Cotton'!AB180</f>
        <v>0</v>
      </c>
      <c r="AD180" s="214">
        <f>'[1]Oqoltin-Cotton'!AC180</f>
        <v>0</v>
      </c>
      <c r="AE180" s="214">
        <f>'[1]Oqoltin-Cotton'!AD180</f>
        <v>0</v>
      </c>
      <c r="AF180" s="214">
        <f>'[1]Oqoltin-Cotton'!AE180</f>
        <v>0</v>
      </c>
      <c r="AG180" s="214">
        <f>'[1]Oqoltin-Cotton'!AF180</f>
        <v>0</v>
      </c>
      <c r="AH180" s="214">
        <f>'[1]Oqoltin-Cotton'!AG180</f>
        <v>0</v>
      </c>
      <c r="AI180" s="214">
        <f>'[1]Oqoltin-Cotton'!AH180</f>
        <v>0</v>
      </c>
      <c r="AJ180" s="214">
        <f>'[1]Oqoltin-Cotton'!AI180</f>
        <v>0</v>
      </c>
      <c r="AK180" s="214">
        <f>'[1]Oqoltin-Cotton'!AJ180</f>
        <v>0</v>
      </c>
      <c r="AL180" s="214">
        <f>'[1]Oqoltin-Cotton'!AK180</f>
        <v>0</v>
      </c>
      <c r="AM180" s="214">
        <f>'[1]Oqoltin-Cotton'!AL180</f>
        <v>0</v>
      </c>
      <c r="AN180" s="214">
        <f>'[1]Oqoltin-Cotton'!AM180</f>
        <v>0</v>
      </c>
      <c r="AO180" s="214">
        <f>'[1]Oqoltin-Cotton'!AN180</f>
        <v>0</v>
      </c>
      <c r="AP180" s="214">
        <f>'[1]Oqoltin-Cotton'!AO180</f>
        <v>0</v>
      </c>
      <c r="AQ180" s="214">
        <f>'[1]Oqoltin-Cotton'!AP180</f>
        <v>0</v>
      </c>
      <c r="AR180" s="214">
        <f>'[1]Oqoltin-Cotton'!AQ180</f>
        <v>0</v>
      </c>
      <c r="AS180" s="214">
        <f>'[1]Oqoltin-Cotton'!AR180</f>
        <v>0</v>
      </c>
      <c r="AT180" s="214">
        <f>'[1]Oqoltin-Cotton'!AS180</f>
        <v>0</v>
      </c>
      <c r="AU180" s="214">
        <f>'[1]Oqoltin-Cotton'!AT180</f>
        <v>0</v>
      </c>
      <c r="AV180" s="214">
        <f>'[1]Oqoltin-Cotton'!AU180</f>
        <v>0</v>
      </c>
    </row>
    <row r="181" spans="2:48">
      <c r="B181" s="213">
        <f>'[1]Oqoltin-Cotton'!A181</f>
        <v>0</v>
      </c>
      <c r="C181" s="213">
        <f>'[1]Oqoltin-Cotton'!B181</f>
        <v>0</v>
      </c>
      <c r="D181" s="214">
        <f>'[1]Oqoltin-Cotton'!C181</f>
        <v>0</v>
      </c>
      <c r="E181" s="213">
        <f>'[1]Oqoltin-Cotton'!D181</f>
        <v>0</v>
      </c>
      <c r="F181" s="213">
        <f>'[1]Oqoltin-Cotton'!E181</f>
        <v>0</v>
      </c>
      <c r="G181" s="213">
        <f>'[1]Oqoltin-Cotton'!F181</f>
        <v>0</v>
      </c>
      <c r="H181" s="213">
        <f>'[1]Oqoltin-Cotton'!G181</f>
        <v>0</v>
      </c>
      <c r="I181" s="213">
        <f>'[1]Oqoltin-Cotton'!H181</f>
        <v>0</v>
      </c>
      <c r="J181" s="213">
        <f>'[1]Oqoltin-Cotton'!I181</f>
        <v>0</v>
      </c>
      <c r="K181" s="213">
        <f>'[1]Oqoltin-Cotton'!J181</f>
        <v>0</v>
      </c>
      <c r="L181" s="213">
        <f>'[1]Oqoltin-Cotton'!K181</f>
        <v>0</v>
      </c>
      <c r="M181" s="213">
        <f>'[1]Oqoltin-Cotton'!L181</f>
        <v>0</v>
      </c>
      <c r="N181" s="213">
        <f>'[1]Oqoltin-Cotton'!M181</f>
        <v>0</v>
      </c>
      <c r="O181" s="213">
        <f>'[1]Oqoltin-Cotton'!N181</f>
        <v>0</v>
      </c>
      <c r="P181" s="213">
        <f>'[1]Oqoltin-Cotton'!O181</f>
        <v>0</v>
      </c>
      <c r="Q181" s="213">
        <f>'[1]Oqoltin-Cotton'!P181</f>
        <v>0</v>
      </c>
      <c r="R181" s="213">
        <f>'[1]Oqoltin-Cotton'!Q181</f>
        <v>0</v>
      </c>
      <c r="S181" s="213">
        <f>'[1]Oqoltin-Cotton'!R181</f>
        <v>0</v>
      </c>
      <c r="T181" s="213">
        <f>'[1]Oqoltin-Cotton'!S181</f>
        <v>0</v>
      </c>
      <c r="U181" s="213">
        <f>'[1]Oqoltin-Cotton'!T181</f>
        <v>0</v>
      </c>
      <c r="V181" s="213">
        <f>'[1]Oqoltin-Cotton'!U181</f>
        <v>0</v>
      </c>
      <c r="W181" s="213">
        <f>'[1]Oqoltin-Cotton'!V181</f>
        <v>0</v>
      </c>
      <c r="X181" s="213">
        <f>'[1]Oqoltin-Cotton'!W181</f>
        <v>0</v>
      </c>
      <c r="Y181" s="214">
        <f>'[1]Oqoltin-Cotton'!X181</f>
        <v>0</v>
      </c>
      <c r="Z181" s="214">
        <f>'[1]Oqoltin-Cotton'!Y181</f>
        <v>0</v>
      </c>
      <c r="AA181" s="214">
        <f>'[1]Oqoltin-Cotton'!Z181</f>
        <v>0</v>
      </c>
      <c r="AB181" s="214">
        <f>'[1]Oqoltin-Cotton'!AA181</f>
        <v>0</v>
      </c>
      <c r="AC181" s="214">
        <f>'[1]Oqoltin-Cotton'!AB181</f>
        <v>0</v>
      </c>
      <c r="AD181" s="214">
        <f>'[1]Oqoltin-Cotton'!AC181</f>
        <v>0</v>
      </c>
      <c r="AE181" s="214">
        <f>'[1]Oqoltin-Cotton'!AD181</f>
        <v>0</v>
      </c>
      <c r="AF181" s="214">
        <f>'[1]Oqoltin-Cotton'!AE181</f>
        <v>0</v>
      </c>
      <c r="AG181" s="214">
        <f>'[1]Oqoltin-Cotton'!AF181</f>
        <v>0</v>
      </c>
      <c r="AH181" s="214">
        <f>'[1]Oqoltin-Cotton'!AG181</f>
        <v>0</v>
      </c>
      <c r="AI181" s="214">
        <f>'[1]Oqoltin-Cotton'!AH181</f>
        <v>0</v>
      </c>
      <c r="AJ181" s="214">
        <f>'[1]Oqoltin-Cotton'!AI181</f>
        <v>0</v>
      </c>
      <c r="AK181" s="214">
        <f>'[1]Oqoltin-Cotton'!AJ181</f>
        <v>0</v>
      </c>
      <c r="AL181" s="214">
        <f>'[1]Oqoltin-Cotton'!AK181</f>
        <v>0</v>
      </c>
      <c r="AM181" s="214">
        <f>'[1]Oqoltin-Cotton'!AL181</f>
        <v>0</v>
      </c>
      <c r="AN181" s="214">
        <f>'[1]Oqoltin-Cotton'!AM181</f>
        <v>0</v>
      </c>
      <c r="AO181" s="214">
        <f>'[1]Oqoltin-Cotton'!AN181</f>
        <v>0</v>
      </c>
      <c r="AP181" s="214">
        <f>'[1]Oqoltin-Cotton'!AO181</f>
        <v>0</v>
      </c>
      <c r="AQ181" s="214">
        <f>'[1]Oqoltin-Cotton'!AP181</f>
        <v>0</v>
      </c>
      <c r="AR181" s="214">
        <f>'[1]Oqoltin-Cotton'!AQ181</f>
        <v>0</v>
      </c>
      <c r="AS181" s="214">
        <f>'[1]Oqoltin-Cotton'!AR181</f>
        <v>0</v>
      </c>
      <c r="AT181" s="214">
        <f>'[1]Oqoltin-Cotton'!AS181</f>
        <v>0</v>
      </c>
      <c r="AU181" s="214">
        <f>'[1]Oqoltin-Cotton'!AT181</f>
        <v>0</v>
      </c>
      <c r="AV181" s="214">
        <f>'[1]Oqoltin-Cotton'!AU181</f>
        <v>0</v>
      </c>
    </row>
    <row r="182" spans="2:48">
      <c r="B182" s="213">
        <f>'[1]Oqoltin-Cotton'!A182</f>
        <v>0</v>
      </c>
      <c r="C182" s="213">
        <f>'[1]Oqoltin-Cotton'!B182</f>
        <v>0</v>
      </c>
      <c r="D182" s="214">
        <f>'[1]Oqoltin-Cotton'!C182</f>
        <v>0</v>
      </c>
      <c r="E182" s="213">
        <f>'[1]Oqoltin-Cotton'!D182</f>
        <v>0</v>
      </c>
      <c r="F182" s="213">
        <f>'[1]Oqoltin-Cotton'!E182</f>
        <v>0</v>
      </c>
      <c r="G182" s="213">
        <f>'[1]Oqoltin-Cotton'!F182</f>
        <v>0</v>
      </c>
      <c r="H182" s="213">
        <f>'[1]Oqoltin-Cotton'!G182</f>
        <v>0</v>
      </c>
      <c r="I182" s="213">
        <f>'[1]Oqoltin-Cotton'!H182</f>
        <v>0</v>
      </c>
      <c r="J182" s="213">
        <f>'[1]Oqoltin-Cotton'!I182</f>
        <v>0</v>
      </c>
      <c r="K182" s="213">
        <f>'[1]Oqoltin-Cotton'!J182</f>
        <v>0</v>
      </c>
      <c r="L182" s="213">
        <f>'[1]Oqoltin-Cotton'!K182</f>
        <v>0</v>
      </c>
      <c r="M182" s="213">
        <f>'[1]Oqoltin-Cotton'!L182</f>
        <v>0</v>
      </c>
      <c r="N182" s="213">
        <f>'[1]Oqoltin-Cotton'!M182</f>
        <v>0</v>
      </c>
      <c r="O182" s="213">
        <f>'[1]Oqoltin-Cotton'!N182</f>
        <v>0</v>
      </c>
      <c r="P182" s="213">
        <f>'[1]Oqoltin-Cotton'!O182</f>
        <v>0</v>
      </c>
      <c r="Q182" s="213">
        <f>'[1]Oqoltin-Cotton'!P182</f>
        <v>0</v>
      </c>
      <c r="R182" s="213">
        <f>'[1]Oqoltin-Cotton'!Q182</f>
        <v>0</v>
      </c>
      <c r="S182" s="213">
        <f>'[1]Oqoltin-Cotton'!R182</f>
        <v>0</v>
      </c>
      <c r="T182" s="213">
        <f>'[1]Oqoltin-Cotton'!S182</f>
        <v>0</v>
      </c>
      <c r="U182" s="213">
        <f>'[1]Oqoltin-Cotton'!T182</f>
        <v>0</v>
      </c>
      <c r="V182" s="213">
        <f>'[1]Oqoltin-Cotton'!U182</f>
        <v>0</v>
      </c>
      <c r="W182" s="213">
        <f>'[1]Oqoltin-Cotton'!V182</f>
        <v>0</v>
      </c>
      <c r="X182" s="213">
        <f>'[1]Oqoltin-Cotton'!W182</f>
        <v>0</v>
      </c>
      <c r="Y182" s="214">
        <f>'[1]Oqoltin-Cotton'!X182</f>
        <v>0</v>
      </c>
      <c r="Z182" s="214">
        <f>'[1]Oqoltin-Cotton'!Y182</f>
        <v>0</v>
      </c>
      <c r="AA182" s="214">
        <f>'[1]Oqoltin-Cotton'!Z182</f>
        <v>0</v>
      </c>
      <c r="AB182" s="214">
        <f>'[1]Oqoltin-Cotton'!AA182</f>
        <v>0</v>
      </c>
      <c r="AC182" s="214">
        <f>'[1]Oqoltin-Cotton'!AB182</f>
        <v>0</v>
      </c>
      <c r="AD182" s="214">
        <f>'[1]Oqoltin-Cotton'!AC182</f>
        <v>0</v>
      </c>
      <c r="AE182" s="214">
        <f>'[1]Oqoltin-Cotton'!AD182</f>
        <v>0</v>
      </c>
      <c r="AF182" s="214">
        <f>'[1]Oqoltin-Cotton'!AE182</f>
        <v>0</v>
      </c>
      <c r="AG182" s="214">
        <f>'[1]Oqoltin-Cotton'!AF182</f>
        <v>0</v>
      </c>
      <c r="AH182" s="214">
        <f>'[1]Oqoltin-Cotton'!AG182</f>
        <v>0</v>
      </c>
      <c r="AI182" s="214">
        <f>'[1]Oqoltin-Cotton'!AH182</f>
        <v>0</v>
      </c>
      <c r="AJ182" s="214">
        <f>'[1]Oqoltin-Cotton'!AI182</f>
        <v>0</v>
      </c>
      <c r="AK182" s="214">
        <f>'[1]Oqoltin-Cotton'!AJ182</f>
        <v>0</v>
      </c>
      <c r="AL182" s="214">
        <f>'[1]Oqoltin-Cotton'!AK182</f>
        <v>0</v>
      </c>
      <c r="AM182" s="214">
        <f>'[1]Oqoltin-Cotton'!AL182</f>
        <v>0</v>
      </c>
      <c r="AN182" s="214">
        <f>'[1]Oqoltin-Cotton'!AM182</f>
        <v>0</v>
      </c>
      <c r="AO182" s="214">
        <f>'[1]Oqoltin-Cotton'!AN182</f>
        <v>0</v>
      </c>
      <c r="AP182" s="214">
        <f>'[1]Oqoltin-Cotton'!AO182</f>
        <v>0</v>
      </c>
      <c r="AQ182" s="214">
        <f>'[1]Oqoltin-Cotton'!AP182</f>
        <v>0</v>
      </c>
      <c r="AR182" s="214">
        <f>'[1]Oqoltin-Cotton'!AQ182</f>
        <v>0</v>
      </c>
      <c r="AS182" s="214">
        <f>'[1]Oqoltin-Cotton'!AR182</f>
        <v>0</v>
      </c>
      <c r="AT182" s="214">
        <f>'[1]Oqoltin-Cotton'!AS182</f>
        <v>0</v>
      </c>
      <c r="AU182" s="214">
        <f>'[1]Oqoltin-Cotton'!AT182</f>
        <v>0</v>
      </c>
      <c r="AV182" s="214">
        <f>'[1]Oqoltin-Cotton'!AU182</f>
        <v>0</v>
      </c>
    </row>
    <row r="183" spans="2:48">
      <c r="B183" s="213">
        <f>'[1]Oqoltin-Cotton'!A183</f>
        <v>0</v>
      </c>
      <c r="C183" s="213">
        <f>'[1]Oqoltin-Cotton'!B183</f>
        <v>0</v>
      </c>
      <c r="D183" s="214">
        <f>'[1]Oqoltin-Cotton'!C183</f>
        <v>0</v>
      </c>
      <c r="E183" s="213">
        <f>'[1]Oqoltin-Cotton'!D183</f>
        <v>0</v>
      </c>
      <c r="F183" s="213">
        <f>'[1]Oqoltin-Cotton'!E183</f>
        <v>0</v>
      </c>
      <c r="G183" s="213">
        <f>'[1]Oqoltin-Cotton'!F183</f>
        <v>0</v>
      </c>
      <c r="H183" s="213">
        <f>'[1]Oqoltin-Cotton'!G183</f>
        <v>0</v>
      </c>
      <c r="I183" s="213">
        <f>'[1]Oqoltin-Cotton'!H183</f>
        <v>0</v>
      </c>
      <c r="J183" s="213">
        <f>'[1]Oqoltin-Cotton'!I183</f>
        <v>0</v>
      </c>
      <c r="K183" s="213">
        <f>'[1]Oqoltin-Cotton'!J183</f>
        <v>0</v>
      </c>
      <c r="L183" s="213">
        <f>'[1]Oqoltin-Cotton'!K183</f>
        <v>0</v>
      </c>
      <c r="M183" s="213">
        <f>'[1]Oqoltin-Cotton'!L183</f>
        <v>0</v>
      </c>
      <c r="N183" s="213">
        <f>'[1]Oqoltin-Cotton'!M183</f>
        <v>0</v>
      </c>
      <c r="O183" s="213">
        <f>'[1]Oqoltin-Cotton'!N183</f>
        <v>0</v>
      </c>
      <c r="P183" s="213">
        <f>'[1]Oqoltin-Cotton'!O183</f>
        <v>0</v>
      </c>
      <c r="Q183" s="213">
        <f>'[1]Oqoltin-Cotton'!P183</f>
        <v>0</v>
      </c>
      <c r="R183" s="213">
        <f>'[1]Oqoltin-Cotton'!Q183</f>
        <v>0</v>
      </c>
      <c r="S183" s="213">
        <f>'[1]Oqoltin-Cotton'!R183</f>
        <v>0</v>
      </c>
      <c r="T183" s="213">
        <f>'[1]Oqoltin-Cotton'!S183</f>
        <v>0</v>
      </c>
      <c r="U183" s="213">
        <f>'[1]Oqoltin-Cotton'!T183</f>
        <v>0</v>
      </c>
      <c r="V183" s="213">
        <f>'[1]Oqoltin-Cotton'!U183</f>
        <v>0</v>
      </c>
      <c r="W183" s="213">
        <f>'[1]Oqoltin-Cotton'!V183</f>
        <v>0</v>
      </c>
      <c r="X183" s="213">
        <f>'[1]Oqoltin-Cotton'!W183</f>
        <v>0</v>
      </c>
      <c r="Y183" s="214">
        <f>'[1]Oqoltin-Cotton'!X183</f>
        <v>0</v>
      </c>
      <c r="Z183" s="214">
        <f>'[1]Oqoltin-Cotton'!Y183</f>
        <v>0</v>
      </c>
      <c r="AA183" s="214">
        <f>'[1]Oqoltin-Cotton'!Z183</f>
        <v>0</v>
      </c>
      <c r="AB183" s="214">
        <f>'[1]Oqoltin-Cotton'!AA183</f>
        <v>0</v>
      </c>
      <c r="AC183" s="214">
        <f>'[1]Oqoltin-Cotton'!AB183</f>
        <v>0</v>
      </c>
      <c r="AD183" s="214">
        <f>'[1]Oqoltin-Cotton'!AC183</f>
        <v>0</v>
      </c>
      <c r="AE183" s="214">
        <f>'[1]Oqoltin-Cotton'!AD183</f>
        <v>0</v>
      </c>
      <c r="AF183" s="214">
        <f>'[1]Oqoltin-Cotton'!AE183</f>
        <v>0</v>
      </c>
      <c r="AG183" s="214">
        <f>'[1]Oqoltin-Cotton'!AF183</f>
        <v>0</v>
      </c>
      <c r="AH183" s="214">
        <f>'[1]Oqoltin-Cotton'!AG183</f>
        <v>0</v>
      </c>
      <c r="AI183" s="214">
        <f>'[1]Oqoltin-Cotton'!AH183</f>
        <v>0</v>
      </c>
      <c r="AJ183" s="214">
        <f>'[1]Oqoltin-Cotton'!AI183</f>
        <v>0</v>
      </c>
      <c r="AK183" s="214">
        <f>'[1]Oqoltin-Cotton'!AJ183</f>
        <v>0</v>
      </c>
      <c r="AL183" s="214">
        <f>'[1]Oqoltin-Cotton'!AK183</f>
        <v>0</v>
      </c>
      <c r="AM183" s="214">
        <f>'[1]Oqoltin-Cotton'!AL183</f>
        <v>0</v>
      </c>
      <c r="AN183" s="214">
        <f>'[1]Oqoltin-Cotton'!AM183</f>
        <v>0</v>
      </c>
      <c r="AO183" s="214">
        <f>'[1]Oqoltin-Cotton'!AN183</f>
        <v>0</v>
      </c>
      <c r="AP183" s="214">
        <f>'[1]Oqoltin-Cotton'!AO183</f>
        <v>0</v>
      </c>
      <c r="AQ183" s="214">
        <f>'[1]Oqoltin-Cotton'!AP183</f>
        <v>0</v>
      </c>
      <c r="AR183" s="214">
        <f>'[1]Oqoltin-Cotton'!AQ183</f>
        <v>0</v>
      </c>
      <c r="AS183" s="214">
        <f>'[1]Oqoltin-Cotton'!AR183</f>
        <v>0</v>
      </c>
      <c r="AT183" s="214">
        <f>'[1]Oqoltin-Cotton'!AS183</f>
        <v>0</v>
      </c>
      <c r="AU183" s="214">
        <f>'[1]Oqoltin-Cotton'!AT183</f>
        <v>0</v>
      </c>
      <c r="AV183" s="214">
        <f>'[1]Oqoltin-Cotton'!AU183</f>
        <v>0</v>
      </c>
    </row>
    <row r="184" spans="2:48">
      <c r="B184" s="213">
        <f>'[1]Oqoltin-Cotton'!A184</f>
        <v>0</v>
      </c>
      <c r="C184" s="213">
        <f>'[1]Oqoltin-Cotton'!B184</f>
        <v>0</v>
      </c>
      <c r="D184" s="214">
        <f>'[1]Oqoltin-Cotton'!C184</f>
        <v>0</v>
      </c>
      <c r="E184" s="213">
        <f>'[1]Oqoltin-Cotton'!D184</f>
        <v>0</v>
      </c>
      <c r="F184" s="213">
        <f>'[1]Oqoltin-Cotton'!E184</f>
        <v>0</v>
      </c>
      <c r="G184" s="213">
        <f>'[1]Oqoltin-Cotton'!F184</f>
        <v>0</v>
      </c>
      <c r="H184" s="213">
        <f>'[1]Oqoltin-Cotton'!G184</f>
        <v>0</v>
      </c>
      <c r="I184" s="213">
        <f>'[1]Oqoltin-Cotton'!H184</f>
        <v>0</v>
      </c>
      <c r="J184" s="213">
        <f>'[1]Oqoltin-Cotton'!I184</f>
        <v>0</v>
      </c>
      <c r="K184" s="213">
        <f>'[1]Oqoltin-Cotton'!J184</f>
        <v>0</v>
      </c>
      <c r="L184" s="213">
        <f>'[1]Oqoltin-Cotton'!K184</f>
        <v>0</v>
      </c>
      <c r="M184" s="213">
        <f>'[1]Oqoltin-Cotton'!L184</f>
        <v>0</v>
      </c>
      <c r="N184" s="213">
        <f>'[1]Oqoltin-Cotton'!M184</f>
        <v>0</v>
      </c>
      <c r="O184" s="213">
        <f>'[1]Oqoltin-Cotton'!N184</f>
        <v>0</v>
      </c>
      <c r="P184" s="213">
        <f>'[1]Oqoltin-Cotton'!O184</f>
        <v>0</v>
      </c>
      <c r="Q184" s="213">
        <f>'[1]Oqoltin-Cotton'!P184</f>
        <v>0</v>
      </c>
      <c r="R184" s="213">
        <f>'[1]Oqoltin-Cotton'!Q184</f>
        <v>0</v>
      </c>
      <c r="S184" s="213">
        <f>'[1]Oqoltin-Cotton'!R184</f>
        <v>0</v>
      </c>
      <c r="T184" s="213">
        <f>'[1]Oqoltin-Cotton'!S184</f>
        <v>0</v>
      </c>
      <c r="U184" s="213">
        <f>'[1]Oqoltin-Cotton'!T184</f>
        <v>0</v>
      </c>
      <c r="V184" s="213">
        <f>'[1]Oqoltin-Cotton'!U184</f>
        <v>0</v>
      </c>
      <c r="W184" s="213">
        <f>'[1]Oqoltin-Cotton'!V184</f>
        <v>0</v>
      </c>
      <c r="X184" s="213">
        <f>'[1]Oqoltin-Cotton'!W184</f>
        <v>0</v>
      </c>
      <c r="Y184" s="214">
        <f>'[1]Oqoltin-Cotton'!X184</f>
        <v>0</v>
      </c>
      <c r="Z184" s="214">
        <f>'[1]Oqoltin-Cotton'!Y184</f>
        <v>0</v>
      </c>
      <c r="AA184" s="214">
        <f>'[1]Oqoltin-Cotton'!Z184</f>
        <v>0</v>
      </c>
      <c r="AB184" s="214">
        <f>'[1]Oqoltin-Cotton'!AA184</f>
        <v>0</v>
      </c>
      <c r="AC184" s="214">
        <f>'[1]Oqoltin-Cotton'!AB184</f>
        <v>0</v>
      </c>
      <c r="AD184" s="214">
        <f>'[1]Oqoltin-Cotton'!AC184</f>
        <v>0</v>
      </c>
      <c r="AE184" s="214">
        <f>'[1]Oqoltin-Cotton'!AD184</f>
        <v>0</v>
      </c>
      <c r="AF184" s="214">
        <f>'[1]Oqoltin-Cotton'!AE184</f>
        <v>0</v>
      </c>
      <c r="AG184" s="214">
        <f>'[1]Oqoltin-Cotton'!AF184</f>
        <v>0</v>
      </c>
      <c r="AH184" s="214">
        <f>'[1]Oqoltin-Cotton'!AG184</f>
        <v>0</v>
      </c>
      <c r="AI184" s="214">
        <f>'[1]Oqoltin-Cotton'!AH184</f>
        <v>0</v>
      </c>
      <c r="AJ184" s="214">
        <f>'[1]Oqoltin-Cotton'!AI184</f>
        <v>0</v>
      </c>
      <c r="AK184" s="214">
        <f>'[1]Oqoltin-Cotton'!AJ184</f>
        <v>0</v>
      </c>
      <c r="AL184" s="214">
        <f>'[1]Oqoltin-Cotton'!AK184</f>
        <v>0</v>
      </c>
      <c r="AM184" s="214">
        <f>'[1]Oqoltin-Cotton'!AL184</f>
        <v>0</v>
      </c>
      <c r="AN184" s="214">
        <f>'[1]Oqoltin-Cotton'!AM184</f>
        <v>0</v>
      </c>
      <c r="AO184" s="214">
        <f>'[1]Oqoltin-Cotton'!AN184</f>
        <v>0</v>
      </c>
      <c r="AP184" s="214">
        <f>'[1]Oqoltin-Cotton'!AO184</f>
        <v>0</v>
      </c>
      <c r="AQ184" s="214">
        <f>'[1]Oqoltin-Cotton'!AP184</f>
        <v>0</v>
      </c>
      <c r="AR184" s="214">
        <f>'[1]Oqoltin-Cotton'!AQ184</f>
        <v>0</v>
      </c>
      <c r="AS184" s="214">
        <f>'[1]Oqoltin-Cotton'!AR184</f>
        <v>0</v>
      </c>
      <c r="AT184" s="214">
        <f>'[1]Oqoltin-Cotton'!AS184</f>
        <v>0</v>
      </c>
      <c r="AU184" s="214">
        <f>'[1]Oqoltin-Cotton'!AT184</f>
        <v>0</v>
      </c>
      <c r="AV184" s="214">
        <f>'[1]Oqoltin-Cotton'!AU184</f>
        <v>0</v>
      </c>
    </row>
    <row r="185" spans="2:48">
      <c r="B185" s="213">
        <f>'[1]Oqoltin-Cotton'!A185</f>
        <v>0</v>
      </c>
      <c r="C185" s="213">
        <f>'[1]Oqoltin-Cotton'!B185</f>
        <v>0</v>
      </c>
      <c r="D185" s="214">
        <f>'[1]Oqoltin-Cotton'!C185</f>
        <v>0</v>
      </c>
      <c r="E185" s="213">
        <f>'[1]Oqoltin-Cotton'!D185</f>
        <v>0</v>
      </c>
      <c r="F185" s="213">
        <f>'[1]Oqoltin-Cotton'!E185</f>
        <v>0</v>
      </c>
      <c r="G185" s="213">
        <f>'[1]Oqoltin-Cotton'!F185</f>
        <v>0</v>
      </c>
      <c r="H185" s="213">
        <f>'[1]Oqoltin-Cotton'!G185</f>
        <v>0</v>
      </c>
      <c r="I185" s="213">
        <f>'[1]Oqoltin-Cotton'!H185</f>
        <v>0</v>
      </c>
      <c r="J185" s="213">
        <f>'[1]Oqoltin-Cotton'!I185</f>
        <v>0</v>
      </c>
      <c r="K185" s="213">
        <f>'[1]Oqoltin-Cotton'!J185</f>
        <v>0</v>
      </c>
      <c r="L185" s="213">
        <f>'[1]Oqoltin-Cotton'!K185</f>
        <v>0</v>
      </c>
      <c r="M185" s="213">
        <f>'[1]Oqoltin-Cotton'!L185</f>
        <v>0</v>
      </c>
      <c r="N185" s="213">
        <f>'[1]Oqoltin-Cotton'!M185</f>
        <v>0</v>
      </c>
      <c r="O185" s="213">
        <f>'[1]Oqoltin-Cotton'!N185</f>
        <v>0</v>
      </c>
      <c r="P185" s="213">
        <f>'[1]Oqoltin-Cotton'!O185</f>
        <v>0</v>
      </c>
      <c r="Q185" s="213">
        <f>'[1]Oqoltin-Cotton'!P185</f>
        <v>0</v>
      </c>
      <c r="R185" s="213">
        <f>'[1]Oqoltin-Cotton'!Q185</f>
        <v>0</v>
      </c>
      <c r="S185" s="213">
        <f>'[1]Oqoltin-Cotton'!R185</f>
        <v>0</v>
      </c>
      <c r="T185" s="213">
        <f>'[1]Oqoltin-Cotton'!S185</f>
        <v>0</v>
      </c>
      <c r="U185" s="213">
        <f>'[1]Oqoltin-Cotton'!T185</f>
        <v>0</v>
      </c>
      <c r="V185" s="213">
        <f>'[1]Oqoltin-Cotton'!U185</f>
        <v>0</v>
      </c>
      <c r="W185" s="213">
        <f>'[1]Oqoltin-Cotton'!V185</f>
        <v>0</v>
      </c>
      <c r="X185" s="213">
        <f>'[1]Oqoltin-Cotton'!W185</f>
        <v>0</v>
      </c>
      <c r="Y185" s="214">
        <f>'[1]Oqoltin-Cotton'!X185</f>
        <v>0</v>
      </c>
      <c r="Z185" s="214">
        <f>'[1]Oqoltin-Cotton'!Y185</f>
        <v>0</v>
      </c>
      <c r="AA185" s="214">
        <f>'[1]Oqoltin-Cotton'!Z185</f>
        <v>0</v>
      </c>
      <c r="AB185" s="214">
        <f>'[1]Oqoltin-Cotton'!AA185</f>
        <v>0</v>
      </c>
      <c r="AC185" s="214">
        <f>'[1]Oqoltin-Cotton'!AB185</f>
        <v>0</v>
      </c>
      <c r="AD185" s="214">
        <f>'[1]Oqoltin-Cotton'!AC185</f>
        <v>0</v>
      </c>
      <c r="AE185" s="214">
        <f>'[1]Oqoltin-Cotton'!AD185</f>
        <v>0</v>
      </c>
      <c r="AF185" s="214">
        <f>'[1]Oqoltin-Cotton'!AE185</f>
        <v>0</v>
      </c>
      <c r="AG185" s="214">
        <f>'[1]Oqoltin-Cotton'!AF185</f>
        <v>0</v>
      </c>
      <c r="AH185" s="214">
        <f>'[1]Oqoltin-Cotton'!AG185</f>
        <v>0</v>
      </c>
      <c r="AI185" s="214">
        <f>'[1]Oqoltin-Cotton'!AH185</f>
        <v>0</v>
      </c>
      <c r="AJ185" s="214">
        <f>'[1]Oqoltin-Cotton'!AI185</f>
        <v>0</v>
      </c>
      <c r="AK185" s="214">
        <f>'[1]Oqoltin-Cotton'!AJ185</f>
        <v>0</v>
      </c>
      <c r="AL185" s="214">
        <f>'[1]Oqoltin-Cotton'!AK185</f>
        <v>0</v>
      </c>
      <c r="AM185" s="214">
        <f>'[1]Oqoltin-Cotton'!AL185</f>
        <v>0</v>
      </c>
      <c r="AN185" s="214">
        <f>'[1]Oqoltin-Cotton'!AM185</f>
        <v>0</v>
      </c>
      <c r="AO185" s="214">
        <f>'[1]Oqoltin-Cotton'!AN185</f>
        <v>0</v>
      </c>
      <c r="AP185" s="214">
        <f>'[1]Oqoltin-Cotton'!AO185</f>
        <v>0</v>
      </c>
      <c r="AQ185" s="214">
        <f>'[1]Oqoltin-Cotton'!AP185</f>
        <v>0</v>
      </c>
      <c r="AR185" s="214">
        <f>'[1]Oqoltin-Cotton'!AQ185</f>
        <v>0</v>
      </c>
      <c r="AS185" s="214">
        <f>'[1]Oqoltin-Cotton'!AR185</f>
        <v>0</v>
      </c>
      <c r="AT185" s="214">
        <f>'[1]Oqoltin-Cotton'!AS185</f>
        <v>0</v>
      </c>
      <c r="AU185" s="214">
        <f>'[1]Oqoltin-Cotton'!AT185</f>
        <v>0</v>
      </c>
      <c r="AV185" s="214">
        <f>'[1]Oqoltin-Cotton'!AU185</f>
        <v>0</v>
      </c>
    </row>
    <row r="186" spans="2:48">
      <c r="B186" s="213">
        <f>'[1]Oqoltin-Cotton'!A186</f>
        <v>0</v>
      </c>
      <c r="C186" s="213">
        <f>'[1]Oqoltin-Cotton'!B186</f>
        <v>0</v>
      </c>
      <c r="D186" s="214">
        <f>'[1]Oqoltin-Cotton'!C186</f>
        <v>0</v>
      </c>
      <c r="E186" s="213">
        <f>'[1]Oqoltin-Cotton'!D186</f>
        <v>0</v>
      </c>
      <c r="F186" s="213">
        <f>'[1]Oqoltin-Cotton'!E186</f>
        <v>0</v>
      </c>
      <c r="G186" s="213">
        <f>'[1]Oqoltin-Cotton'!F186</f>
        <v>0</v>
      </c>
      <c r="H186" s="213">
        <f>'[1]Oqoltin-Cotton'!G186</f>
        <v>0</v>
      </c>
      <c r="I186" s="213">
        <f>'[1]Oqoltin-Cotton'!H186</f>
        <v>0</v>
      </c>
      <c r="J186" s="213">
        <f>'[1]Oqoltin-Cotton'!I186</f>
        <v>0</v>
      </c>
      <c r="K186" s="213">
        <f>'[1]Oqoltin-Cotton'!J186</f>
        <v>0</v>
      </c>
      <c r="L186" s="213">
        <f>'[1]Oqoltin-Cotton'!K186</f>
        <v>0</v>
      </c>
      <c r="M186" s="213">
        <f>'[1]Oqoltin-Cotton'!L186</f>
        <v>0</v>
      </c>
      <c r="N186" s="213">
        <f>'[1]Oqoltin-Cotton'!M186</f>
        <v>0</v>
      </c>
      <c r="O186" s="213">
        <f>'[1]Oqoltin-Cotton'!N186</f>
        <v>0</v>
      </c>
      <c r="P186" s="213">
        <f>'[1]Oqoltin-Cotton'!O186</f>
        <v>0</v>
      </c>
      <c r="Q186" s="213">
        <f>'[1]Oqoltin-Cotton'!P186</f>
        <v>0</v>
      </c>
      <c r="R186" s="213">
        <f>'[1]Oqoltin-Cotton'!Q186</f>
        <v>0</v>
      </c>
      <c r="S186" s="213">
        <f>'[1]Oqoltin-Cotton'!R186</f>
        <v>0</v>
      </c>
      <c r="T186" s="213">
        <f>'[1]Oqoltin-Cotton'!S186</f>
        <v>0</v>
      </c>
      <c r="U186" s="213">
        <f>'[1]Oqoltin-Cotton'!T186</f>
        <v>0</v>
      </c>
      <c r="V186" s="213">
        <f>'[1]Oqoltin-Cotton'!U186</f>
        <v>0</v>
      </c>
      <c r="W186" s="213">
        <f>'[1]Oqoltin-Cotton'!V186</f>
        <v>0</v>
      </c>
      <c r="X186" s="213">
        <f>'[1]Oqoltin-Cotton'!W186</f>
        <v>0</v>
      </c>
      <c r="Y186" s="214">
        <f>'[1]Oqoltin-Cotton'!X186</f>
        <v>0</v>
      </c>
      <c r="Z186" s="214">
        <f>'[1]Oqoltin-Cotton'!Y186</f>
        <v>0</v>
      </c>
      <c r="AA186" s="214">
        <f>'[1]Oqoltin-Cotton'!Z186</f>
        <v>0</v>
      </c>
      <c r="AB186" s="214">
        <f>'[1]Oqoltin-Cotton'!AA186</f>
        <v>0</v>
      </c>
      <c r="AC186" s="214">
        <f>'[1]Oqoltin-Cotton'!AB186</f>
        <v>0</v>
      </c>
      <c r="AD186" s="214">
        <f>'[1]Oqoltin-Cotton'!AC186</f>
        <v>0</v>
      </c>
      <c r="AE186" s="214">
        <f>'[1]Oqoltin-Cotton'!AD186</f>
        <v>0</v>
      </c>
      <c r="AF186" s="214">
        <f>'[1]Oqoltin-Cotton'!AE186</f>
        <v>0</v>
      </c>
      <c r="AG186" s="214">
        <f>'[1]Oqoltin-Cotton'!AF186</f>
        <v>0</v>
      </c>
      <c r="AH186" s="214">
        <f>'[1]Oqoltin-Cotton'!AG186</f>
        <v>0</v>
      </c>
      <c r="AI186" s="214">
        <f>'[1]Oqoltin-Cotton'!AH186</f>
        <v>0</v>
      </c>
      <c r="AJ186" s="214">
        <f>'[1]Oqoltin-Cotton'!AI186</f>
        <v>0</v>
      </c>
      <c r="AK186" s="214">
        <f>'[1]Oqoltin-Cotton'!AJ186</f>
        <v>0</v>
      </c>
      <c r="AL186" s="214">
        <f>'[1]Oqoltin-Cotton'!AK186</f>
        <v>0</v>
      </c>
      <c r="AM186" s="214">
        <f>'[1]Oqoltin-Cotton'!AL186</f>
        <v>0</v>
      </c>
      <c r="AN186" s="214">
        <f>'[1]Oqoltin-Cotton'!AM186</f>
        <v>0</v>
      </c>
      <c r="AO186" s="214">
        <f>'[1]Oqoltin-Cotton'!AN186</f>
        <v>0</v>
      </c>
      <c r="AP186" s="214">
        <f>'[1]Oqoltin-Cotton'!AO186</f>
        <v>0</v>
      </c>
      <c r="AQ186" s="214">
        <f>'[1]Oqoltin-Cotton'!AP186</f>
        <v>0</v>
      </c>
      <c r="AR186" s="214">
        <f>'[1]Oqoltin-Cotton'!AQ186</f>
        <v>0</v>
      </c>
      <c r="AS186" s="214">
        <f>'[1]Oqoltin-Cotton'!AR186</f>
        <v>0</v>
      </c>
      <c r="AT186" s="214">
        <f>'[1]Oqoltin-Cotton'!AS186</f>
        <v>0</v>
      </c>
      <c r="AU186" s="214">
        <f>'[1]Oqoltin-Cotton'!AT186</f>
        <v>0</v>
      </c>
      <c r="AV186" s="214">
        <f>'[1]Oqoltin-Cotton'!AU186</f>
        <v>0</v>
      </c>
    </row>
    <row r="187" spans="2:48">
      <c r="B187" s="213">
        <f>'[1]Oqoltin-Cotton'!A187</f>
        <v>0</v>
      </c>
      <c r="C187" s="213">
        <f>'[1]Oqoltin-Cotton'!B187</f>
        <v>0</v>
      </c>
      <c r="D187" s="214">
        <f>'[1]Oqoltin-Cotton'!C187</f>
        <v>0</v>
      </c>
      <c r="E187" s="213">
        <f>'[1]Oqoltin-Cotton'!D187</f>
        <v>0</v>
      </c>
      <c r="F187" s="213">
        <f>'[1]Oqoltin-Cotton'!E187</f>
        <v>0</v>
      </c>
      <c r="G187" s="213">
        <f>'[1]Oqoltin-Cotton'!F187</f>
        <v>0</v>
      </c>
      <c r="H187" s="213">
        <f>'[1]Oqoltin-Cotton'!G187</f>
        <v>0</v>
      </c>
      <c r="I187" s="213">
        <f>'[1]Oqoltin-Cotton'!H187</f>
        <v>0</v>
      </c>
      <c r="J187" s="213">
        <f>'[1]Oqoltin-Cotton'!I187</f>
        <v>0</v>
      </c>
      <c r="K187" s="213">
        <f>'[1]Oqoltin-Cotton'!J187</f>
        <v>0</v>
      </c>
      <c r="L187" s="213">
        <f>'[1]Oqoltin-Cotton'!K187</f>
        <v>0</v>
      </c>
      <c r="M187" s="213">
        <f>'[1]Oqoltin-Cotton'!L187</f>
        <v>0</v>
      </c>
      <c r="N187" s="213">
        <f>'[1]Oqoltin-Cotton'!M187</f>
        <v>0</v>
      </c>
      <c r="O187" s="213">
        <f>'[1]Oqoltin-Cotton'!N187</f>
        <v>0</v>
      </c>
      <c r="P187" s="213">
        <f>'[1]Oqoltin-Cotton'!O187</f>
        <v>0</v>
      </c>
      <c r="Q187" s="213">
        <f>'[1]Oqoltin-Cotton'!P187</f>
        <v>0</v>
      </c>
      <c r="R187" s="213">
        <f>'[1]Oqoltin-Cotton'!Q187</f>
        <v>0</v>
      </c>
      <c r="S187" s="213">
        <f>'[1]Oqoltin-Cotton'!R187</f>
        <v>0</v>
      </c>
      <c r="T187" s="213">
        <f>'[1]Oqoltin-Cotton'!S187</f>
        <v>0</v>
      </c>
      <c r="U187" s="213">
        <f>'[1]Oqoltin-Cotton'!T187</f>
        <v>0</v>
      </c>
      <c r="V187" s="213">
        <f>'[1]Oqoltin-Cotton'!U187</f>
        <v>0</v>
      </c>
      <c r="W187" s="213">
        <f>'[1]Oqoltin-Cotton'!V187</f>
        <v>0</v>
      </c>
      <c r="X187" s="213">
        <f>'[1]Oqoltin-Cotton'!W187</f>
        <v>0</v>
      </c>
      <c r="Y187" s="214">
        <f>'[1]Oqoltin-Cotton'!X187</f>
        <v>0</v>
      </c>
      <c r="Z187" s="214">
        <f>'[1]Oqoltin-Cotton'!Y187</f>
        <v>0</v>
      </c>
      <c r="AA187" s="214">
        <f>'[1]Oqoltin-Cotton'!Z187</f>
        <v>0</v>
      </c>
      <c r="AB187" s="214">
        <f>'[1]Oqoltin-Cotton'!AA187</f>
        <v>0</v>
      </c>
      <c r="AC187" s="214">
        <f>'[1]Oqoltin-Cotton'!AB187</f>
        <v>0</v>
      </c>
      <c r="AD187" s="214">
        <f>'[1]Oqoltin-Cotton'!AC187</f>
        <v>0</v>
      </c>
      <c r="AE187" s="214">
        <f>'[1]Oqoltin-Cotton'!AD187</f>
        <v>0</v>
      </c>
      <c r="AF187" s="214">
        <f>'[1]Oqoltin-Cotton'!AE187</f>
        <v>0</v>
      </c>
      <c r="AG187" s="214">
        <f>'[1]Oqoltin-Cotton'!AF187</f>
        <v>0</v>
      </c>
      <c r="AH187" s="214">
        <f>'[1]Oqoltin-Cotton'!AG187</f>
        <v>0</v>
      </c>
      <c r="AI187" s="214">
        <f>'[1]Oqoltin-Cotton'!AH187</f>
        <v>0</v>
      </c>
      <c r="AJ187" s="214">
        <f>'[1]Oqoltin-Cotton'!AI187</f>
        <v>0</v>
      </c>
      <c r="AK187" s="214">
        <f>'[1]Oqoltin-Cotton'!AJ187</f>
        <v>0</v>
      </c>
      <c r="AL187" s="214">
        <f>'[1]Oqoltin-Cotton'!AK187</f>
        <v>0</v>
      </c>
      <c r="AM187" s="214">
        <f>'[1]Oqoltin-Cotton'!AL187</f>
        <v>0</v>
      </c>
      <c r="AN187" s="214">
        <f>'[1]Oqoltin-Cotton'!AM187</f>
        <v>0</v>
      </c>
      <c r="AO187" s="214">
        <f>'[1]Oqoltin-Cotton'!AN187</f>
        <v>0</v>
      </c>
      <c r="AP187" s="214">
        <f>'[1]Oqoltin-Cotton'!AO187</f>
        <v>0</v>
      </c>
      <c r="AQ187" s="214">
        <f>'[1]Oqoltin-Cotton'!AP187</f>
        <v>0</v>
      </c>
      <c r="AR187" s="214">
        <f>'[1]Oqoltin-Cotton'!AQ187</f>
        <v>0</v>
      </c>
      <c r="AS187" s="214">
        <f>'[1]Oqoltin-Cotton'!AR187</f>
        <v>0</v>
      </c>
      <c r="AT187" s="214">
        <f>'[1]Oqoltin-Cotton'!AS187</f>
        <v>0</v>
      </c>
      <c r="AU187" s="214">
        <f>'[1]Oqoltin-Cotton'!AT187</f>
        <v>0</v>
      </c>
      <c r="AV187" s="214">
        <f>'[1]Oqoltin-Cotton'!AU187</f>
        <v>0</v>
      </c>
    </row>
    <row r="188" spans="2:48">
      <c r="B188" s="213">
        <f>'[1]Oqoltin-Cotton'!A188</f>
        <v>0</v>
      </c>
      <c r="C188" s="213">
        <f>'[1]Oqoltin-Cotton'!B188</f>
        <v>0</v>
      </c>
      <c r="D188" s="214">
        <f>'[1]Oqoltin-Cotton'!C188</f>
        <v>0</v>
      </c>
      <c r="E188" s="213">
        <f>'[1]Oqoltin-Cotton'!D188</f>
        <v>0</v>
      </c>
      <c r="F188" s="213">
        <f>'[1]Oqoltin-Cotton'!E188</f>
        <v>0</v>
      </c>
      <c r="G188" s="213">
        <f>'[1]Oqoltin-Cotton'!F188</f>
        <v>0</v>
      </c>
      <c r="H188" s="213">
        <f>'[1]Oqoltin-Cotton'!G188</f>
        <v>0</v>
      </c>
      <c r="I188" s="213">
        <f>'[1]Oqoltin-Cotton'!H188</f>
        <v>0</v>
      </c>
      <c r="J188" s="213">
        <f>'[1]Oqoltin-Cotton'!I188</f>
        <v>0</v>
      </c>
      <c r="K188" s="213">
        <f>'[1]Oqoltin-Cotton'!J188</f>
        <v>0</v>
      </c>
      <c r="L188" s="213">
        <f>'[1]Oqoltin-Cotton'!K188</f>
        <v>0</v>
      </c>
      <c r="M188" s="213">
        <f>'[1]Oqoltin-Cotton'!L188</f>
        <v>0</v>
      </c>
      <c r="N188" s="213">
        <f>'[1]Oqoltin-Cotton'!M188</f>
        <v>0</v>
      </c>
      <c r="O188" s="213">
        <f>'[1]Oqoltin-Cotton'!N188</f>
        <v>0</v>
      </c>
      <c r="P188" s="213">
        <f>'[1]Oqoltin-Cotton'!O188</f>
        <v>0</v>
      </c>
      <c r="Q188" s="213">
        <f>'[1]Oqoltin-Cotton'!P188</f>
        <v>0</v>
      </c>
      <c r="R188" s="213">
        <f>'[1]Oqoltin-Cotton'!Q188</f>
        <v>0</v>
      </c>
      <c r="S188" s="213">
        <f>'[1]Oqoltin-Cotton'!R188</f>
        <v>0</v>
      </c>
      <c r="T188" s="213">
        <f>'[1]Oqoltin-Cotton'!S188</f>
        <v>0</v>
      </c>
      <c r="U188" s="213">
        <f>'[1]Oqoltin-Cotton'!T188</f>
        <v>0</v>
      </c>
      <c r="V188" s="213">
        <f>'[1]Oqoltin-Cotton'!U188</f>
        <v>0</v>
      </c>
      <c r="W188" s="213">
        <f>'[1]Oqoltin-Cotton'!V188</f>
        <v>0</v>
      </c>
      <c r="X188" s="213">
        <f>'[1]Oqoltin-Cotton'!W188</f>
        <v>0</v>
      </c>
      <c r="Y188" s="214">
        <f>'[1]Oqoltin-Cotton'!X188</f>
        <v>0</v>
      </c>
      <c r="Z188" s="214">
        <f>'[1]Oqoltin-Cotton'!Y188</f>
        <v>0</v>
      </c>
      <c r="AA188" s="214">
        <f>'[1]Oqoltin-Cotton'!Z188</f>
        <v>0</v>
      </c>
      <c r="AB188" s="214">
        <f>'[1]Oqoltin-Cotton'!AA188</f>
        <v>0</v>
      </c>
      <c r="AC188" s="214">
        <f>'[1]Oqoltin-Cotton'!AB188</f>
        <v>0</v>
      </c>
      <c r="AD188" s="214">
        <f>'[1]Oqoltin-Cotton'!AC188</f>
        <v>0</v>
      </c>
      <c r="AE188" s="214">
        <f>'[1]Oqoltin-Cotton'!AD188</f>
        <v>0</v>
      </c>
      <c r="AF188" s="214">
        <f>'[1]Oqoltin-Cotton'!AE188</f>
        <v>0</v>
      </c>
      <c r="AG188" s="214">
        <f>'[1]Oqoltin-Cotton'!AF188</f>
        <v>0</v>
      </c>
      <c r="AH188" s="214">
        <f>'[1]Oqoltin-Cotton'!AG188</f>
        <v>0</v>
      </c>
      <c r="AI188" s="214">
        <f>'[1]Oqoltin-Cotton'!AH188</f>
        <v>0</v>
      </c>
      <c r="AJ188" s="214">
        <f>'[1]Oqoltin-Cotton'!AI188</f>
        <v>0</v>
      </c>
      <c r="AK188" s="214">
        <f>'[1]Oqoltin-Cotton'!AJ188</f>
        <v>0</v>
      </c>
      <c r="AL188" s="214">
        <f>'[1]Oqoltin-Cotton'!AK188</f>
        <v>0</v>
      </c>
      <c r="AM188" s="214">
        <f>'[1]Oqoltin-Cotton'!AL188</f>
        <v>0</v>
      </c>
      <c r="AN188" s="214">
        <f>'[1]Oqoltin-Cotton'!AM188</f>
        <v>0</v>
      </c>
      <c r="AO188" s="214">
        <f>'[1]Oqoltin-Cotton'!AN188</f>
        <v>0</v>
      </c>
      <c r="AP188" s="214">
        <f>'[1]Oqoltin-Cotton'!AO188</f>
        <v>0</v>
      </c>
      <c r="AQ188" s="214">
        <f>'[1]Oqoltin-Cotton'!AP188</f>
        <v>0</v>
      </c>
      <c r="AR188" s="214">
        <f>'[1]Oqoltin-Cotton'!AQ188</f>
        <v>0</v>
      </c>
      <c r="AS188" s="214">
        <f>'[1]Oqoltin-Cotton'!AR188</f>
        <v>0</v>
      </c>
      <c r="AT188" s="214">
        <f>'[1]Oqoltin-Cotton'!AS188</f>
        <v>0</v>
      </c>
      <c r="AU188" s="214">
        <f>'[1]Oqoltin-Cotton'!AT188</f>
        <v>0</v>
      </c>
      <c r="AV188" s="214">
        <f>'[1]Oqoltin-Cotton'!AU188</f>
        <v>0</v>
      </c>
    </row>
    <row r="189" spans="2:48">
      <c r="B189" s="213">
        <f>'[1]Oqoltin-Cotton'!A189</f>
        <v>0</v>
      </c>
      <c r="C189" s="213">
        <f>'[1]Oqoltin-Cotton'!B189</f>
        <v>0</v>
      </c>
      <c r="D189" s="214">
        <f>'[1]Oqoltin-Cotton'!C189</f>
        <v>0</v>
      </c>
      <c r="E189" s="213">
        <f>'[1]Oqoltin-Cotton'!D189</f>
        <v>0</v>
      </c>
      <c r="F189" s="213">
        <f>'[1]Oqoltin-Cotton'!E189</f>
        <v>0</v>
      </c>
      <c r="G189" s="213">
        <f>'[1]Oqoltin-Cotton'!F189</f>
        <v>0</v>
      </c>
      <c r="H189" s="213">
        <f>'[1]Oqoltin-Cotton'!G189</f>
        <v>0</v>
      </c>
      <c r="I189" s="213">
        <f>'[1]Oqoltin-Cotton'!H189</f>
        <v>0</v>
      </c>
      <c r="J189" s="213">
        <f>'[1]Oqoltin-Cotton'!I189</f>
        <v>0</v>
      </c>
      <c r="K189" s="213">
        <f>'[1]Oqoltin-Cotton'!J189</f>
        <v>0</v>
      </c>
      <c r="L189" s="213">
        <f>'[1]Oqoltin-Cotton'!K189</f>
        <v>0</v>
      </c>
      <c r="M189" s="213">
        <f>'[1]Oqoltin-Cotton'!L189</f>
        <v>0</v>
      </c>
      <c r="N189" s="213">
        <f>'[1]Oqoltin-Cotton'!M189</f>
        <v>0</v>
      </c>
      <c r="O189" s="213">
        <f>'[1]Oqoltin-Cotton'!N189</f>
        <v>0</v>
      </c>
      <c r="P189" s="213">
        <f>'[1]Oqoltin-Cotton'!O189</f>
        <v>0</v>
      </c>
      <c r="Q189" s="213">
        <f>'[1]Oqoltin-Cotton'!P189</f>
        <v>0</v>
      </c>
      <c r="R189" s="213">
        <f>'[1]Oqoltin-Cotton'!Q189</f>
        <v>0</v>
      </c>
      <c r="S189" s="213">
        <f>'[1]Oqoltin-Cotton'!R189</f>
        <v>0</v>
      </c>
      <c r="T189" s="213">
        <f>'[1]Oqoltin-Cotton'!S189</f>
        <v>0</v>
      </c>
      <c r="U189" s="213">
        <f>'[1]Oqoltin-Cotton'!T189</f>
        <v>0</v>
      </c>
      <c r="V189" s="213">
        <f>'[1]Oqoltin-Cotton'!U189</f>
        <v>0</v>
      </c>
      <c r="W189" s="213">
        <f>'[1]Oqoltin-Cotton'!V189</f>
        <v>0</v>
      </c>
      <c r="X189" s="213">
        <f>'[1]Oqoltin-Cotton'!W189</f>
        <v>0</v>
      </c>
      <c r="Y189" s="214">
        <f>'[1]Oqoltin-Cotton'!X189</f>
        <v>0</v>
      </c>
      <c r="Z189" s="214">
        <f>'[1]Oqoltin-Cotton'!Y189</f>
        <v>0</v>
      </c>
      <c r="AA189" s="214">
        <f>'[1]Oqoltin-Cotton'!Z189</f>
        <v>0</v>
      </c>
      <c r="AB189" s="214">
        <f>'[1]Oqoltin-Cotton'!AA189</f>
        <v>0</v>
      </c>
      <c r="AC189" s="214">
        <f>'[1]Oqoltin-Cotton'!AB189</f>
        <v>0</v>
      </c>
      <c r="AD189" s="214">
        <f>'[1]Oqoltin-Cotton'!AC189</f>
        <v>0</v>
      </c>
      <c r="AE189" s="214">
        <f>'[1]Oqoltin-Cotton'!AD189</f>
        <v>0</v>
      </c>
      <c r="AF189" s="214">
        <f>'[1]Oqoltin-Cotton'!AE189</f>
        <v>0</v>
      </c>
      <c r="AG189" s="214">
        <f>'[1]Oqoltin-Cotton'!AF189</f>
        <v>0</v>
      </c>
      <c r="AH189" s="214">
        <f>'[1]Oqoltin-Cotton'!AG189</f>
        <v>0</v>
      </c>
      <c r="AI189" s="214">
        <f>'[1]Oqoltin-Cotton'!AH189</f>
        <v>0</v>
      </c>
      <c r="AJ189" s="214">
        <f>'[1]Oqoltin-Cotton'!AI189</f>
        <v>0</v>
      </c>
      <c r="AK189" s="214">
        <f>'[1]Oqoltin-Cotton'!AJ189</f>
        <v>0</v>
      </c>
      <c r="AL189" s="214">
        <f>'[1]Oqoltin-Cotton'!AK189</f>
        <v>0</v>
      </c>
      <c r="AM189" s="214">
        <f>'[1]Oqoltin-Cotton'!AL189</f>
        <v>0</v>
      </c>
      <c r="AN189" s="214">
        <f>'[1]Oqoltin-Cotton'!AM189</f>
        <v>0</v>
      </c>
      <c r="AO189" s="214">
        <f>'[1]Oqoltin-Cotton'!AN189</f>
        <v>0</v>
      </c>
      <c r="AP189" s="214">
        <f>'[1]Oqoltin-Cotton'!AO189</f>
        <v>0</v>
      </c>
      <c r="AQ189" s="214">
        <f>'[1]Oqoltin-Cotton'!AP189</f>
        <v>0</v>
      </c>
      <c r="AR189" s="214">
        <f>'[1]Oqoltin-Cotton'!AQ189</f>
        <v>0</v>
      </c>
      <c r="AS189" s="214">
        <f>'[1]Oqoltin-Cotton'!AR189</f>
        <v>0</v>
      </c>
      <c r="AT189" s="214">
        <f>'[1]Oqoltin-Cotton'!AS189</f>
        <v>0</v>
      </c>
      <c r="AU189" s="214">
        <f>'[1]Oqoltin-Cotton'!AT189</f>
        <v>0</v>
      </c>
      <c r="AV189" s="214">
        <f>'[1]Oqoltin-Cotton'!AU189</f>
        <v>0</v>
      </c>
    </row>
    <row r="190" spans="2:48">
      <c r="B190" s="213">
        <f>'[1]Oqoltin-Cotton'!A190</f>
        <v>0</v>
      </c>
      <c r="C190" s="213">
        <f>'[1]Oqoltin-Cotton'!B190</f>
        <v>0</v>
      </c>
      <c r="D190" s="214">
        <f>'[1]Oqoltin-Cotton'!C190</f>
        <v>0</v>
      </c>
      <c r="E190" s="213">
        <f>'[1]Oqoltin-Cotton'!D190</f>
        <v>0</v>
      </c>
      <c r="F190" s="213">
        <f>'[1]Oqoltin-Cotton'!E190</f>
        <v>0</v>
      </c>
      <c r="G190" s="213">
        <f>'[1]Oqoltin-Cotton'!F190</f>
        <v>0</v>
      </c>
      <c r="H190" s="213">
        <f>'[1]Oqoltin-Cotton'!G190</f>
        <v>0</v>
      </c>
      <c r="I190" s="213">
        <f>'[1]Oqoltin-Cotton'!H190</f>
        <v>0</v>
      </c>
      <c r="J190" s="213">
        <f>'[1]Oqoltin-Cotton'!I190</f>
        <v>0</v>
      </c>
      <c r="K190" s="213">
        <f>'[1]Oqoltin-Cotton'!J190</f>
        <v>0</v>
      </c>
      <c r="L190" s="213">
        <f>'[1]Oqoltin-Cotton'!K190</f>
        <v>0</v>
      </c>
      <c r="M190" s="213">
        <f>'[1]Oqoltin-Cotton'!L190</f>
        <v>0</v>
      </c>
      <c r="N190" s="213">
        <f>'[1]Oqoltin-Cotton'!M190</f>
        <v>0</v>
      </c>
      <c r="O190" s="213">
        <f>'[1]Oqoltin-Cotton'!N190</f>
        <v>0</v>
      </c>
      <c r="P190" s="213">
        <f>'[1]Oqoltin-Cotton'!O190</f>
        <v>0</v>
      </c>
      <c r="Q190" s="213">
        <f>'[1]Oqoltin-Cotton'!P190</f>
        <v>0</v>
      </c>
      <c r="R190" s="213">
        <f>'[1]Oqoltin-Cotton'!Q190</f>
        <v>0</v>
      </c>
      <c r="S190" s="213">
        <f>'[1]Oqoltin-Cotton'!R190</f>
        <v>0</v>
      </c>
      <c r="T190" s="213">
        <f>'[1]Oqoltin-Cotton'!S190</f>
        <v>0</v>
      </c>
      <c r="U190" s="213">
        <f>'[1]Oqoltin-Cotton'!T190</f>
        <v>0</v>
      </c>
      <c r="V190" s="213">
        <f>'[1]Oqoltin-Cotton'!U190</f>
        <v>0</v>
      </c>
      <c r="W190" s="213">
        <f>'[1]Oqoltin-Cotton'!V190</f>
        <v>0</v>
      </c>
      <c r="X190" s="213">
        <f>'[1]Oqoltin-Cotton'!W190</f>
        <v>0</v>
      </c>
      <c r="Y190" s="214">
        <f>'[1]Oqoltin-Cotton'!X190</f>
        <v>0</v>
      </c>
      <c r="Z190" s="214">
        <f>'[1]Oqoltin-Cotton'!Y190</f>
        <v>0</v>
      </c>
      <c r="AA190" s="214">
        <f>'[1]Oqoltin-Cotton'!Z190</f>
        <v>0</v>
      </c>
      <c r="AB190" s="214">
        <f>'[1]Oqoltin-Cotton'!AA190</f>
        <v>0</v>
      </c>
      <c r="AC190" s="214">
        <f>'[1]Oqoltin-Cotton'!AB190</f>
        <v>0</v>
      </c>
      <c r="AD190" s="214">
        <f>'[1]Oqoltin-Cotton'!AC190</f>
        <v>0</v>
      </c>
      <c r="AE190" s="214">
        <f>'[1]Oqoltin-Cotton'!AD190</f>
        <v>0</v>
      </c>
      <c r="AF190" s="214">
        <f>'[1]Oqoltin-Cotton'!AE190</f>
        <v>0</v>
      </c>
      <c r="AG190" s="214">
        <f>'[1]Oqoltin-Cotton'!AF190</f>
        <v>0</v>
      </c>
      <c r="AH190" s="214">
        <f>'[1]Oqoltin-Cotton'!AG190</f>
        <v>0</v>
      </c>
      <c r="AI190" s="214">
        <f>'[1]Oqoltin-Cotton'!AH190</f>
        <v>0</v>
      </c>
      <c r="AJ190" s="214">
        <f>'[1]Oqoltin-Cotton'!AI190</f>
        <v>0</v>
      </c>
      <c r="AK190" s="214">
        <f>'[1]Oqoltin-Cotton'!AJ190</f>
        <v>0</v>
      </c>
      <c r="AL190" s="214">
        <f>'[1]Oqoltin-Cotton'!AK190</f>
        <v>0</v>
      </c>
      <c r="AM190" s="214">
        <f>'[1]Oqoltin-Cotton'!AL190</f>
        <v>0</v>
      </c>
      <c r="AN190" s="214">
        <f>'[1]Oqoltin-Cotton'!AM190</f>
        <v>0</v>
      </c>
      <c r="AO190" s="214">
        <f>'[1]Oqoltin-Cotton'!AN190</f>
        <v>0</v>
      </c>
      <c r="AP190" s="214">
        <f>'[1]Oqoltin-Cotton'!AO190</f>
        <v>0</v>
      </c>
      <c r="AQ190" s="214">
        <f>'[1]Oqoltin-Cotton'!AP190</f>
        <v>0</v>
      </c>
      <c r="AR190" s="214">
        <f>'[1]Oqoltin-Cotton'!AQ190</f>
        <v>0</v>
      </c>
      <c r="AS190" s="214">
        <f>'[1]Oqoltin-Cotton'!AR190</f>
        <v>0</v>
      </c>
      <c r="AT190" s="214">
        <f>'[1]Oqoltin-Cotton'!AS190</f>
        <v>0</v>
      </c>
      <c r="AU190" s="214">
        <f>'[1]Oqoltin-Cotton'!AT190</f>
        <v>0</v>
      </c>
      <c r="AV190" s="214">
        <f>'[1]Oqoltin-Cotton'!AU190</f>
        <v>0</v>
      </c>
    </row>
    <row r="191" spans="2:48">
      <c r="B191" s="213">
        <f>'[1]Oqoltin-Cotton'!A191</f>
        <v>0</v>
      </c>
      <c r="C191" s="213">
        <f>'[1]Oqoltin-Cotton'!B191</f>
        <v>0</v>
      </c>
      <c r="D191" s="214">
        <f>'[1]Oqoltin-Cotton'!C191</f>
        <v>0</v>
      </c>
      <c r="E191" s="213">
        <f>'[1]Oqoltin-Cotton'!D191</f>
        <v>0</v>
      </c>
      <c r="F191" s="213">
        <f>'[1]Oqoltin-Cotton'!E191</f>
        <v>0</v>
      </c>
      <c r="G191" s="213">
        <f>'[1]Oqoltin-Cotton'!F191</f>
        <v>0</v>
      </c>
      <c r="H191" s="213">
        <f>'[1]Oqoltin-Cotton'!G191</f>
        <v>0</v>
      </c>
      <c r="I191" s="213">
        <f>'[1]Oqoltin-Cotton'!H191</f>
        <v>0</v>
      </c>
      <c r="J191" s="213">
        <f>'[1]Oqoltin-Cotton'!I191</f>
        <v>0</v>
      </c>
      <c r="K191" s="213">
        <f>'[1]Oqoltin-Cotton'!J191</f>
        <v>0</v>
      </c>
      <c r="L191" s="213">
        <f>'[1]Oqoltin-Cotton'!K191</f>
        <v>0</v>
      </c>
      <c r="M191" s="213">
        <f>'[1]Oqoltin-Cotton'!L191</f>
        <v>0</v>
      </c>
      <c r="N191" s="213">
        <f>'[1]Oqoltin-Cotton'!M191</f>
        <v>0</v>
      </c>
      <c r="O191" s="213">
        <f>'[1]Oqoltin-Cotton'!N191</f>
        <v>0</v>
      </c>
      <c r="P191" s="213">
        <f>'[1]Oqoltin-Cotton'!O191</f>
        <v>0</v>
      </c>
      <c r="Q191" s="213">
        <f>'[1]Oqoltin-Cotton'!P191</f>
        <v>0</v>
      </c>
      <c r="R191" s="213">
        <f>'[1]Oqoltin-Cotton'!Q191</f>
        <v>0</v>
      </c>
      <c r="S191" s="213">
        <f>'[1]Oqoltin-Cotton'!R191</f>
        <v>0</v>
      </c>
      <c r="T191" s="213">
        <f>'[1]Oqoltin-Cotton'!S191</f>
        <v>0</v>
      </c>
      <c r="U191" s="213">
        <f>'[1]Oqoltin-Cotton'!T191</f>
        <v>0</v>
      </c>
      <c r="V191" s="213">
        <f>'[1]Oqoltin-Cotton'!U191</f>
        <v>0</v>
      </c>
      <c r="W191" s="213">
        <f>'[1]Oqoltin-Cotton'!V191</f>
        <v>0</v>
      </c>
      <c r="X191" s="213">
        <f>'[1]Oqoltin-Cotton'!W191</f>
        <v>0</v>
      </c>
      <c r="Y191" s="214">
        <f>'[1]Oqoltin-Cotton'!X191</f>
        <v>0</v>
      </c>
      <c r="Z191" s="214">
        <f>'[1]Oqoltin-Cotton'!Y191</f>
        <v>0</v>
      </c>
      <c r="AA191" s="214">
        <f>'[1]Oqoltin-Cotton'!Z191</f>
        <v>0</v>
      </c>
      <c r="AB191" s="214">
        <f>'[1]Oqoltin-Cotton'!AA191</f>
        <v>0</v>
      </c>
      <c r="AC191" s="214">
        <f>'[1]Oqoltin-Cotton'!AB191</f>
        <v>0</v>
      </c>
      <c r="AD191" s="214">
        <f>'[1]Oqoltin-Cotton'!AC191</f>
        <v>0</v>
      </c>
      <c r="AE191" s="214">
        <f>'[1]Oqoltin-Cotton'!AD191</f>
        <v>0</v>
      </c>
      <c r="AF191" s="214">
        <f>'[1]Oqoltin-Cotton'!AE191</f>
        <v>0</v>
      </c>
      <c r="AG191" s="214">
        <f>'[1]Oqoltin-Cotton'!AF191</f>
        <v>0</v>
      </c>
      <c r="AH191" s="214">
        <f>'[1]Oqoltin-Cotton'!AG191</f>
        <v>0</v>
      </c>
      <c r="AI191" s="214">
        <f>'[1]Oqoltin-Cotton'!AH191</f>
        <v>0</v>
      </c>
      <c r="AJ191" s="214">
        <f>'[1]Oqoltin-Cotton'!AI191</f>
        <v>0</v>
      </c>
      <c r="AK191" s="214">
        <f>'[1]Oqoltin-Cotton'!AJ191</f>
        <v>0</v>
      </c>
      <c r="AL191" s="214">
        <f>'[1]Oqoltin-Cotton'!AK191</f>
        <v>0</v>
      </c>
      <c r="AM191" s="214">
        <f>'[1]Oqoltin-Cotton'!AL191</f>
        <v>0</v>
      </c>
      <c r="AN191" s="214">
        <f>'[1]Oqoltin-Cotton'!AM191</f>
        <v>0</v>
      </c>
      <c r="AO191" s="214">
        <f>'[1]Oqoltin-Cotton'!AN191</f>
        <v>0</v>
      </c>
      <c r="AP191" s="214">
        <f>'[1]Oqoltin-Cotton'!AO191</f>
        <v>0</v>
      </c>
      <c r="AQ191" s="214">
        <f>'[1]Oqoltin-Cotton'!AP191</f>
        <v>0</v>
      </c>
      <c r="AR191" s="214">
        <f>'[1]Oqoltin-Cotton'!AQ191</f>
        <v>0</v>
      </c>
      <c r="AS191" s="214">
        <f>'[1]Oqoltin-Cotton'!AR191</f>
        <v>0</v>
      </c>
      <c r="AT191" s="214">
        <f>'[1]Oqoltin-Cotton'!AS191</f>
        <v>0</v>
      </c>
      <c r="AU191" s="214">
        <f>'[1]Oqoltin-Cotton'!AT191</f>
        <v>0</v>
      </c>
      <c r="AV191" s="214">
        <f>'[1]Oqoltin-Cotton'!AU191</f>
        <v>0</v>
      </c>
    </row>
    <row r="192" spans="2:48">
      <c r="B192" s="213">
        <f>'[1]Oqoltin-Cotton'!A192</f>
        <v>0</v>
      </c>
      <c r="C192" s="213">
        <f>'[1]Oqoltin-Cotton'!B192</f>
        <v>0</v>
      </c>
      <c r="D192" s="214">
        <f>'[1]Oqoltin-Cotton'!C192</f>
        <v>0</v>
      </c>
      <c r="E192" s="213">
        <f>'[1]Oqoltin-Cotton'!D192</f>
        <v>0</v>
      </c>
      <c r="F192" s="213">
        <f>'[1]Oqoltin-Cotton'!E192</f>
        <v>0</v>
      </c>
      <c r="G192" s="213">
        <f>'[1]Oqoltin-Cotton'!F192</f>
        <v>0</v>
      </c>
      <c r="H192" s="213">
        <f>'[1]Oqoltin-Cotton'!G192</f>
        <v>0</v>
      </c>
      <c r="I192" s="213">
        <f>'[1]Oqoltin-Cotton'!H192</f>
        <v>0</v>
      </c>
      <c r="J192" s="213">
        <f>'[1]Oqoltin-Cotton'!I192</f>
        <v>0</v>
      </c>
      <c r="K192" s="213">
        <f>'[1]Oqoltin-Cotton'!J192</f>
        <v>0</v>
      </c>
      <c r="L192" s="213">
        <f>'[1]Oqoltin-Cotton'!K192</f>
        <v>0</v>
      </c>
      <c r="M192" s="213">
        <f>'[1]Oqoltin-Cotton'!L192</f>
        <v>0</v>
      </c>
      <c r="N192" s="213">
        <f>'[1]Oqoltin-Cotton'!M192</f>
        <v>0</v>
      </c>
      <c r="O192" s="213">
        <f>'[1]Oqoltin-Cotton'!N192</f>
        <v>0</v>
      </c>
      <c r="P192" s="213">
        <f>'[1]Oqoltin-Cotton'!O192</f>
        <v>0</v>
      </c>
      <c r="Q192" s="213">
        <f>'[1]Oqoltin-Cotton'!P192</f>
        <v>0</v>
      </c>
      <c r="R192" s="213">
        <f>'[1]Oqoltin-Cotton'!Q192</f>
        <v>0</v>
      </c>
      <c r="S192" s="213">
        <f>'[1]Oqoltin-Cotton'!R192</f>
        <v>0</v>
      </c>
      <c r="T192" s="213">
        <f>'[1]Oqoltin-Cotton'!S192</f>
        <v>0</v>
      </c>
      <c r="U192" s="213">
        <f>'[1]Oqoltin-Cotton'!T192</f>
        <v>0</v>
      </c>
      <c r="V192" s="213">
        <f>'[1]Oqoltin-Cotton'!U192</f>
        <v>0</v>
      </c>
      <c r="W192" s="213">
        <f>'[1]Oqoltin-Cotton'!V192</f>
        <v>0</v>
      </c>
      <c r="X192" s="213">
        <f>'[1]Oqoltin-Cotton'!W192</f>
        <v>0</v>
      </c>
      <c r="Y192" s="214">
        <f>'[1]Oqoltin-Cotton'!X192</f>
        <v>0</v>
      </c>
      <c r="Z192" s="214">
        <f>'[1]Oqoltin-Cotton'!Y192</f>
        <v>0</v>
      </c>
      <c r="AA192" s="214">
        <f>'[1]Oqoltin-Cotton'!Z192</f>
        <v>0</v>
      </c>
      <c r="AB192" s="214">
        <f>'[1]Oqoltin-Cotton'!AA192</f>
        <v>0</v>
      </c>
      <c r="AC192" s="214">
        <f>'[1]Oqoltin-Cotton'!AB192</f>
        <v>0</v>
      </c>
      <c r="AD192" s="214">
        <f>'[1]Oqoltin-Cotton'!AC192</f>
        <v>0</v>
      </c>
      <c r="AE192" s="214">
        <f>'[1]Oqoltin-Cotton'!AD192</f>
        <v>0</v>
      </c>
      <c r="AF192" s="214">
        <f>'[1]Oqoltin-Cotton'!AE192</f>
        <v>0</v>
      </c>
      <c r="AG192" s="214">
        <f>'[1]Oqoltin-Cotton'!AF192</f>
        <v>0</v>
      </c>
      <c r="AH192" s="214">
        <f>'[1]Oqoltin-Cotton'!AG192</f>
        <v>0</v>
      </c>
      <c r="AI192" s="214">
        <f>'[1]Oqoltin-Cotton'!AH192</f>
        <v>0</v>
      </c>
      <c r="AJ192" s="214">
        <f>'[1]Oqoltin-Cotton'!AI192</f>
        <v>0</v>
      </c>
      <c r="AK192" s="214">
        <f>'[1]Oqoltin-Cotton'!AJ192</f>
        <v>0</v>
      </c>
      <c r="AL192" s="214">
        <f>'[1]Oqoltin-Cotton'!AK192</f>
        <v>0</v>
      </c>
      <c r="AM192" s="214">
        <f>'[1]Oqoltin-Cotton'!AL192</f>
        <v>0</v>
      </c>
      <c r="AN192" s="214">
        <f>'[1]Oqoltin-Cotton'!AM192</f>
        <v>0</v>
      </c>
      <c r="AO192" s="214">
        <f>'[1]Oqoltin-Cotton'!AN192</f>
        <v>0</v>
      </c>
      <c r="AP192" s="214">
        <f>'[1]Oqoltin-Cotton'!AO192</f>
        <v>0</v>
      </c>
      <c r="AQ192" s="214">
        <f>'[1]Oqoltin-Cotton'!AP192</f>
        <v>0</v>
      </c>
      <c r="AR192" s="214">
        <f>'[1]Oqoltin-Cotton'!AQ192</f>
        <v>0</v>
      </c>
      <c r="AS192" s="214">
        <f>'[1]Oqoltin-Cotton'!AR192</f>
        <v>0</v>
      </c>
      <c r="AT192" s="214">
        <f>'[1]Oqoltin-Cotton'!AS192</f>
        <v>0</v>
      </c>
      <c r="AU192" s="214">
        <f>'[1]Oqoltin-Cotton'!AT192</f>
        <v>0</v>
      </c>
      <c r="AV192" s="214">
        <f>'[1]Oqoltin-Cotton'!AU192</f>
        <v>0</v>
      </c>
    </row>
    <row r="193" spans="2:48">
      <c r="B193" s="213">
        <f>'[1]Oqoltin-Cotton'!A193</f>
        <v>0</v>
      </c>
      <c r="C193" s="213">
        <f>'[1]Oqoltin-Cotton'!B193</f>
        <v>0</v>
      </c>
      <c r="D193" s="214">
        <f>'[1]Oqoltin-Cotton'!C193</f>
        <v>0</v>
      </c>
      <c r="E193" s="213">
        <f>'[1]Oqoltin-Cotton'!D193</f>
        <v>0</v>
      </c>
      <c r="F193" s="213">
        <f>'[1]Oqoltin-Cotton'!E193</f>
        <v>0</v>
      </c>
      <c r="G193" s="213">
        <f>'[1]Oqoltin-Cotton'!F193</f>
        <v>0</v>
      </c>
      <c r="H193" s="213">
        <f>'[1]Oqoltin-Cotton'!G193</f>
        <v>0</v>
      </c>
      <c r="I193" s="213">
        <f>'[1]Oqoltin-Cotton'!H193</f>
        <v>0</v>
      </c>
      <c r="J193" s="213">
        <f>'[1]Oqoltin-Cotton'!I193</f>
        <v>0</v>
      </c>
      <c r="K193" s="213">
        <f>'[1]Oqoltin-Cotton'!J193</f>
        <v>0</v>
      </c>
      <c r="L193" s="213">
        <f>'[1]Oqoltin-Cotton'!K193</f>
        <v>0</v>
      </c>
      <c r="M193" s="213">
        <f>'[1]Oqoltin-Cotton'!L193</f>
        <v>0</v>
      </c>
      <c r="N193" s="213">
        <f>'[1]Oqoltin-Cotton'!M193</f>
        <v>0</v>
      </c>
      <c r="O193" s="213">
        <f>'[1]Oqoltin-Cotton'!N193</f>
        <v>0</v>
      </c>
      <c r="P193" s="213">
        <f>'[1]Oqoltin-Cotton'!O193</f>
        <v>0</v>
      </c>
      <c r="Q193" s="213">
        <f>'[1]Oqoltin-Cotton'!P193</f>
        <v>0</v>
      </c>
      <c r="R193" s="213">
        <f>'[1]Oqoltin-Cotton'!Q193</f>
        <v>0</v>
      </c>
      <c r="S193" s="213">
        <f>'[1]Oqoltin-Cotton'!R193</f>
        <v>0</v>
      </c>
      <c r="T193" s="213">
        <f>'[1]Oqoltin-Cotton'!S193</f>
        <v>0</v>
      </c>
      <c r="U193" s="213">
        <f>'[1]Oqoltin-Cotton'!T193</f>
        <v>0</v>
      </c>
      <c r="V193" s="213">
        <f>'[1]Oqoltin-Cotton'!U193</f>
        <v>0</v>
      </c>
      <c r="W193" s="213">
        <f>'[1]Oqoltin-Cotton'!V193</f>
        <v>0</v>
      </c>
      <c r="X193" s="213">
        <f>'[1]Oqoltin-Cotton'!W193</f>
        <v>0</v>
      </c>
      <c r="Y193" s="214">
        <f>'[1]Oqoltin-Cotton'!X193</f>
        <v>0</v>
      </c>
      <c r="Z193" s="214">
        <f>'[1]Oqoltin-Cotton'!Y193</f>
        <v>0</v>
      </c>
      <c r="AA193" s="214">
        <f>'[1]Oqoltin-Cotton'!Z193</f>
        <v>0</v>
      </c>
      <c r="AB193" s="214">
        <f>'[1]Oqoltin-Cotton'!AA193</f>
        <v>0</v>
      </c>
      <c r="AC193" s="214">
        <f>'[1]Oqoltin-Cotton'!AB193</f>
        <v>0</v>
      </c>
      <c r="AD193" s="214">
        <f>'[1]Oqoltin-Cotton'!AC193</f>
        <v>0</v>
      </c>
      <c r="AE193" s="214">
        <f>'[1]Oqoltin-Cotton'!AD193</f>
        <v>0</v>
      </c>
      <c r="AF193" s="214">
        <f>'[1]Oqoltin-Cotton'!AE193</f>
        <v>0</v>
      </c>
      <c r="AG193" s="214">
        <f>'[1]Oqoltin-Cotton'!AF193</f>
        <v>0</v>
      </c>
      <c r="AH193" s="214">
        <f>'[1]Oqoltin-Cotton'!AG193</f>
        <v>0</v>
      </c>
      <c r="AI193" s="214">
        <f>'[1]Oqoltin-Cotton'!AH193</f>
        <v>0</v>
      </c>
      <c r="AJ193" s="214">
        <f>'[1]Oqoltin-Cotton'!AI193</f>
        <v>0</v>
      </c>
      <c r="AK193" s="214">
        <f>'[1]Oqoltin-Cotton'!AJ193</f>
        <v>0</v>
      </c>
      <c r="AL193" s="214">
        <f>'[1]Oqoltin-Cotton'!AK193</f>
        <v>0</v>
      </c>
      <c r="AM193" s="214">
        <f>'[1]Oqoltin-Cotton'!AL193</f>
        <v>0</v>
      </c>
      <c r="AN193" s="214">
        <f>'[1]Oqoltin-Cotton'!AM193</f>
        <v>0</v>
      </c>
      <c r="AO193" s="214">
        <f>'[1]Oqoltin-Cotton'!AN193</f>
        <v>0</v>
      </c>
      <c r="AP193" s="214">
        <f>'[1]Oqoltin-Cotton'!AO193</f>
        <v>0</v>
      </c>
      <c r="AQ193" s="214">
        <f>'[1]Oqoltin-Cotton'!AP193</f>
        <v>0</v>
      </c>
      <c r="AR193" s="214">
        <f>'[1]Oqoltin-Cotton'!AQ193</f>
        <v>0</v>
      </c>
      <c r="AS193" s="214">
        <f>'[1]Oqoltin-Cotton'!AR193</f>
        <v>0</v>
      </c>
      <c r="AT193" s="214">
        <f>'[1]Oqoltin-Cotton'!AS193</f>
        <v>0</v>
      </c>
      <c r="AU193" s="214">
        <f>'[1]Oqoltin-Cotton'!AT193</f>
        <v>0</v>
      </c>
      <c r="AV193" s="214">
        <f>'[1]Oqoltin-Cotton'!AU193</f>
        <v>0</v>
      </c>
    </row>
    <row r="194" spans="2:48">
      <c r="B194" s="213">
        <f>'[1]Oqoltin-Cotton'!A194</f>
        <v>0</v>
      </c>
      <c r="C194" s="213">
        <f>'[1]Oqoltin-Cotton'!B194</f>
        <v>0</v>
      </c>
      <c r="D194" s="214">
        <f>'[1]Oqoltin-Cotton'!C194</f>
        <v>0</v>
      </c>
      <c r="E194" s="213">
        <f>'[1]Oqoltin-Cotton'!D194</f>
        <v>0</v>
      </c>
      <c r="F194" s="213">
        <f>'[1]Oqoltin-Cotton'!E194</f>
        <v>0</v>
      </c>
      <c r="G194" s="213">
        <f>'[1]Oqoltin-Cotton'!F194</f>
        <v>0</v>
      </c>
      <c r="H194" s="213">
        <f>'[1]Oqoltin-Cotton'!G194</f>
        <v>0</v>
      </c>
      <c r="I194" s="213">
        <f>'[1]Oqoltin-Cotton'!H194</f>
        <v>0</v>
      </c>
      <c r="J194" s="213">
        <f>'[1]Oqoltin-Cotton'!I194</f>
        <v>0</v>
      </c>
      <c r="K194" s="213">
        <f>'[1]Oqoltin-Cotton'!J194</f>
        <v>0</v>
      </c>
      <c r="L194" s="213">
        <f>'[1]Oqoltin-Cotton'!K194</f>
        <v>0</v>
      </c>
      <c r="M194" s="213">
        <f>'[1]Oqoltin-Cotton'!L194</f>
        <v>0</v>
      </c>
      <c r="N194" s="213">
        <f>'[1]Oqoltin-Cotton'!M194</f>
        <v>0</v>
      </c>
      <c r="O194" s="213">
        <f>'[1]Oqoltin-Cotton'!N194</f>
        <v>0</v>
      </c>
      <c r="P194" s="213">
        <f>'[1]Oqoltin-Cotton'!O194</f>
        <v>0</v>
      </c>
      <c r="Q194" s="213">
        <f>'[1]Oqoltin-Cotton'!P194</f>
        <v>0</v>
      </c>
      <c r="R194" s="213">
        <f>'[1]Oqoltin-Cotton'!Q194</f>
        <v>0</v>
      </c>
      <c r="S194" s="213">
        <f>'[1]Oqoltin-Cotton'!R194</f>
        <v>0</v>
      </c>
      <c r="T194" s="213">
        <f>'[1]Oqoltin-Cotton'!S194</f>
        <v>0</v>
      </c>
      <c r="U194" s="213">
        <f>'[1]Oqoltin-Cotton'!T194</f>
        <v>0</v>
      </c>
      <c r="V194" s="213">
        <f>'[1]Oqoltin-Cotton'!U194</f>
        <v>0</v>
      </c>
      <c r="W194" s="213">
        <f>'[1]Oqoltin-Cotton'!V194</f>
        <v>0</v>
      </c>
      <c r="X194" s="213">
        <f>'[1]Oqoltin-Cotton'!W194</f>
        <v>0</v>
      </c>
      <c r="Y194" s="214">
        <f>'[1]Oqoltin-Cotton'!X194</f>
        <v>0</v>
      </c>
      <c r="Z194" s="214">
        <f>'[1]Oqoltin-Cotton'!Y194</f>
        <v>0</v>
      </c>
      <c r="AA194" s="214">
        <f>'[1]Oqoltin-Cotton'!Z194</f>
        <v>0</v>
      </c>
      <c r="AB194" s="214">
        <f>'[1]Oqoltin-Cotton'!AA194</f>
        <v>0</v>
      </c>
      <c r="AC194" s="214">
        <f>'[1]Oqoltin-Cotton'!AB194</f>
        <v>0</v>
      </c>
      <c r="AD194" s="214">
        <f>'[1]Oqoltin-Cotton'!AC194</f>
        <v>0</v>
      </c>
      <c r="AE194" s="214">
        <f>'[1]Oqoltin-Cotton'!AD194</f>
        <v>0</v>
      </c>
      <c r="AF194" s="214">
        <f>'[1]Oqoltin-Cotton'!AE194</f>
        <v>0</v>
      </c>
      <c r="AG194" s="214">
        <f>'[1]Oqoltin-Cotton'!AF194</f>
        <v>0</v>
      </c>
      <c r="AH194" s="214">
        <f>'[1]Oqoltin-Cotton'!AG194</f>
        <v>0</v>
      </c>
      <c r="AI194" s="214">
        <f>'[1]Oqoltin-Cotton'!AH194</f>
        <v>0</v>
      </c>
      <c r="AJ194" s="214">
        <f>'[1]Oqoltin-Cotton'!AI194</f>
        <v>0</v>
      </c>
      <c r="AK194" s="214">
        <f>'[1]Oqoltin-Cotton'!AJ194</f>
        <v>0</v>
      </c>
      <c r="AL194" s="214">
        <f>'[1]Oqoltin-Cotton'!AK194</f>
        <v>0</v>
      </c>
      <c r="AM194" s="214">
        <f>'[1]Oqoltin-Cotton'!AL194</f>
        <v>0</v>
      </c>
      <c r="AN194" s="214">
        <f>'[1]Oqoltin-Cotton'!AM194</f>
        <v>0</v>
      </c>
      <c r="AO194" s="214">
        <f>'[1]Oqoltin-Cotton'!AN194</f>
        <v>0</v>
      </c>
      <c r="AP194" s="214">
        <f>'[1]Oqoltin-Cotton'!AO194</f>
        <v>0</v>
      </c>
      <c r="AQ194" s="214">
        <f>'[1]Oqoltin-Cotton'!AP194</f>
        <v>0</v>
      </c>
      <c r="AR194" s="214">
        <f>'[1]Oqoltin-Cotton'!AQ194</f>
        <v>0</v>
      </c>
      <c r="AS194" s="214">
        <f>'[1]Oqoltin-Cotton'!AR194</f>
        <v>0</v>
      </c>
      <c r="AT194" s="214">
        <f>'[1]Oqoltin-Cotton'!AS194</f>
        <v>0</v>
      </c>
      <c r="AU194" s="214">
        <f>'[1]Oqoltin-Cotton'!AT194</f>
        <v>0</v>
      </c>
      <c r="AV194" s="214">
        <f>'[1]Oqoltin-Cotton'!AU194</f>
        <v>0</v>
      </c>
    </row>
    <row r="195" spans="2:48">
      <c r="B195" s="213">
        <f>'[1]Oqoltin-Cotton'!A195</f>
        <v>0</v>
      </c>
      <c r="C195" s="213">
        <f>'[1]Oqoltin-Cotton'!B195</f>
        <v>0</v>
      </c>
      <c r="D195" s="214">
        <f>'[1]Oqoltin-Cotton'!C195</f>
        <v>0</v>
      </c>
      <c r="E195" s="213">
        <f>'[1]Oqoltin-Cotton'!D195</f>
        <v>0</v>
      </c>
      <c r="F195" s="213">
        <f>'[1]Oqoltin-Cotton'!E195</f>
        <v>0</v>
      </c>
      <c r="G195" s="213">
        <f>'[1]Oqoltin-Cotton'!F195</f>
        <v>0</v>
      </c>
      <c r="H195" s="213">
        <f>'[1]Oqoltin-Cotton'!G195</f>
        <v>0</v>
      </c>
      <c r="I195" s="213">
        <f>'[1]Oqoltin-Cotton'!H195</f>
        <v>0</v>
      </c>
      <c r="J195" s="213">
        <f>'[1]Oqoltin-Cotton'!I195</f>
        <v>0</v>
      </c>
      <c r="K195" s="213">
        <f>'[1]Oqoltin-Cotton'!J195</f>
        <v>0</v>
      </c>
      <c r="L195" s="213">
        <f>'[1]Oqoltin-Cotton'!K195</f>
        <v>0</v>
      </c>
      <c r="M195" s="213">
        <f>'[1]Oqoltin-Cotton'!L195</f>
        <v>0</v>
      </c>
      <c r="N195" s="213">
        <f>'[1]Oqoltin-Cotton'!M195</f>
        <v>0</v>
      </c>
      <c r="O195" s="213">
        <f>'[1]Oqoltin-Cotton'!N195</f>
        <v>0</v>
      </c>
      <c r="P195" s="213">
        <f>'[1]Oqoltin-Cotton'!O195</f>
        <v>0</v>
      </c>
      <c r="Q195" s="213">
        <f>'[1]Oqoltin-Cotton'!P195</f>
        <v>0</v>
      </c>
      <c r="R195" s="213">
        <f>'[1]Oqoltin-Cotton'!Q195</f>
        <v>0</v>
      </c>
      <c r="S195" s="213">
        <f>'[1]Oqoltin-Cotton'!R195</f>
        <v>0</v>
      </c>
      <c r="T195" s="213">
        <f>'[1]Oqoltin-Cotton'!S195</f>
        <v>0</v>
      </c>
      <c r="U195" s="213">
        <f>'[1]Oqoltin-Cotton'!T195</f>
        <v>0</v>
      </c>
      <c r="V195" s="213">
        <f>'[1]Oqoltin-Cotton'!U195</f>
        <v>0</v>
      </c>
      <c r="W195" s="213">
        <f>'[1]Oqoltin-Cotton'!V195</f>
        <v>0</v>
      </c>
      <c r="X195" s="213">
        <f>'[1]Oqoltin-Cotton'!W195</f>
        <v>0</v>
      </c>
      <c r="Y195" s="214">
        <f>'[1]Oqoltin-Cotton'!X195</f>
        <v>0</v>
      </c>
      <c r="Z195" s="214">
        <f>'[1]Oqoltin-Cotton'!Y195</f>
        <v>0</v>
      </c>
      <c r="AA195" s="214">
        <f>'[1]Oqoltin-Cotton'!Z195</f>
        <v>0</v>
      </c>
      <c r="AB195" s="214">
        <f>'[1]Oqoltin-Cotton'!AA195</f>
        <v>0</v>
      </c>
      <c r="AC195" s="214">
        <f>'[1]Oqoltin-Cotton'!AB195</f>
        <v>0</v>
      </c>
      <c r="AD195" s="214">
        <f>'[1]Oqoltin-Cotton'!AC195</f>
        <v>0</v>
      </c>
      <c r="AE195" s="214">
        <f>'[1]Oqoltin-Cotton'!AD195</f>
        <v>0</v>
      </c>
      <c r="AF195" s="214">
        <f>'[1]Oqoltin-Cotton'!AE195</f>
        <v>0</v>
      </c>
      <c r="AG195" s="214">
        <f>'[1]Oqoltin-Cotton'!AF195</f>
        <v>0</v>
      </c>
      <c r="AH195" s="214">
        <f>'[1]Oqoltin-Cotton'!AG195</f>
        <v>0</v>
      </c>
      <c r="AI195" s="214">
        <f>'[1]Oqoltin-Cotton'!AH195</f>
        <v>0</v>
      </c>
      <c r="AJ195" s="214">
        <f>'[1]Oqoltin-Cotton'!AI195</f>
        <v>0</v>
      </c>
      <c r="AK195" s="214">
        <f>'[1]Oqoltin-Cotton'!AJ195</f>
        <v>0</v>
      </c>
      <c r="AL195" s="214">
        <f>'[1]Oqoltin-Cotton'!AK195</f>
        <v>0</v>
      </c>
      <c r="AM195" s="214">
        <f>'[1]Oqoltin-Cotton'!AL195</f>
        <v>0</v>
      </c>
      <c r="AN195" s="214">
        <f>'[1]Oqoltin-Cotton'!AM195</f>
        <v>0</v>
      </c>
      <c r="AO195" s="214">
        <f>'[1]Oqoltin-Cotton'!AN195</f>
        <v>0</v>
      </c>
      <c r="AP195" s="214">
        <f>'[1]Oqoltin-Cotton'!AO195</f>
        <v>0</v>
      </c>
      <c r="AQ195" s="214">
        <f>'[1]Oqoltin-Cotton'!AP195</f>
        <v>0</v>
      </c>
      <c r="AR195" s="214">
        <f>'[1]Oqoltin-Cotton'!AQ195</f>
        <v>0</v>
      </c>
      <c r="AS195" s="214">
        <f>'[1]Oqoltin-Cotton'!AR195</f>
        <v>0</v>
      </c>
      <c r="AT195" s="214">
        <f>'[1]Oqoltin-Cotton'!AS195</f>
        <v>0</v>
      </c>
      <c r="AU195" s="214">
        <f>'[1]Oqoltin-Cotton'!AT195</f>
        <v>0</v>
      </c>
      <c r="AV195" s="214">
        <f>'[1]Oqoltin-Cotton'!AU195</f>
        <v>0</v>
      </c>
    </row>
    <row r="196" spans="2:48">
      <c r="B196" s="213">
        <f>'[1]Oqoltin-Cotton'!A196</f>
        <v>0</v>
      </c>
      <c r="C196" s="213">
        <f>'[1]Oqoltin-Cotton'!B196</f>
        <v>0</v>
      </c>
      <c r="D196" s="214">
        <f>'[1]Oqoltin-Cotton'!C196</f>
        <v>0</v>
      </c>
      <c r="E196" s="213">
        <f>'[1]Oqoltin-Cotton'!D196</f>
        <v>0</v>
      </c>
      <c r="F196" s="213">
        <f>'[1]Oqoltin-Cotton'!E196</f>
        <v>0</v>
      </c>
      <c r="G196" s="213">
        <f>'[1]Oqoltin-Cotton'!F196</f>
        <v>0</v>
      </c>
      <c r="H196" s="213">
        <f>'[1]Oqoltin-Cotton'!G196</f>
        <v>0</v>
      </c>
      <c r="I196" s="213">
        <f>'[1]Oqoltin-Cotton'!H196</f>
        <v>0</v>
      </c>
      <c r="J196" s="213">
        <f>'[1]Oqoltin-Cotton'!I196</f>
        <v>0</v>
      </c>
      <c r="K196" s="213">
        <f>'[1]Oqoltin-Cotton'!J196</f>
        <v>0</v>
      </c>
      <c r="L196" s="213">
        <f>'[1]Oqoltin-Cotton'!K196</f>
        <v>0</v>
      </c>
      <c r="M196" s="213">
        <f>'[1]Oqoltin-Cotton'!L196</f>
        <v>0</v>
      </c>
      <c r="N196" s="213">
        <f>'[1]Oqoltin-Cotton'!M196</f>
        <v>0</v>
      </c>
      <c r="O196" s="213">
        <f>'[1]Oqoltin-Cotton'!N196</f>
        <v>0</v>
      </c>
      <c r="P196" s="213">
        <f>'[1]Oqoltin-Cotton'!O196</f>
        <v>0</v>
      </c>
      <c r="Q196" s="213">
        <f>'[1]Oqoltin-Cotton'!P196</f>
        <v>0</v>
      </c>
      <c r="R196" s="213">
        <f>'[1]Oqoltin-Cotton'!Q196</f>
        <v>0</v>
      </c>
      <c r="S196" s="213">
        <f>'[1]Oqoltin-Cotton'!R196</f>
        <v>0</v>
      </c>
      <c r="T196" s="213">
        <f>'[1]Oqoltin-Cotton'!S196</f>
        <v>0</v>
      </c>
      <c r="U196" s="213">
        <f>'[1]Oqoltin-Cotton'!T196</f>
        <v>0</v>
      </c>
      <c r="V196" s="213">
        <f>'[1]Oqoltin-Cotton'!U196</f>
        <v>0</v>
      </c>
      <c r="W196" s="213">
        <f>'[1]Oqoltin-Cotton'!V196</f>
        <v>0</v>
      </c>
      <c r="X196" s="213">
        <f>'[1]Oqoltin-Cotton'!W196</f>
        <v>0</v>
      </c>
      <c r="Y196" s="214">
        <f>'[1]Oqoltin-Cotton'!X196</f>
        <v>0</v>
      </c>
      <c r="Z196" s="214">
        <f>'[1]Oqoltin-Cotton'!Y196</f>
        <v>0</v>
      </c>
      <c r="AA196" s="214">
        <f>'[1]Oqoltin-Cotton'!Z196</f>
        <v>0</v>
      </c>
      <c r="AB196" s="214">
        <f>'[1]Oqoltin-Cotton'!AA196</f>
        <v>0</v>
      </c>
      <c r="AC196" s="214">
        <f>'[1]Oqoltin-Cotton'!AB196</f>
        <v>0</v>
      </c>
      <c r="AD196" s="214">
        <f>'[1]Oqoltin-Cotton'!AC196</f>
        <v>0</v>
      </c>
      <c r="AE196" s="214">
        <f>'[1]Oqoltin-Cotton'!AD196</f>
        <v>0</v>
      </c>
      <c r="AF196" s="214">
        <f>'[1]Oqoltin-Cotton'!AE196</f>
        <v>0</v>
      </c>
      <c r="AG196" s="214">
        <f>'[1]Oqoltin-Cotton'!AF196</f>
        <v>0</v>
      </c>
      <c r="AH196" s="214">
        <f>'[1]Oqoltin-Cotton'!AG196</f>
        <v>0</v>
      </c>
      <c r="AI196" s="214">
        <f>'[1]Oqoltin-Cotton'!AH196</f>
        <v>0</v>
      </c>
      <c r="AJ196" s="214">
        <f>'[1]Oqoltin-Cotton'!AI196</f>
        <v>0</v>
      </c>
      <c r="AK196" s="214">
        <f>'[1]Oqoltin-Cotton'!AJ196</f>
        <v>0</v>
      </c>
      <c r="AL196" s="214">
        <f>'[1]Oqoltin-Cotton'!AK196</f>
        <v>0</v>
      </c>
      <c r="AM196" s="214">
        <f>'[1]Oqoltin-Cotton'!AL196</f>
        <v>0</v>
      </c>
      <c r="AN196" s="214">
        <f>'[1]Oqoltin-Cotton'!AM196</f>
        <v>0</v>
      </c>
      <c r="AO196" s="214">
        <f>'[1]Oqoltin-Cotton'!AN196</f>
        <v>0</v>
      </c>
      <c r="AP196" s="214">
        <f>'[1]Oqoltin-Cotton'!AO196</f>
        <v>0</v>
      </c>
      <c r="AQ196" s="214">
        <f>'[1]Oqoltin-Cotton'!AP196</f>
        <v>0</v>
      </c>
      <c r="AR196" s="214">
        <f>'[1]Oqoltin-Cotton'!AQ196</f>
        <v>0</v>
      </c>
      <c r="AS196" s="214">
        <f>'[1]Oqoltin-Cotton'!AR196</f>
        <v>0</v>
      </c>
      <c r="AT196" s="214">
        <f>'[1]Oqoltin-Cotton'!AS196</f>
        <v>0</v>
      </c>
      <c r="AU196" s="214">
        <f>'[1]Oqoltin-Cotton'!AT196</f>
        <v>0</v>
      </c>
      <c r="AV196" s="214">
        <f>'[1]Oqoltin-Cotton'!AU196</f>
        <v>0</v>
      </c>
    </row>
    <row r="197" spans="2:48">
      <c r="B197" s="213">
        <f>'[1]Oqoltin-Cotton'!A197</f>
        <v>0</v>
      </c>
      <c r="C197" s="213">
        <f>'[1]Oqoltin-Cotton'!B197</f>
        <v>0</v>
      </c>
      <c r="D197" s="214">
        <f>'[1]Oqoltin-Cotton'!C197</f>
        <v>0</v>
      </c>
      <c r="E197" s="213">
        <f>'[1]Oqoltin-Cotton'!D197</f>
        <v>0</v>
      </c>
      <c r="F197" s="213">
        <f>'[1]Oqoltin-Cotton'!E197</f>
        <v>0</v>
      </c>
      <c r="G197" s="213">
        <f>'[1]Oqoltin-Cotton'!F197</f>
        <v>0</v>
      </c>
      <c r="H197" s="213">
        <f>'[1]Oqoltin-Cotton'!G197</f>
        <v>0</v>
      </c>
      <c r="I197" s="213">
        <f>'[1]Oqoltin-Cotton'!H197</f>
        <v>0</v>
      </c>
      <c r="J197" s="213">
        <f>'[1]Oqoltin-Cotton'!I197</f>
        <v>0</v>
      </c>
      <c r="K197" s="213">
        <f>'[1]Oqoltin-Cotton'!J197</f>
        <v>0</v>
      </c>
      <c r="L197" s="213">
        <f>'[1]Oqoltin-Cotton'!K197</f>
        <v>0</v>
      </c>
      <c r="M197" s="213">
        <f>'[1]Oqoltin-Cotton'!L197</f>
        <v>0</v>
      </c>
      <c r="N197" s="213">
        <f>'[1]Oqoltin-Cotton'!M197</f>
        <v>0</v>
      </c>
      <c r="O197" s="213">
        <f>'[1]Oqoltin-Cotton'!N197</f>
        <v>0</v>
      </c>
      <c r="P197" s="213">
        <f>'[1]Oqoltin-Cotton'!O197</f>
        <v>0</v>
      </c>
      <c r="Q197" s="213">
        <f>'[1]Oqoltin-Cotton'!P197</f>
        <v>0</v>
      </c>
      <c r="R197" s="213">
        <f>'[1]Oqoltin-Cotton'!Q197</f>
        <v>0</v>
      </c>
      <c r="S197" s="213">
        <f>'[1]Oqoltin-Cotton'!R197</f>
        <v>0</v>
      </c>
      <c r="T197" s="213">
        <f>'[1]Oqoltin-Cotton'!S197</f>
        <v>0</v>
      </c>
      <c r="U197" s="213">
        <f>'[1]Oqoltin-Cotton'!T197</f>
        <v>0</v>
      </c>
      <c r="V197" s="213">
        <f>'[1]Oqoltin-Cotton'!U197</f>
        <v>0</v>
      </c>
      <c r="W197" s="213">
        <f>'[1]Oqoltin-Cotton'!V197</f>
        <v>0</v>
      </c>
      <c r="X197" s="213">
        <f>'[1]Oqoltin-Cotton'!W197</f>
        <v>0</v>
      </c>
      <c r="Y197" s="214">
        <f>'[1]Oqoltin-Cotton'!X197</f>
        <v>0</v>
      </c>
      <c r="Z197" s="214">
        <f>'[1]Oqoltin-Cotton'!Y197</f>
        <v>0</v>
      </c>
      <c r="AA197" s="214">
        <f>'[1]Oqoltin-Cotton'!Z197</f>
        <v>0</v>
      </c>
      <c r="AB197" s="214">
        <f>'[1]Oqoltin-Cotton'!AA197</f>
        <v>0</v>
      </c>
      <c r="AC197" s="214">
        <f>'[1]Oqoltin-Cotton'!AB197</f>
        <v>0</v>
      </c>
      <c r="AD197" s="214">
        <f>'[1]Oqoltin-Cotton'!AC197</f>
        <v>0</v>
      </c>
      <c r="AE197" s="214">
        <f>'[1]Oqoltin-Cotton'!AD197</f>
        <v>0</v>
      </c>
      <c r="AF197" s="214">
        <f>'[1]Oqoltin-Cotton'!AE197</f>
        <v>0</v>
      </c>
      <c r="AG197" s="214">
        <f>'[1]Oqoltin-Cotton'!AF197</f>
        <v>0</v>
      </c>
      <c r="AH197" s="214">
        <f>'[1]Oqoltin-Cotton'!AG197</f>
        <v>0</v>
      </c>
      <c r="AI197" s="214">
        <f>'[1]Oqoltin-Cotton'!AH197</f>
        <v>0</v>
      </c>
      <c r="AJ197" s="214">
        <f>'[1]Oqoltin-Cotton'!AI197</f>
        <v>0</v>
      </c>
      <c r="AK197" s="214">
        <f>'[1]Oqoltin-Cotton'!AJ197</f>
        <v>0</v>
      </c>
      <c r="AL197" s="214">
        <f>'[1]Oqoltin-Cotton'!AK197</f>
        <v>0</v>
      </c>
      <c r="AM197" s="214">
        <f>'[1]Oqoltin-Cotton'!AL197</f>
        <v>0</v>
      </c>
      <c r="AN197" s="214">
        <f>'[1]Oqoltin-Cotton'!AM197</f>
        <v>0</v>
      </c>
      <c r="AO197" s="214">
        <f>'[1]Oqoltin-Cotton'!AN197</f>
        <v>0</v>
      </c>
      <c r="AP197" s="214">
        <f>'[1]Oqoltin-Cotton'!AO197</f>
        <v>0</v>
      </c>
      <c r="AQ197" s="214">
        <f>'[1]Oqoltin-Cotton'!AP197</f>
        <v>0</v>
      </c>
      <c r="AR197" s="214">
        <f>'[1]Oqoltin-Cotton'!AQ197</f>
        <v>0</v>
      </c>
      <c r="AS197" s="214">
        <f>'[1]Oqoltin-Cotton'!AR197</f>
        <v>0</v>
      </c>
      <c r="AT197" s="214">
        <f>'[1]Oqoltin-Cotton'!AS197</f>
        <v>0</v>
      </c>
      <c r="AU197" s="214">
        <f>'[1]Oqoltin-Cotton'!AT197</f>
        <v>0</v>
      </c>
      <c r="AV197" s="214">
        <f>'[1]Oqoltin-Cotton'!AU197</f>
        <v>0</v>
      </c>
    </row>
    <row r="198" spans="2:48">
      <c r="B198" s="213">
        <f>'[1]Oqoltin-Cotton'!A198</f>
        <v>0</v>
      </c>
      <c r="C198" s="213">
        <f>'[1]Oqoltin-Cotton'!B198</f>
        <v>0</v>
      </c>
      <c r="D198" s="214">
        <f>'[1]Oqoltin-Cotton'!C198</f>
        <v>0</v>
      </c>
      <c r="E198" s="213">
        <f>'[1]Oqoltin-Cotton'!D198</f>
        <v>0</v>
      </c>
      <c r="F198" s="213">
        <f>'[1]Oqoltin-Cotton'!E198</f>
        <v>0</v>
      </c>
      <c r="G198" s="213">
        <f>'[1]Oqoltin-Cotton'!F198</f>
        <v>0</v>
      </c>
      <c r="H198" s="213">
        <f>'[1]Oqoltin-Cotton'!G198</f>
        <v>0</v>
      </c>
      <c r="I198" s="213">
        <f>'[1]Oqoltin-Cotton'!H198</f>
        <v>0</v>
      </c>
      <c r="J198" s="213">
        <f>'[1]Oqoltin-Cotton'!I198</f>
        <v>0</v>
      </c>
      <c r="K198" s="213">
        <f>'[1]Oqoltin-Cotton'!J198</f>
        <v>0</v>
      </c>
      <c r="L198" s="213">
        <f>'[1]Oqoltin-Cotton'!K198</f>
        <v>0</v>
      </c>
      <c r="M198" s="213">
        <f>'[1]Oqoltin-Cotton'!L198</f>
        <v>0</v>
      </c>
      <c r="N198" s="213">
        <f>'[1]Oqoltin-Cotton'!M198</f>
        <v>0</v>
      </c>
      <c r="O198" s="213">
        <f>'[1]Oqoltin-Cotton'!N198</f>
        <v>0</v>
      </c>
      <c r="P198" s="213">
        <f>'[1]Oqoltin-Cotton'!O198</f>
        <v>0</v>
      </c>
      <c r="Q198" s="213">
        <f>'[1]Oqoltin-Cotton'!P198</f>
        <v>0</v>
      </c>
      <c r="R198" s="213">
        <f>'[1]Oqoltin-Cotton'!Q198</f>
        <v>0</v>
      </c>
      <c r="S198" s="213">
        <f>'[1]Oqoltin-Cotton'!R198</f>
        <v>0</v>
      </c>
      <c r="T198" s="213">
        <f>'[1]Oqoltin-Cotton'!S198</f>
        <v>0</v>
      </c>
      <c r="U198" s="213">
        <f>'[1]Oqoltin-Cotton'!T198</f>
        <v>0</v>
      </c>
      <c r="V198" s="213">
        <f>'[1]Oqoltin-Cotton'!U198</f>
        <v>0</v>
      </c>
      <c r="W198" s="213">
        <f>'[1]Oqoltin-Cotton'!V198</f>
        <v>0</v>
      </c>
      <c r="X198" s="213">
        <f>'[1]Oqoltin-Cotton'!W198</f>
        <v>0</v>
      </c>
      <c r="Y198" s="214">
        <f>'[1]Oqoltin-Cotton'!X198</f>
        <v>0</v>
      </c>
      <c r="Z198" s="214">
        <f>'[1]Oqoltin-Cotton'!Y198</f>
        <v>0</v>
      </c>
      <c r="AA198" s="214">
        <f>'[1]Oqoltin-Cotton'!Z198</f>
        <v>0</v>
      </c>
      <c r="AB198" s="214">
        <f>'[1]Oqoltin-Cotton'!AA198</f>
        <v>0</v>
      </c>
      <c r="AC198" s="214">
        <f>'[1]Oqoltin-Cotton'!AB198</f>
        <v>0</v>
      </c>
      <c r="AD198" s="214">
        <f>'[1]Oqoltin-Cotton'!AC198</f>
        <v>0</v>
      </c>
      <c r="AE198" s="214">
        <f>'[1]Oqoltin-Cotton'!AD198</f>
        <v>0</v>
      </c>
      <c r="AF198" s="214">
        <f>'[1]Oqoltin-Cotton'!AE198</f>
        <v>0</v>
      </c>
      <c r="AG198" s="214">
        <f>'[1]Oqoltin-Cotton'!AF198</f>
        <v>0</v>
      </c>
      <c r="AH198" s="214">
        <f>'[1]Oqoltin-Cotton'!AG198</f>
        <v>0</v>
      </c>
      <c r="AI198" s="214">
        <f>'[1]Oqoltin-Cotton'!AH198</f>
        <v>0</v>
      </c>
      <c r="AJ198" s="214">
        <f>'[1]Oqoltin-Cotton'!AI198</f>
        <v>0</v>
      </c>
      <c r="AK198" s="214">
        <f>'[1]Oqoltin-Cotton'!AJ198</f>
        <v>0</v>
      </c>
      <c r="AL198" s="214">
        <f>'[1]Oqoltin-Cotton'!AK198</f>
        <v>0</v>
      </c>
      <c r="AM198" s="214">
        <f>'[1]Oqoltin-Cotton'!AL198</f>
        <v>0</v>
      </c>
      <c r="AN198" s="214">
        <f>'[1]Oqoltin-Cotton'!AM198</f>
        <v>0</v>
      </c>
      <c r="AO198" s="214">
        <f>'[1]Oqoltin-Cotton'!AN198</f>
        <v>0</v>
      </c>
      <c r="AP198" s="214">
        <f>'[1]Oqoltin-Cotton'!AO198</f>
        <v>0</v>
      </c>
      <c r="AQ198" s="214">
        <f>'[1]Oqoltin-Cotton'!AP198</f>
        <v>0</v>
      </c>
      <c r="AR198" s="214">
        <f>'[1]Oqoltin-Cotton'!AQ198</f>
        <v>0</v>
      </c>
      <c r="AS198" s="214">
        <f>'[1]Oqoltin-Cotton'!AR198</f>
        <v>0</v>
      </c>
      <c r="AT198" s="214">
        <f>'[1]Oqoltin-Cotton'!AS198</f>
        <v>0</v>
      </c>
      <c r="AU198" s="214">
        <f>'[1]Oqoltin-Cotton'!AT198</f>
        <v>0</v>
      </c>
      <c r="AV198" s="214">
        <f>'[1]Oqoltin-Cotton'!AU198</f>
        <v>0</v>
      </c>
    </row>
    <row r="199" spans="2:48">
      <c r="B199" s="213">
        <f>'[1]Oqoltin-Cotton'!A199</f>
        <v>0</v>
      </c>
      <c r="C199" s="213">
        <f>'[1]Oqoltin-Cotton'!B199</f>
        <v>0</v>
      </c>
      <c r="D199" s="214">
        <f>'[1]Oqoltin-Cotton'!C199</f>
        <v>0</v>
      </c>
      <c r="E199" s="213">
        <f>'[1]Oqoltin-Cotton'!D199</f>
        <v>0</v>
      </c>
      <c r="F199" s="213">
        <f>'[1]Oqoltin-Cotton'!E199</f>
        <v>0</v>
      </c>
      <c r="G199" s="213">
        <f>'[1]Oqoltin-Cotton'!F199</f>
        <v>0</v>
      </c>
      <c r="H199" s="213">
        <f>'[1]Oqoltin-Cotton'!G199</f>
        <v>0</v>
      </c>
      <c r="I199" s="213">
        <f>'[1]Oqoltin-Cotton'!H199</f>
        <v>0</v>
      </c>
      <c r="J199" s="213">
        <f>'[1]Oqoltin-Cotton'!I199</f>
        <v>0</v>
      </c>
      <c r="K199" s="213">
        <f>'[1]Oqoltin-Cotton'!J199</f>
        <v>0</v>
      </c>
      <c r="L199" s="213">
        <f>'[1]Oqoltin-Cotton'!K199</f>
        <v>0</v>
      </c>
      <c r="M199" s="213">
        <f>'[1]Oqoltin-Cotton'!L199</f>
        <v>0</v>
      </c>
      <c r="N199" s="213">
        <f>'[1]Oqoltin-Cotton'!M199</f>
        <v>0</v>
      </c>
      <c r="O199" s="213">
        <f>'[1]Oqoltin-Cotton'!N199</f>
        <v>0</v>
      </c>
      <c r="P199" s="213">
        <f>'[1]Oqoltin-Cotton'!O199</f>
        <v>0</v>
      </c>
      <c r="Q199" s="213">
        <f>'[1]Oqoltin-Cotton'!P199</f>
        <v>0</v>
      </c>
      <c r="R199" s="213">
        <f>'[1]Oqoltin-Cotton'!Q199</f>
        <v>0</v>
      </c>
      <c r="S199" s="213">
        <f>'[1]Oqoltin-Cotton'!R199</f>
        <v>0</v>
      </c>
      <c r="T199" s="213">
        <f>'[1]Oqoltin-Cotton'!S199</f>
        <v>0</v>
      </c>
      <c r="U199" s="213">
        <f>'[1]Oqoltin-Cotton'!T199</f>
        <v>0</v>
      </c>
      <c r="V199" s="213">
        <f>'[1]Oqoltin-Cotton'!U199</f>
        <v>0</v>
      </c>
      <c r="W199" s="213">
        <f>'[1]Oqoltin-Cotton'!V199</f>
        <v>0</v>
      </c>
      <c r="X199" s="213">
        <f>'[1]Oqoltin-Cotton'!W199</f>
        <v>0</v>
      </c>
      <c r="Y199" s="214">
        <f>'[1]Oqoltin-Cotton'!X199</f>
        <v>0</v>
      </c>
      <c r="Z199" s="214">
        <f>'[1]Oqoltin-Cotton'!Y199</f>
        <v>0</v>
      </c>
      <c r="AA199" s="214">
        <f>'[1]Oqoltin-Cotton'!Z199</f>
        <v>0</v>
      </c>
      <c r="AB199" s="214">
        <f>'[1]Oqoltin-Cotton'!AA199</f>
        <v>0</v>
      </c>
      <c r="AC199" s="214">
        <f>'[1]Oqoltin-Cotton'!AB199</f>
        <v>0</v>
      </c>
      <c r="AD199" s="214">
        <f>'[1]Oqoltin-Cotton'!AC199</f>
        <v>0</v>
      </c>
      <c r="AE199" s="214">
        <f>'[1]Oqoltin-Cotton'!AD199</f>
        <v>0</v>
      </c>
      <c r="AF199" s="214">
        <f>'[1]Oqoltin-Cotton'!AE199</f>
        <v>0</v>
      </c>
      <c r="AG199" s="214">
        <f>'[1]Oqoltin-Cotton'!AF199</f>
        <v>0</v>
      </c>
      <c r="AH199" s="214">
        <f>'[1]Oqoltin-Cotton'!AG199</f>
        <v>0</v>
      </c>
      <c r="AI199" s="214">
        <f>'[1]Oqoltin-Cotton'!AH199</f>
        <v>0</v>
      </c>
      <c r="AJ199" s="214">
        <f>'[1]Oqoltin-Cotton'!AI199</f>
        <v>0</v>
      </c>
      <c r="AK199" s="214">
        <f>'[1]Oqoltin-Cotton'!AJ199</f>
        <v>0</v>
      </c>
      <c r="AL199" s="214">
        <f>'[1]Oqoltin-Cotton'!AK199</f>
        <v>0</v>
      </c>
      <c r="AM199" s="214">
        <f>'[1]Oqoltin-Cotton'!AL199</f>
        <v>0</v>
      </c>
      <c r="AN199" s="214">
        <f>'[1]Oqoltin-Cotton'!AM199</f>
        <v>0</v>
      </c>
      <c r="AO199" s="214">
        <f>'[1]Oqoltin-Cotton'!AN199</f>
        <v>0</v>
      </c>
      <c r="AP199" s="214">
        <f>'[1]Oqoltin-Cotton'!AO199</f>
        <v>0</v>
      </c>
      <c r="AQ199" s="214">
        <f>'[1]Oqoltin-Cotton'!AP199</f>
        <v>0</v>
      </c>
      <c r="AR199" s="214">
        <f>'[1]Oqoltin-Cotton'!AQ199</f>
        <v>0</v>
      </c>
      <c r="AS199" s="214">
        <f>'[1]Oqoltin-Cotton'!AR199</f>
        <v>0</v>
      </c>
      <c r="AT199" s="214">
        <f>'[1]Oqoltin-Cotton'!AS199</f>
        <v>0</v>
      </c>
      <c r="AU199" s="214">
        <f>'[1]Oqoltin-Cotton'!AT199</f>
        <v>0</v>
      </c>
      <c r="AV199" s="214">
        <f>'[1]Oqoltin-Cotton'!AU199</f>
        <v>0</v>
      </c>
    </row>
    <row r="200" spans="2:48">
      <c r="B200" s="213">
        <f>'[1]Oqoltin-Cotton'!A200</f>
        <v>0</v>
      </c>
      <c r="C200" s="213">
        <f>'[1]Oqoltin-Cotton'!B200</f>
        <v>0</v>
      </c>
      <c r="D200" s="214">
        <f>'[1]Oqoltin-Cotton'!C200</f>
        <v>0</v>
      </c>
      <c r="E200" s="213">
        <f>'[1]Oqoltin-Cotton'!D200</f>
        <v>0</v>
      </c>
      <c r="F200" s="213">
        <f>'[1]Oqoltin-Cotton'!E200</f>
        <v>0</v>
      </c>
      <c r="G200" s="213">
        <f>'[1]Oqoltin-Cotton'!F200</f>
        <v>0</v>
      </c>
      <c r="H200" s="213">
        <f>'[1]Oqoltin-Cotton'!G200</f>
        <v>0</v>
      </c>
      <c r="I200" s="213">
        <f>'[1]Oqoltin-Cotton'!H200</f>
        <v>0</v>
      </c>
      <c r="J200" s="213">
        <f>'[1]Oqoltin-Cotton'!I200</f>
        <v>0</v>
      </c>
      <c r="K200" s="213">
        <f>'[1]Oqoltin-Cotton'!J200</f>
        <v>0</v>
      </c>
      <c r="L200" s="213">
        <f>'[1]Oqoltin-Cotton'!K200</f>
        <v>0</v>
      </c>
      <c r="M200" s="213">
        <f>'[1]Oqoltin-Cotton'!L200</f>
        <v>0</v>
      </c>
      <c r="N200" s="213">
        <f>'[1]Oqoltin-Cotton'!M200</f>
        <v>0</v>
      </c>
      <c r="O200" s="213">
        <f>'[1]Oqoltin-Cotton'!N200</f>
        <v>0</v>
      </c>
      <c r="P200" s="213">
        <f>'[1]Oqoltin-Cotton'!O200</f>
        <v>0</v>
      </c>
      <c r="Q200" s="213">
        <f>'[1]Oqoltin-Cotton'!P200</f>
        <v>0</v>
      </c>
      <c r="R200" s="213">
        <f>'[1]Oqoltin-Cotton'!Q200</f>
        <v>0</v>
      </c>
      <c r="S200" s="213">
        <f>'[1]Oqoltin-Cotton'!R200</f>
        <v>0</v>
      </c>
      <c r="T200" s="213">
        <f>'[1]Oqoltin-Cotton'!S200</f>
        <v>0</v>
      </c>
      <c r="U200" s="213">
        <f>'[1]Oqoltin-Cotton'!T200</f>
        <v>0</v>
      </c>
      <c r="V200" s="213">
        <f>'[1]Oqoltin-Cotton'!U200</f>
        <v>0</v>
      </c>
      <c r="W200" s="213">
        <f>'[1]Oqoltin-Cotton'!V200</f>
        <v>0</v>
      </c>
      <c r="X200" s="213">
        <f>'[1]Oqoltin-Cotton'!W200</f>
        <v>0</v>
      </c>
      <c r="Y200" s="214">
        <f>'[1]Oqoltin-Cotton'!X200</f>
        <v>0</v>
      </c>
      <c r="Z200" s="214">
        <f>'[1]Oqoltin-Cotton'!Y200</f>
        <v>0</v>
      </c>
      <c r="AA200" s="214">
        <f>'[1]Oqoltin-Cotton'!Z200</f>
        <v>0</v>
      </c>
      <c r="AB200" s="214">
        <f>'[1]Oqoltin-Cotton'!AA200</f>
        <v>0</v>
      </c>
      <c r="AC200" s="214">
        <f>'[1]Oqoltin-Cotton'!AB200</f>
        <v>0</v>
      </c>
      <c r="AD200" s="214">
        <f>'[1]Oqoltin-Cotton'!AC200</f>
        <v>0</v>
      </c>
      <c r="AE200" s="214">
        <f>'[1]Oqoltin-Cotton'!AD200</f>
        <v>0</v>
      </c>
      <c r="AF200" s="214">
        <f>'[1]Oqoltin-Cotton'!AE200</f>
        <v>0</v>
      </c>
      <c r="AG200" s="214">
        <f>'[1]Oqoltin-Cotton'!AF200</f>
        <v>0</v>
      </c>
      <c r="AH200" s="214">
        <f>'[1]Oqoltin-Cotton'!AG200</f>
        <v>0</v>
      </c>
      <c r="AI200" s="214">
        <f>'[1]Oqoltin-Cotton'!AH200</f>
        <v>0</v>
      </c>
      <c r="AJ200" s="214">
        <f>'[1]Oqoltin-Cotton'!AI200</f>
        <v>0</v>
      </c>
      <c r="AK200" s="214">
        <f>'[1]Oqoltin-Cotton'!AJ200</f>
        <v>0</v>
      </c>
      <c r="AL200" s="214">
        <f>'[1]Oqoltin-Cotton'!AK200</f>
        <v>0</v>
      </c>
      <c r="AM200" s="214">
        <f>'[1]Oqoltin-Cotton'!AL200</f>
        <v>0</v>
      </c>
      <c r="AN200" s="214">
        <f>'[1]Oqoltin-Cotton'!AM200</f>
        <v>0</v>
      </c>
      <c r="AO200" s="214">
        <f>'[1]Oqoltin-Cotton'!AN200</f>
        <v>0</v>
      </c>
      <c r="AP200" s="214">
        <f>'[1]Oqoltin-Cotton'!AO200</f>
        <v>0</v>
      </c>
      <c r="AQ200" s="214">
        <f>'[1]Oqoltin-Cotton'!AP200</f>
        <v>0</v>
      </c>
      <c r="AR200" s="214">
        <f>'[1]Oqoltin-Cotton'!AQ200</f>
        <v>0</v>
      </c>
      <c r="AS200" s="214">
        <f>'[1]Oqoltin-Cotton'!AR200</f>
        <v>0</v>
      </c>
      <c r="AT200" s="214">
        <f>'[1]Oqoltin-Cotton'!AS200</f>
        <v>0</v>
      </c>
      <c r="AU200" s="214">
        <f>'[1]Oqoltin-Cotton'!AT200</f>
        <v>0</v>
      </c>
      <c r="AV200" s="214">
        <f>'[1]Oqoltin-Cotton'!AU200</f>
        <v>0</v>
      </c>
    </row>
    <row r="201" spans="2:48">
      <c r="B201" s="213">
        <f>'[1]Oqoltin-Cotton'!A201</f>
        <v>0</v>
      </c>
      <c r="C201" s="213">
        <f>'[1]Oqoltin-Cotton'!B201</f>
        <v>0</v>
      </c>
      <c r="D201" s="214">
        <f>'[1]Oqoltin-Cotton'!C201</f>
        <v>0</v>
      </c>
      <c r="E201" s="213">
        <f>'[1]Oqoltin-Cotton'!D201</f>
        <v>0</v>
      </c>
      <c r="F201" s="213">
        <f>'[1]Oqoltin-Cotton'!E201</f>
        <v>0</v>
      </c>
      <c r="G201" s="213">
        <f>'[1]Oqoltin-Cotton'!F201</f>
        <v>0</v>
      </c>
      <c r="H201" s="213">
        <f>'[1]Oqoltin-Cotton'!G201</f>
        <v>0</v>
      </c>
      <c r="I201" s="213">
        <f>'[1]Oqoltin-Cotton'!H201</f>
        <v>0</v>
      </c>
      <c r="J201" s="213">
        <f>'[1]Oqoltin-Cotton'!I201</f>
        <v>0</v>
      </c>
      <c r="K201" s="213">
        <f>'[1]Oqoltin-Cotton'!J201</f>
        <v>0</v>
      </c>
      <c r="L201" s="213">
        <f>'[1]Oqoltin-Cotton'!K201</f>
        <v>0</v>
      </c>
      <c r="M201" s="213">
        <f>'[1]Oqoltin-Cotton'!L201</f>
        <v>0</v>
      </c>
      <c r="N201" s="213">
        <f>'[1]Oqoltin-Cotton'!M201</f>
        <v>0</v>
      </c>
      <c r="O201" s="213">
        <f>'[1]Oqoltin-Cotton'!N201</f>
        <v>0</v>
      </c>
      <c r="P201" s="213">
        <f>'[1]Oqoltin-Cotton'!O201</f>
        <v>0</v>
      </c>
      <c r="Q201" s="213">
        <f>'[1]Oqoltin-Cotton'!P201</f>
        <v>0</v>
      </c>
      <c r="R201" s="213">
        <f>'[1]Oqoltin-Cotton'!Q201</f>
        <v>0</v>
      </c>
      <c r="S201" s="213">
        <f>'[1]Oqoltin-Cotton'!R201</f>
        <v>0</v>
      </c>
      <c r="T201" s="213">
        <f>'[1]Oqoltin-Cotton'!S201</f>
        <v>0</v>
      </c>
      <c r="U201" s="213">
        <f>'[1]Oqoltin-Cotton'!T201</f>
        <v>0</v>
      </c>
      <c r="V201" s="213">
        <f>'[1]Oqoltin-Cotton'!U201</f>
        <v>0</v>
      </c>
      <c r="W201" s="213">
        <f>'[1]Oqoltin-Cotton'!V201</f>
        <v>0</v>
      </c>
      <c r="X201" s="213">
        <f>'[1]Oqoltin-Cotton'!W201</f>
        <v>0</v>
      </c>
      <c r="Y201" s="214">
        <f>'[1]Oqoltin-Cotton'!X201</f>
        <v>0</v>
      </c>
      <c r="Z201" s="214">
        <f>'[1]Oqoltin-Cotton'!Y201</f>
        <v>0</v>
      </c>
      <c r="AA201" s="214">
        <f>'[1]Oqoltin-Cotton'!Z201</f>
        <v>0</v>
      </c>
      <c r="AB201" s="214">
        <f>'[1]Oqoltin-Cotton'!AA201</f>
        <v>0</v>
      </c>
      <c r="AC201" s="214">
        <f>'[1]Oqoltin-Cotton'!AB201</f>
        <v>0</v>
      </c>
      <c r="AD201" s="214">
        <f>'[1]Oqoltin-Cotton'!AC201</f>
        <v>0</v>
      </c>
      <c r="AE201" s="214">
        <f>'[1]Oqoltin-Cotton'!AD201</f>
        <v>0</v>
      </c>
      <c r="AF201" s="214">
        <f>'[1]Oqoltin-Cotton'!AE201</f>
        <v>0</v>
      </c>
      <c r="AG201" s="214">
        <f>'[1]Oqoltin-Cotton'!AF201</f>
        <v>0</v>
      </c>
      <c r="AH201" s="214">
        <f>'[1]Oqoltin-Cotton'!AG201</f>
        <v>0</v>
      </c>
      <c r="AI201" s="214">
        <f>'[1]Oqoltin-Cotton'!AH201</f>
        <v>0</v>
      </c>
      <c r="AJ201" s="214">
        <f>'[1]Oqoltin-Cotton'!AI201</f>
        <v>0</v>
      </c>
      <c r="AK201" s="214">
        <f>'[1]Oqoltin-Cotton'!AJ201</f>
        <v>0</v>
      </c>
      <c r="AL201" s="214">
        <f>'[1]Oqoltin-Cotton'!AK201</f>
        <v>0</v>
      </c>
      <c r="AM201" s="214">
        <f>'[1]Oqoltin-Cotton'!AL201</f>
        <v>0</v>
      </c>
      <c r="AN201" s="214">
        <f>'[1]Oqoltin-Cotton'!AM201</f>
        <v>0</v>
      </c>
      <c r="AO201" s="214">
        <f>'[1]Oqoltin-Cotton'!AN201</f>
        <v>0</v>
      </c>
      <c r="AP201" s="214">
        <f>'[1]Oqoltin-Cotton'!AO201</f>
        <v>0</v>
      </c>
      <c r="AQ201" s="214">
        <f>'[1]Oqoltin-Cotton'!AP201</f>
        <v>0</v>
      </c>
      <c r="AR201" s="214">
        <f>'[1]Oqoltin-Cotton'!AQ201</f>
        <v>0</v>
      </c>
      <c r="AS201" s="214">
        <f>'[1]Oqoltin-Cotton'!AR201</f>
        <v>0</v>
      </c>
      <c r="AT201" s="214">
        <f>'[1]Oqoltin-Cotton'!AS201</f>
        <v>0</v>
      </c>
      <c r="AU201" s="214">
        <f>'[1]Oqoltin-Cotton'!AT201</f>
        <v>0</v>
      </c>
      <c r="AV201" s="214">
        <f>'[1]Oqoltin-Cotton'!AU201</f>
        <v>0</v>
      </c>
    </row>
    <row r="202" spans="2:48">
      <c r="B202" s="213">
        <f>'[1]Oqoltin-Cotton'!A202</f>
        <v>0</v>
      </c>
      <c r="C202" s="213">
        <f>'[1]Oqoltin-Cotton'!B202</f>
        <v>0</v>
      </c>
      <c r="D202" s="214">
        <f>'[1]Oqoltin-Cotton'!C202</f>
        <v>0</v>
      </c>
      <c r="E202" s="213">
        <f>'[1]Oqoltin-Cotton'!D202</f>
        <v>0</v>
      </c>
      <c r="F202" s="213">
        <f>'[1]Oqoltin-Cotton'!E202</f>
        <v>0</v>
      </c>
      <c r="G202" s="213">
        <f>'[1]Oqoltin-Cotton'!F202</f>
        <v>0</v>
      </c>
      <c r="H202" s="213">
        <f>'[1]Oqoltin-Cotton'!G202</f>
        <v>0</v>
      </c>
      <c r="I202" s="213">
        <f>'[1]Oqoltin-Cotton'!H202</f>
        <v>0</v>
      </c>
      <c r="J202" s="213">
        <f>'[1]Oqoltin-Cotton'!I202</f>
        <v>0</v>
      </c>
      <c r="K202" s="213">
        <f>'[1]Oqoltin-Cotton'!J202</f>
        <v>0</v>
      </c>
      <c r="L202" s="213">
        <f>'[1]Oqoltin-Cotton'!K202</f>
        <v>0</v>
      </c>
      <c r="M202" s="213">
        <f>'[1]Oqoltin-Cotton'!L202</f>
        <v>0</v>
      </c>
      <c r="N202" s="213">
        <f>'[1]Oqoltin-Cotton'!M202</f>
        <v>0</v>
      </c>
      <c r="O202" s="213">
        <f>'[1]Oqoltin-Cotton'!N202</f>
        <v>0</v>
      </c>
      <c r="P202" s="213">
        <f>'[1]Oqoltin-Cotton'!O202</f>
        <v>0</v>
      </c>
      <c r="Q202" s="213">
        <f>'[1]Oqoltin-Cotton'!P202</f>
        <v>0</v>
      </c>
      <c r="R202" s="213">
        <f>'[1]Oqoltin-Cotton'!Q202</f>
        <v>0</v>
      </c>
      <c r="S202" s="213">
        <f>'[1]Oqoltin-Cotton'!R202</f>
        <v>0</v>
      </c>
      <c r="T202" s="213">
        <f>'[1]Oqoltin-Cotton'!S202</f>
        <v>0</v>
      </c>
      <c r="U202" s="213">
        <f>'[1]Oqoltin-Cotton'!T202</f>
        <v>0</v>
      </c>
      <c r="V202" s="213">
        <f>'[1]Oqoltin-Cotton'!U202</f>
        <v>0</v>
      </c>
      <c r="W202" s="213">
        <f>'[1]Oqoltin-Cotton'!V202</f>
        <v>0</v>
      </c>
      <c r="X202" s="213">
        <f>'[1]Oqoltin-Cotton'!W202</f>
        <v>0</v>
      </c>
      <c r="Y202" s="214">
        <f>'[1]Oqoltin-Cotton'!X202</f>
        <v>0</v>
      </c>
      <c r="Z202" s="214">
        <f>'[1]Oqoltin-Cotton'!Y202</f>
        <v>0</v>
      </c>
      <c r="AA202" s="214">
        <f>'[1]Oqoltin-Cotton'!Z202</f>
        <v>0</v>
      </c>
      <c r="AB202" s="214">
        <f>'[1]Oqoltin-Cotton'!AA202</f>
        <v>0</v>
      </c>
      <c r="AC202" s="214">
        <f>'[1]Oqoltin-Cotton'!AB202</f>
        <v>0</v>
      </c>
      <c r="AD202" s="214">
        <f>'[1]Oqoltin-Cotton'!AC202</f>
        <v>0</v>
      </c>
      <c r="AE202" s="214">
        <f>'[1]Oqoltin-Cotton'!AD202</f>
        <v>0</v>
      </c>
      <c r="AF202" s="214">
        <f>'[1]Oqoltin-Cotton'!AE202</f>
        <v>0</v>
      </c>
      <c r="AG202" s="214">
        <f>'[1]Oqoltin-Cotton'!AF202</f>
        <v>0</v>
      </c>
      <c r="AH202" s="214">
        <f>'[1]Oqoltin-Cotton'!AG202</f>
        <v>0</v>
      </c>
      <c r="AI202" s="214">
        <f>'[1]Oqoltin-Cotton'!AH202</f>
        <v>0</v>
      </c>
      <c r="AJ202" s="214">
        <f>'[1]Oqoltin-Cotton'!AI202</f>
        <v>0</v>
      </c>
      <c r="AK202" s="214">
        <f>'[1]Oqoltin-Cotton'!AJ202</f>
        <v>0</v>
      </c>
      <c r="AL202" s="214">
        <f>'[1]Oqoltin-Cotton'!AK202</f>
        <v>0</v>
      </c>
      <c r="AM202" s="214">
        <f>'[1]Oqoltin-Cotton'!AL202</f>
        <v>0</v>
      </c>
      <c r="AN202" s="214">
        <f>'[1]Oqoltin-Cotton'!AM202</f>
        <v>0</v>
      </c>
      <c r="AO202" s="214">
        <f>'[1]Oqoltin-Cotton'!AN202</f>
        <v>0</v>
      </c>
      <c r="AP202" s="214">
        <f>'[1]Oqoltin-Cotton'!AO202</f>
        <v>0</v>
      </c>
      <c r="AQ202" s="214">
        <f>'[1]Oqoltin-Cotton'!AP202</f>
        <v>0</v>
      </c>
      <c r="AR202" s="214">
        <f>'[1]Oqoltin-Cotton'!AQ202</f>
        <v>0</v>
      </c>
      <c r="AS202" s="214">
        <f>'[1]Oqoltin-Cotton'!AR202</f>
        <v>0</v>
      </c>
      <c r="AT202" s="214">
        <f>'[1]Oqoltin-Cotton'!AS202</f>
        <v>0</v>
      </c>
      <c r="AU202" s="214">
        <f>'[1]Oqoltin-Cotton'!AT202</f>
        <v>0</v>
      </c>
      <c r="AV202" s="214">
        <f>'[1]Oqoltin-Cotton'!AU202</f>
        <v>0</v>
      </c>
    </row>
    <row r="203" spans="2:48">
      <c r="B203" s="213">
        <f>'[1]Oqoltin-Cotton'!A203</f>
        <v>0</v>
      </c>
      <c r="C203" s="213">
        <f>'[1]Oqoltin-Cotton'!B203</f>
        <v>0</v>
      </c>
      <c r="D203" s="214">
        <f>'[1]Oqoltin-Cotton'!C203</f>
        <v>0</v>
      </c>
      <c r="E203" s="213">
        <f>'[1]Oqoltin-Cotton'!D203</f>
        <v>0</v>
      </c>
      <c r="F203" s="213">
        <f>'[1]Oqoltin-Cotton'!E203</f>
        <v>0</v>
      </c>
      <c r="G203" s="213">
        <f>'[1]Oqoltin-Cotton'!F203</f>
        <v>0</v>
      </c>
      <c r="H203" s="213">
        <f>'[1]Oqoltin-Cotton'!G203</f>
        <v>0</v>
      </c>
      <c r="I203" s="213">
        <f>'[1]Oqoltin-Cotton'!H203</f>
        <v>0</v>
      </c>
      <c r="J203" s="213">
        <f>'[1]Oqoltin-Cotton'!I203</f>
        <v>0</v>
      </c>
      <c r="K203" s="213">
        <f>'[1]Oqoltin-Cotton'!J203</f>
        <v>0</v>
      </c>
      <c r="L203" s="213">
        <f>'[1]Oqoltin-Cotton'!K203</f>
        <v>0</v>
      </c>
      <c r="M203" s="213">
        <f>'[1]Oqoltin-Cotton'!L203</f>
        <v>0</v>
      </c>
      <c r="N203" s="213">
        <f>'[1]Oqoltin-Cotton'!M203</f>
        <v>0</v>
      </c>
      <c r="O203" s="213">
        <f>'[1]Oqoltin-Cotton'!N203</f>
        <v>0</v>
      </c>
      <c r="P203" s="213">
        <f>'[1]Oqoltin-Cotton'!O203</f>
        <v>0</v>
      </c>
      <c r="Q203" s="213">
        <f>'[1]Oqoltin-Cotton'!P203</f>
        <v>0</v>
      </c>
      <c r="R203" s="213">
        <f>'[1]Oqoltin-Cotton'!Q203</f>
        <v>0</v>
      </c>
      <c r="S203" s="213">
        <f>'[1]Oqoltin-Cotton'!R203</f>
        <v>0</v>
      </c>
      <c r="T203" s="213">
        <f>'[1]Oqoltin-Cotton'!S203</f>
        <v>0</v>
      </c>
      <c r="U203" s="213">
        <f>'[1]Oqoltin-Cotton'!T203</f>
        <v>0</v>
      </c>
      <c r="V203" s="213">
        <f>'[1]Oqoltin-Cotton'!U203</f>
        <v>0</v>
      </c>
      <c r="W203" s="213">
        <f>'[1]Oqoltin-Cotton'!V203</f>
        <v>0</v>
      </c>
      <c r="X203" s="213">
        <f>'[1]Oqoltin-Cotton'!W203</f>
        <v>0</v>
      </c>
      <c r="Y203" s="214">
        <f>'[1]Oqoltin-Cotton'!X203</f>
        <v>0</v>
      </c>
      <c r="Z203" s="214">
        <f>'[1]Oqoltin-Cotton'!Y203</f>
        <v>0</v>
      </c>
      <c r="AA203" s="214">
        <f>'[1]Oqoltin-Cotton'!Z203</f>
        <v>0</v>
      </c>
      <c r="AB203" s="214">
        <f>'[1]Oqoltin-Cotton'!AA203</f>
        <v>0</v>
      </c>
      <c r="AC203" s="214">
        <f>'[1]Oqoltin-Cotton'!AB203</f>
        <v>0</v>
      </c>
      <c r="AD203" s="214">
        <f>'[1]Oqoltin-Cotton'!AC203</f>
        <v>0</v>
      </c>
      <c r="AE203" s="214">
        <f>'[1]Oqoltin-Cotton'!AD203</f>
        <v>0</v>
      </c>
      <c r="AF203" s="214">
        <f>'[1]Oqoltin-Cotton'!AE203</f>
        <v>0</v>
      </c>
      <c r="AG203" s="214">
        <f>'[1]Oqoltin-Cotton'!AF203</f>
        <v>0</v>
      </c>
      <c r="AH203" s="214">
        <f>'[1]Oqoltin-Cotton'!AG203</f>
        <v>0</v>
      </c>
      <c r="AI203" s="214">
        <f>'[1]Oqoltin-Cotton'!AH203</f>
        <v>0</v>
      </c>
      <c r="AJ203" s="214">
        <f>'[1]Oqoltin-Cotton'!AI203</f>
        <v>0</v>
      </c>
      <c r="AK203" s="214">
        <f>'[1]Oqoltin-Cotton'!AJ203</f>
        <v>0</v>
      </c>
      <c r="AL203" s="214">
        <f>'[1]Oqoltin-Cotton'!AK203</f>
        <v>0</v>
      </c>
      <c r="AM203" s="214">
        <f>'[1]Oqoltin-Cotton'!AL203</f>
        <v>0</v>
      </c>
      <c r="AN203" s="214">
        <f>'[1]Oqoltin-Cotton'!AM203</f>
        <v>0</v>
      </c>
      <c r="AO203" s="214">
        <f>'[1]Oqoltin-Cotton'!AN203</f>
        <v>0</v>
      </c>
      <c r="AP203" s="214">
        <f>'[1]Oqoltin-Cotton'!AO203</f>
        <v>0</v>
      </c>
      <c r="AQ203" s="214">
        <f>'[1]Oqoltin-Cotton'!AP203</f>
        <v>0</v>
      </c>
      <c r="AR203" s="214">
        <f>'[1]Oqoltin-Cotton'!AQ203</f>
        <v>0</v>
      </c>
      <c r="AS203" s="214">
        <f>'[1]Oqoltin-Cotton'!AR203</f>
        <v>0</v>
      </c>
      <c r="AT203" s="214">
        <f>'[1]Oqoltin-Cotton'!AS203</f>
        <v>0</v>
      </c>
      <c r="AU203" s="214">
        <f>'[1]Oqoltin-Cotton'!AT203</f>
        <v>0</v>
      </c>
      <c r="AV203" s="214">
        <f>'[1]Oqoltin-Cotton'!AU203</f>
        <v>0</v>
      </c>
    </row>
    <row r="204" spans="2:48">
      <c r="B204" s="213">
        <f>'[1]Oqoltin-Cotton'!A204</f>
        <v>0</v>
      </c>
      <c r="C204" s="213">
        <f>'[1]Oqoltin-Cotton'!B204</f>
        <v>0</v>
      </c>
      <c r="D204" s="214">
        <f>'[1]Oqoltin-Cotton'!C204</f>
        <v>0</v>
      </c>
      <c r="E204" s="213">
        <f>'[1]Oqoltin-Cotton'!D204</f>
        <v>0</v>
      </c>
      <c r="F204" s="213">
        <f>'[1]Oqoltin-Cotton'!E204</f>
        <v>0</v>
      </c>
      <c r="G204" s="213">
        <f>'[1]Oqoltin-Cotton'!F204</f>
        <v>0</v>
      </c>
      <c r="H204" s="213">
        <f>'[1]Oqoltin-Cotton'!G204</f>
        <v>0</v>
      </c>
      <c r="I204" s="213">
        <f>'[1]Oqoltin-Cotton'!H204</f>
        <v>0</v>
      </c>
      <c r="J204" s="213">
        <f>'[1]Oqoltin-Cotton'!I204</f>
        <v>0</v>
      </c>
      <c r="K204" s="213">
        <f>'[1]Oqoltin-Cotton'!J204</f>
        <v>0</v>
      </c>
      <c r="L204" s="213">
        <f>'[1]Oqoltin-Cotton'!K204</f>
        <v>0</v>
      </c>
      <c r="M204" s="213">
        <f>'[1]Oqoltin-Cotton'!L204</f>
        <v>0</v>
      </c>
      <c r="N204" s="213">
        <f>'[1]Oqoltin-Cotton'!M204</f>
        <v>0</v>
      </c>
      <c r="O204" s="213">
        <f>'[1]Oqoltin-Cotton'!N204</f>
        <v>0</v>
      </c>
      <c r="P204" s="213">
        <f>'[1]Oqoltin-Cotton'!O204</f>
        <v>0</v>
      </c>
      <c r="Q204" s="213">
        <f>'[1]Oqoltin-Cotton'!P204</f>
        <v>0</v>
      </c>
      <c r="R204" s="213">
        <f>'[1]Oqoltin-Cotton'!Q204</f>
        <v>0</v>
      </c>
      <c r="S204" s="213">
        <f>'[1]Oqoltin-Cotton'!R204</f>
        <v>0</v>
      </c>
      <c r="T204" s="213">
        <f>'[1]Oqoltin-Cotton'!S204</f>
        <v>0</v>
      </c>
      <c r="U204" s="213">
        <f>'[1]Oqoltin-Cotton'!T204</f>
        <v>0</v>
      </c>
      <c r="V204" s="213">
        <f>'[1]Oqoltin-Cotton'!U204</f>
        <v>0</v>
      </c>
      <c r="W204" s="213">
        <f>'[1]Oqoltin-Cotton'!V204</f>
        <v>0</v>
      </c>
      <c r="X204" s="213">
        <f>'[1]Oqoltin-Cotton'!W204</f>
        <v>0</v>
      </c>
      <c r="Y204" s="214">
        <f>'[1]Oqoltin-Cotton'!X204</f>
        <v>0</v>
      </c>
      <c r="Z204" s="214">
        <f>'[1]Oqoltin-Cotton'!Y204</f>
        <v>0</v>
      </c>
      <c r="AA204" s="214">
        <f>'[1]Oqoltin-Cotton'!Z204</f>
        <v>0</v>
      </c>
      <c r="AB204" s="214">
        <f>'[1]Oqoltin-Cotton'!AA204</f>
        <v>0</v>
      </c>
      <c r="AC204" s="214">
        <f>'[1]Oqoltin-Cotton'!AB204</f>
        <v>0</v>
      </c>
      <c r="AD204" s="214">
        <f>'[1]Oqoltin-Cotton'!AC204</f>
        <v>0</v>
      </c>
      <c r="AE204" s="214">
        <f>'[1]Oqoltin-Cotton'!AD204</f>
        <v>0</v>
      </c>
      <c r="AF204" s="214">
        <f>'[1]Oqoltin-Cotton'!AE204</f>
        <v>0</v>
      </c>
      <c r="AG204" s="214">
        <f>'[1]Oqoltin-Cotton'!AF204</f>
        <v>0</v>
      </c>
      <c r="AH204" s="214">
        <f>'[1]Oqoltin-Cotton'!AG204</f>
        <v>0</v>
      </c>
      <c r="AI204" s="214">
        <f>'[1]Oqoltin-Cotton'!AH204</f>
        <v>0</v>
      </c>
      <c r="AJ204" s="214">
        <f>'[1]Oqoltin-Cotton'!AI204</f>
        <v>0</v>
      </c>
      <c r="AK204" s="214">
        <f>'[1]Oqoltin-Cotton'!AJ204</f>
        <v>0</v>
      </c>
      <c r="AL204" s="214">
        <f>'[1]Oqoltin-Cotton'!AK204</f>
        <v>0</v>
      </c>
      <c r="AM204" s="214">
        <f>'[1]Oqoltin-Cotton'!AL204</f>
        <v>0</v>
      </c>
      <c r="AN204" s="214">
        <f>'[1]Oqoltin-Cotton'!AM204</f>
        <v>0</v>
      </c>
      <c r="AO204" s="214">
        <f>'[1]Oqoltin-Cotton'!AN204</f>
        <v>0</v>
      </c>
      <c r="AP204" s="214">
        <f>'[1]Oqoltin-Cotton'!AO204</f>
        <v>0</v>
      </c>
      <c r="AQ204" s="214">
        <f>'[1]Oqoltin-Cotton'!AP204</f>
        <v>0</v>
      </c>
      <c r="AR204" s="214">
        <f>'[1]Oqoltin-Cotton'!AQ204</f>
        <v>0</v>
      </c>
      <c r="AS204" s="214">
        <f>'[1]Oqoltin-Cotton'!AR204</f>
        <v>0</v>
      </c>
      <c r="AT204" s="214">
        <f>'[1]Oqoltin-Cotton'!AS204</f>
        <v>0</v>
      </c>
      <c r="AU204" s="214">
        <f>'[1]Oqoltin-Cotton'!AT204</f>
        <v>0</v>
      </c>
      <c r="AV204" s="214">
        <f>'[1]Oqoltin-Cotton'!AU204</f>
        <v>0</v>
      </c>
    </row>
    <row r="205" spans="2:48">
      <c r="B205" s="213">
        <f>'[1]Oqoltin-Cotton'!A205</f>
        <v>0</v>
      </c>
      <c r="C205" s="213">
        <f>'[1]Oqoltin-Cotton'!B205</f>
        <v>0</v>
      </c>
      <c r="D205" s="214">
        <f>'[1]Oqoltin-Cotton'!C205</f>
        <v>0</v>
      </c>
      <c r="E205" s="213">
        <f>'[1]Oqoltin-Cotton'!D205</f>
        <v>0</v>
      </c>
      <c r="F205" s="213">
        <f>'[1]Oqoltin-Cotton'!E205</f>
        <v>0</v>
      </c>
      <c r="G205" s="213">
        <f>'[1]Oqoltin-Cotton'!F205</f>
        <v>0</v>
      </c>
      <c r="H205" s="213">
        <f>'[1]Oqoltin-Cotton'!G205</f>
        <v>0</v>
      </c>
      <c r="I205" s="213">
        <f>'[1]Oqoltin-Cotton'!H205</f>
        <v>0</v>
      </c>
      <c r="J205" s="213">
        <f>'[1]Oqoltin-Cotton'!I205</f>
        <v>0</v>
      </c>
      <c r="K205" s="213">
        <f>'[1]Oqoltin-Cotton'!J205</f>
        <v>0</v>
      </c>
      <c r="L205" s="213">
        <f>'[1]Oqoltin-Cotton'!K205</f>
        <v>0</v>
      </c>
      <c r="M205" s="213">
        <f>'[1]Oqoltin-Cotton'!L205</f>
        <v>0</v>
      </c>
      <c r="N205" s="213">
        <f>'[1]Oqoltin-Cotton'!M205</f>
        <v>0</v>
      </c>
      <c r="O205" s="213">
        <f>'[1]Oqoltin-Cotton'!N205</f>
        <v>0</v>
      </c>
      <c r="P205" s="213">
        <f>'[1]Oqoltin-Cotton'!O205</f>
        <v>0</v>
      </c>
      <c r="Q205" s="213">
        <f>'[1]Oqoltin-Cotton'!P205</f>
        <v>0</v>
      </c>
      <c r="R205" s="213">
        <f>'[1]Oqoltin-Cotton'!Q205</f>
        <v>0</v>
      </c>
      <c r="S205" s="213">
        <f>'[1]Oqoltin-Cotton'!R205</f>
        <v>0</v>
      </c>
      <c r="T205" s="213">
        <f>'[1]Oqoltin-Cotton'!S205</f>
        <v>0</v>
      </c>
      <c r="U205" s="213">
        <f>'[1]Oqoltin-Cotton'!T205</f>
        <v>0</v>
      </c>
      <c r="V205" s="213">
        <f>'[1]Oqoltin-Cotton'!U205</f>
        <v>0</v>
      </c>
      <c r="W205" s="213">
        <f>'[1]Oqoltin-Cotton'!V205</f>
        <v>0</v>
      </c>
      <c r="X205" s="213">
        <f>'[1]Oqoltin-Cotton'!W205</f>
        <v>0</v>
      </c>
      <c r="Y205" s="214">
        <f>'[1]Oqoltin-Cotton'!X205</f>
        <v>0</v>
      </c>
      <c r="Z205" s="214">
        <f>'[1]Oqoltin-Cotton'!Y205</f>
        <v>0</v>
      </c>
      <c r="AA205" s="214">
        <f>'[1]Oqoltin-Cotton'!Z205</f>
        <v>0</v>
      </c>
      <c r="AB205" s="214">
        <f>'[1]Oqoltin-Cotton'!AA205</f>
        <v>0</v>
      </c>
      <c r="AC205" s="214">
        <f>'[1]Oqoltin-Cotton'!AB205</f>
        <v>0</v>
      </c>
      <c r="AD205" s="214">
        <f>'[1]Oqoltin-Cotton'!AC205</f>
        <v>0</v>
      </c>
      <c r="AE205" s="214">
        <f>'[1]Oqoltin-Cotton'!AD205</f>
        <v>0</v>
      </c>
      <c r="AF205" s="214">
        <f>'[1]Oqoltin-Cotton'!AE205</f>
        <v>0</v>
      </c>
      <c r="AG205" s="214">
        <f>'[1]Oqoltin-Cotton'!AF205</f>
        <v>0</v>
      </c>
      <c r="AH205" s="214">
        <f>'[1]Oqoltin-Cotton'!AG205</f>
        <v>0</v>
      </c>
      <c r="AI205" s="214">
        <f>'[1]Oqoltin-Cotton'!AH205</f>
        <v>0</v>
      </c>
      <c r="AJ205" s="214">
        <f>'[1]Oqoltin-Cotton'!AI205</f>
        <v>0</v>
      </c>
      <c r="AK205" s="214">
        <f>'[1]Oqoltin-Cotton'!AJ205</f>
        <v>0</v>
      </c>
      <c r="AL205" s="214">
        <f>'[1]Oqoltin-Cotton'!AK205</f>
        <v>0</v>
      </c>
      <c r="AM205" s="214">
        <f>'[1]Oqoltin-Cotton'!AL205</f>
        <v>0</v>
      </c>
      <c r="AN205" s="214">
        <f>'[1]Oqoltin-Cotton'!AM205</f>
        <v>0</v>
      </c>
      <c r="AO205" s="214">
        <f>'[1]Oqoltin-Cotton'!AN205</f>
        <v>0</v>
      </c>
      <c r="AP205" s="214">
        <f>'[1]Oqoltin-Cotton'!AO205</f>
        <v>0</v>
      </c>
      <c r="AQ205" s="214">
        <f>'[1]Oqoltin-Cotton'!AP205</f>
        <v>0</v>
      </c>
      <c r="AR205" s="214">
        <f>'[1]Oqoltin-Cotton'!AQ205</f>
        <v>0</v>
      </c>
      <c r="AS205" s="214">
        <f>'[1]Oqoltin-Cotton'!AR205</f>
        <v>0</v>
      </c>
      <c r="AT205" s="214">
        <f>'[1]Oqoltin-Cotton'!AS205</f>
        <v>0</v>
      </c>
      <c r="AU205" s="214">
        <f>'[1]Oqoltin-Cotton'!AT205</f>
        <v>0</v>
      </c>
      <c r="AV205" s="214">
        <f>'[1]Oqoltin-Cotton'!AU205</f>
        <v>0</v>
      </c>
    </row>
    <row r="206" spans="2:48">
      <c r="B206" s="213">
        <f>'[1]Oqoltin-Cotton'!A206</f>
        <v>0</v>
      </c>
      <c r="C206" s="213">
        <f>'[1]Oqoltin-Cotton'!B206</f>
        <v>0</v>
      </c>
      <c r="D206" s="214">
        <f>'[1]Oqoltin-Cotton'!C206</f>
        <v>0</v>
      </c>
      <c r="E206" s="213">
        <f>'[1]Oqoltin-Cotton'!D206</f>
        <v>0</v>
      </c>
      <c r="F206" s="213">
        <f>'[1]Oqoltin-Cotton'!E206</f>
        <v>0</v>
      </c>
      <c r="G206" s="213">
        <f>'[1]Oqoltin-Cotton'!F206</f>
        <v>0</v>
      </c>
      <c r="H206" s="213">
        <f>'[1]Oqoltin-Cotton'!G206</f>
        <v>0</v>
      </c>
      <c r="I206" s="213">
        <f>'[1]Oqoltin-Cotton'!H206</f>
        <v>0</v>
      </c>
      <c r="J206" s="213">
        <f>'[1]Oqoltin-Cotton'!I206</f>
        <v>0</v>
      </c>
      <c r="K206" s="213">
        <f>'[1]Oqoltin-Cotton'!J206</f>
        <v>0</v>
      </c>
      <c r="L206" s="213">
        <f>'[1]Oqoltin-Cotton'!K206</f>
        <v>0</v>
      </c>
      <c r="M206" s="213">
        <f>'[1]Oqoltin-Cotton'!L206</f>
        <v>0</v>
      </c>
      <c r="N206" s="213">
        <f>'[1]Oqoltin-Cotton'!M206</f>
        <v>0</v>
      </c>
      <c r="O206" s="213">
        <f>'[1]Oqoltin-Cotton'!N206</f>
        <v>0</v>
      </c>
      <c r="P206" s="213">
        <f>'[1]Oqoltin-Cotton'!O206</f>
        <v>0</v>
      </c>
      <c r="Q206" s="213">
        <f>'[1]Oqoltin-Cotton'!P206</f>
        <v>0</v>
      </c>
      <c r="R206" s="213">
        <f>'[1]Oqoltin-Cotton'!Q206</f>
        <v>0</v>
      </c>
      <c r="S206" s="213">
        <f>'[1]Oqoltin-Cotton'!R206</f>
        <v>0</v>
      </c>
      <c r="T206" s="213">
        <f>'[1]Oqoltin-Cotton'!S206</f>
        <v>0</v>
      </c>
      <c r="U206" s="213">
        <f>'[1]Oqoltin-Cotton'!T206</f>
        <v>0</v>
      </c>
      <c r="V206" s="213">
        <f>'[1]Oqoltin-Cotton'!U206</f>
        <v>0</v>
      </c>
      <c r="W206" s="213">
        <f>'[1]Oqoltin-Cotton'!V206</f>
        <v>0</v>
      </c>
      <c r="X206" s="213">
        <f>'[1]Oqoltin-Cotton'!W206</f>
        <v>0</v>
      </c>
      <c r="Y206" s="214">
        <f>'[1]Oqoltin-Cotton'!X206</f>
        <v>0</v>
      </c>
      <c r="Z206" s="214">
        <f>'[1]Oqoltin-Cotton'!Y206</f>
        <v>0</v>
      </c>
      <c r="AA206" s="214">
        <f>'[1]Oqoltin-Cotton'!Z206</f>
        <v>0</v>
      </c>
      <c r="AB206" s="214">
        <f>'[1]Oqoltin-Cotton'!AA206</f>
        <v>0</v>
      </c>
      <c r="AC206" s="214">
        <f>'[1]Oqoltin-Cotton'!AB206</f>
        <v>0</v>
      </c>
      <c r="AD206" s="214">
        <f>'[1]Oqoltin-Cotton'!AC206</f>
        <v>0</v>
      </c>
      <c r="AE206" s="214">
        <f>'[1]Oqoltin-Cotton'!AD206</f>
        <v>0</v>
      </c>
      <c r="AF206" s="214">
        <f>'[1]Oqoltin-Cotton'!AE206</f>
        <v>0</v>
      </c>
      <c r="AG206" s="214">
        <f>'[1]Oqoltin-Cotton'!AF206</f>
        <v>0</v>
      </c>
      <c r="AH206" s="214">
        <f>'[1]Oqoltin-Cotton'!AG206</f>
        <v>0</v>
      </c>
      <c r="AI206" s="214">
        <f>'[1]Oqoltin-Cotton'!AH206</f>
        <v>0</v>
      </c>
      <c r="AJ206" s="214">
        <f>'[1]Oqoltin-Cotton'!AI206</f>
        <v>0</v>
      </c>
      <c r="AK206" s="214">
        <f>'[1]Oqoltin-Cotton'!AJ206</f>
        <v>0</v>
      </c>
      <c r="AL206" s="214">
        <f>'[1]Oqoltin-Cotton'!AK206</f>
        <v>0</v>
      </c>
      <c r="AM206" s="214">
        <f>'[1]Oqoltin-Cotton'!AL206</f>
        <v>0</v>
      </c>
      <c r="AN206" s="214">
        <f>'[1]Oqoltin-Cotton'!AM206</f>
        <v>0</v>
      </c>
      <c r="AO206" s="214">
        <f>'[1]Oqoltin-Cotton'!AN206</f>
        <v>0</v>
      </c>
      <c r="AP206" s="214">
        <f>'[1]Oqoltin-Cotton'!AO206</f>
        <v>0</v>
      </c>
      <c r="AQ206" s="214">
        <f>'[1]Oqoltin-Cotton'!AP206</f>
        <v>0</v>
      </c>
      <c r="AR206" s="214">
        <f>'[1]Oqoltin-Cotton'!AQ206</f>
        <v>0</v>
      </c>
      <c r="AS206" s="214">
        <f>'[1]Oqoltin-Cotton'!AR206</f>
        <v>0</v>
      </c>
      <c r="AT206" s="214">
        <f>'[1]Oqoltin-Cotton'!AS206</f>
        <v>0</v>
      </c>
      <c r="AU206" s="214">
        <f>'[1]Oqoltin-Cotton'!AT206</f>
        <v>0</v>
      </c>
      <c r="AV206" s="214">
        <f>'[1]Oqoltin-Cotton'!AU206</f>
        <v>0</v>
      </c>
    </row>
    <row r="207" spans="2:48">
      <c r="B207" s="213">
        <f>'[1]Oqoltin-Cotton'!A207</f>
        <v>0</v>
      </c>
      <c r="C207" s="213">
        <f>'[1]Oqoltin-Cotton'!B207</f>
        <v>0</v>
      </c>
      <c r="D207" s="214">
        <f>'[1]Oqoltin-Cotton'!C207</f>
        <v>0</v>
      </c>
      <c r="E207" s="213">
        <f>'[1]Oqoltin-Cotton'!D207</f>
        <v>0</v>
      </c>
      <c r="F207" s="213">
        <f>'[1]Oqoltin-Cotton'!E207</f>
        <v>0</v>
      </c>
      <c r="G207" s="213">
        <f>'[1]Oqoltin-Cotton'!F207</f>
        <v>0</v>
      </c>
      <c r="H207" s="213">
        <f>'[1]Oqoltin-Cotton'!G207</f>
        <v>0</v>
      </c>
      <c r="I207" s="213">
        <f>'[1]Oqoltin-Cotton'!H207</f>
        <v>0</v>
      </c>
      <c r="J207" s="213">
        <f>'[1]Oqoltin-Cotton'!I207</f>
        <v>0</v>
      </c>
      <c r="K207" s="213">
        <f>'[1]Oqoltin-Cotton'!J207</f>
        <v>0</v>
      </c>
      <c r="L207" s="213">
        <f>'[1]Oqoltin-Cotton'!K207</f>
        <v>0</v>
      </c>
      <c r="M207" s="213">
        <f>'[1]Oqoltin-Cotton'!L207</f>
        <v>0</v>
      </c>
      <c r="N207" s="213">
        <f>'[1]Oqoltin-Cotton'!M207</f>
        <v>0</v>
      </c>
      <c r="O207" s="213">
        <f>'[1]Oqoltin-Cotton'!N207</f>
        <v>0</v>
      </c>
      <c r="P207" s="213">
        <f>'[1]Oqoltin-Cotton'!O207</f>
        <v>0</v>
      </c>
      <c r="Q207" s="213">
        <f>'[1]Oqoltin-Cotton'!P207</f>
        <v>0</v>
      </c>
      <c r="R207" s="213">
        <f>'[1]Oqoltin-Cotton'!Q207</f>
        <v>0</v>
      </c>
      <c r="S207" s="213">
        <f>'[1]Oqoltin-Cotton'!R207</f>
        <v>0</v>
      </c>
      <c r="T207" s="213">
        <f>'[1]Oqoltin-Cotton'!S207</f>
        <v>0</v>
      </c>
      <c r="U207" s="213">
        <f>'[1]Oqoltin-Cotton'!T207</f>
        <v>0</v>
      </c>
      <c r="V207" s="213">
        <f>'[1]Oqoltin-Cotton'!U207</f>
        <v>0</v>
      </c>
      <c r="W207" s="213">
        <f>'[1]Oqoltin-Cotton'!V207</f>
        <v>0</v>
      </c>
      <c r="X207" s="213">
        <f>'[1]Oqoltin-Cotton'!W207</f>
        <v>0</v>
      </c>
      <c r="Y207" s="214">
        <f>'[1]Oqoltin-Cotton'!X207</f>
        <v>0</v>
      </c>
      <c r="Z207" s="214">
        <f>'[1]Oqoltin-Cotton'!Y207</f>
        <v>0</v>
      </c>
      <c r="AA207" s="214">
        <f>'[1]Oqoltin-Cotton'!Z207</f>
        <v>0</v>
      </c>
      <c r="AB207" s="214">
        <f>'[1]Oqoltin-Cotton'!AA207</f>
        <v>0</v>
      </c>
      <c r="AC207" s="214">
        <f>'[1]Oqoltin-Cotton'!AB207</f>
        <v>0</v>
      </c>
      <c r="AD207" s="214">
        <f>'[1]Oqoltin-Cotton'!AC207</f>
        <v>0</v>
      </c>
      <c r="AE207" s="214">
        <f>'[1]Oqoltin-Cotton'!AD207</f>
        <v>0</v>
      </c>
      <c r="AF207" s="214">
        <f>'[1]Oqoltin-Cotton'!AE207</f>
        <v>0</v>
      </c>
      <c r="AG207" s="214">
        <f>'[1]Oqoltin-Cotton'!AF207</f>
        <v>0</v>
      </c>
      <c r="AH207" s="214">
        <f>'[1]Oqoltin-Cotton'!AG207</f>
        <v>0</v>
      </c>
      <c r="AI207" s="214">
        <f>'[1]Oqoltin-Cotton'!AH207</f>
        <v>0</v>
      </c>
      <c r="AJ207" s="214">
        <f>'[1]Oqoltin-Cotton'!AI207</f>
        <v>0</v>
      </c>
      <c r="AK207" s="214">
        <f>'[1]Oqoltin-Cotton'!AJ207</f>
        <v>0</v>
      </c>
      <c r="AL207" s="214">
        <f>'[1]Oqoltin-Cotton'!AK207</f>
        <v>0</v>
      </c>
      <c r="AM207" s="214">
        <f>'[1]Oqoltin-Cotton'!AL207</f>
        <v>0</v>
      </c>
      <c r="AN207" s="214">
        <f>'[1]Oqoltin-Cotton'!AM207</f>
        <v>0</v>
      </c>
      <c r="AO207" s="214">
        <f>'[1]Oqoltin-Cotton'!AN207</f>
        <v>0</v>
      </c>
      <c r="AP207" s="214">
        <f>'[1]Oqoltin-Cotton'!AO207</f>
        <v>0</v>
      </c>
      <c r="AQ207" s="214">
        <f>'[1]Oqoltin-Cotton'!AP207</f>
        <v>0</v>
      </c>
      <c r="AR207" s="214">
        <f>'[1]Oqoltin-Cotton'!AQ207</f>
        <v>0</v>
      </c>
      <c r="AS207" s="214">
        <f>'[1]Oqoltin-Cotton'!AR207</f>
        <v>0</v>
      </c>
      <c r="AT207" s="214">
        <f>'[1]Oqoltin-Cotton'!AS207</f>
        <v>0</v>
      </c>
      <c r="AU207" s="214">
        <f>'[1]Oqoltin-Cotton'!AT207</f>
        <v>0</v>
      </c>
      <c r="AV207" s="214">
        <f>'[1]Oqoltin-Cotton'!AU207</f>
        <v>0</v>
      </c>
    </row>
    <row r="208" spans="2:48">
      <c r="B208" s="213">
        <f>'[1]Oqoltin-Cotton'!A208</f>
        <v>0</v>
      </c>
      <c r="C208" s="213">
        <f>'[1]Oqoltin-Cotton'!B208</f>
        <v>0</v>
      </c>
      <c r="D208" s="214">
        <f>'[1]Oqoltin-Cotton'!C208</f>
        <v>0</v>
      </c>
      <c r="E208" s="213">
        <f>'[1]Oqoltin-Cotton'!D208</f>
        <v>0</v>
      </c>
      <c r="F208" s="213">
        <f>'[1]Oqoltin-Cotton'!E208</f>
        <v>0</v>
      </c>
      <c r="G208" s="213">
        <f>'[1]Oqoltin-Cotton'!F208</f>
        <v>0</v>
      </c>
      <c r="H208" s="213">
        <f>'[1]Oqoltin-Cotton'!G208</f>
        <v>0</v>
      </c>
      <c r="I208" s="213">
        <f>'[1]Oqoltin-Cotton'!H208</f>
        <v>0</v>
      </c>
      <c r="J208" s="213">
        <f>'[1]Oqoltin-Cotton'!I208</f>
        <v>0</v>
      </c>
      <c r="K208" s="213">
        <f>'[1]Oqoltin-Cotton'!J208</f>
        <v>0</v>
      </c>
      <c r="L208" s="213">
        <f>'[1]Oqoltin-Cotton'!K208</f>
        <v>0</v>
      </c>
      <c r="M208" s="213">
        <f>'[1]Oqoltin-Cotton'!L208</f>
        <v>0</v>
      </c>
      <c r="N208" s="213">
        <f>'[1]Oqoltin-Cotton'!M208</f>
        <v>0</v>
      </c>
      <c r="O208" s="213">
        <f>'[1]Oqoltin-Cotton'!N208</f>
        <v>0</v>
      </c>
      <c r="P208" s="213">
        <f>'[1]Oqoltin-Cotton'!O208</f>
        <v>0</v>
      </c>
      <c r="Q208" s="213">
        <f>'[1]Oqoltin-Cotton'!P208</f>
        <v>0</v>
      </c>
      <c r="R208" s="213">
        <f>'[1]Oqoltin-Cotton'!Q208</f>
        <v>0</v>
      </c>
      <c r="S208" s="213">
        <f>'[1]Oqoltin-Cotton'!R208</f>
        <v>0</v>
      </c>
      <c r="T208" s="213">
        <f>'[1]Oqoltin-Cotton'!S208</f>
        <v>0</v>
      </c>
      <c r="U208" s="213">
        <f>'[1]Oqoltin-Cotton'!T208</f>
        <v>0</v>
      </c>
      <c r="V208" s="213">
        <f>'[1]Oqoltin-Cotton'!U208</f>
        <v>0</v>
      </c>
      <c r="W208" s="213">
        <f>'[1]Oqoltin-Cotton'!V208</f>
        <v>0</v>
      </c>
      <c r="X208" s="213">
        <f>'[1]Oqoltin-Cotton'!W208</f>
        <v>0</v>
      </c>
      <c r="Y208" s="214">
        <f>'[1]Oqoltin-Cotton'!X208</f>
        <v>0</v>
      </c>
      <c r="Z208" s="214">
        <f>'[1]Oqoltin-Cotton'!Y208</f>
        <v>0</v>
      </c>
      <c r="AA208" s="214">
        <f>'[1]Oqoltin-Cotton'!Z208</f>
        <v>0</v>
      </c>
      <c r="AB208" s="214">
        <f>'[1]Oqoltin-Cotton'!AA208</f>
        <v>0</v>
      </c>
      <c r="AC208" s="214">
        <f>'[1]Oqoltin-Cotton'!AB208</f>
        <v>0</v>
      </c>
      <c r="AD208" s="214">
        <f>'[1]Oqoltin-Cotton'!AC208</f>
        <v>0</v>
      </c>
      <c r="AE208" s="214">
        <f>'[1]Oqoltin-Cotton'!AD208</f>
        <v>0</v>
      </c>
      <c r="AF208" s="214">
        <f>'[1]Oqoltin-Cotton'!AE208</f>
        <v>0</v>
      </c>
      <c r="AG208" s="214">
        <f>'[1]Oqoltin-Cotton'!AF208</f>
        <v>0</v>
      </c>
      <c r="AH208" s="214">
        <f>'[1]Oqoltin-Cotton'!AG208</f>
        <v>0</v>
      </c>
      <c r="AI208" s="214">
        <f>'[1]Oqoltin-Cotton'!AH208</f>
        <v>0</v>
      </c>
      <c r="AJ208" s="214">
        <f>'[1]Oqoltin-Cotton'!AI208</f>
        <v>0</v>
      </c>
      <c r="AK208" s="214">
        <f>'[1]Oqoltin-Cotton'!AJ208</f>
        <v>0</v>
      </c>
      <c r="AL208" s="214">
        <f>'[1]Oqoltin-Cotton'!AK208</f>
        <v>0</v>
      </c>
      <c r="AM208" s="214">
        <f>'[1]Oqoltin-Cotton'!AL208</f>
        <v>0</v>
      </c>
      <c r="AN208" s="214">
        <f>'[1]Oqoltin-Cotton'!AM208</f>
        <v>0</v>
      </c>
      <c r="AO208" s="214">
        <f>'[1]Oqoltin-Cotton'!AN208</f>
        <v>0</v>
      </c>
      <c r="AP208" s="214">
        <f>'[1]Oqoltin-Cotton'!AO208</f>
        <v>0</v>
      </c>
      <c r="AQ208" s="214">
        <f>'[1]Oqoltin-Cotton'!AP208</f>
        <v>0</v>
      </c>
      <c r="AR208" s="214">
        <f>'[1]Oqoltin-Cotton'!AQ208</f>
        <v>0</v>
      </c>
      <c r="AS208" s="214">
        <f>'[1]Oqoltin-Cotton'!AR208</f>
        <v>0</v>
      </c>
      <c r="AT208" s="214">
        <f>'[1]Oqoltin-Cotton'!AS208</f>
        <v>0</v>
      </c>
      <c r="AU208" s="214">
        <f>'[1]Oqoltin-Cotton'!AT208</f>
        <v>0</v>
      </c>
      <c r="AV208" s="214">
        <f>'[1]Oqoltin-Cotton'!AU208</f>
        <v>0</v>
      </c>
    </row>
    <row r="209" spans="2:48">
      <c r="B209" s="213">
        <f>'[1]Oqoltin-Cotton'!A209</f>
        <v>0</v>
      </c>
      <c r="C209" s="213">
        <f>'[1]Oqoltin-Cotton'!B209</f>
        <v>0</v>
      </c>
      <c r="D209" s="214">
        <f>'[1]Oqoltin-Cotton'!C209</f>
        <v>0</v>
      </c>
      <c r="E209" s="213">
        <f>'[1]Oqoltin-Cotton'!D209</f>
        <v>0</v>
      </c>
      <c r="F209" s="213">
        <f>'[1]Oqoltin-Cotton'!E209</f>
        <v>0</v>
      </c>
      <c r="G209" s="213">
        <f>'[1]Oqoltin-Cotton'!F209</f>
        <v>0</v>
      </c>
      <c r="H209" s="213">
        <f>'[1]Oqoltin-Cotton'!G209</f>
        <v>0</v>
      </c>
      <c r="I209" s="213">
        <f>'[1]Oqoltin-Cotton'!H209</f>
        <v>0</v>
      </c>
      <c r="J209" s="213">
        <f>'[1]Oqoltin-Cotton'!I209</f>
        <v>0</v>
      </c>
      <c r="K209" s="213">
        <f>'[1]Oqoltin-Cotton'!J209</f>
        <v>0</v>
      </c>
      <c r="L209" s="213">
        <f>'[1]Oqoltin-Cotton'!K209</f>
        <v>0</v>
      </c>
      <c r="M209" s="213">
        <f>'[1]Oqoltin-Cotton'!L209</f>
        <v>0</v>
      </c>
      <c r="N209" s="213">
        <f>'[1]Oqoltin-Cotton'!M209</f>
        <v>0</v>
      </c>
      <c r="O209" s="213">
        <f>'[1]Oqoltin-Cotton'!N209</f>
        <v>0</v>
      </c>
      <c r="P209" s="213">
        <f>'[1]Oqoltin-Cotton'!O209</f>
        <v>0</v>
      </c>
      <c r="Q209" s="213">
        <f>'[1]Oqoltin-Cotton'!P209</f>
        <v>0</v>
      </c>
      <c r="R209" s="213">
        <f>'[1]Oqoltin-Cotton'!Q209</f>
        <v>0</v>
      </c>
      <c r="S209" s="213">
        <f>'[1]Oqoltin-Cotton'!R209</f>
        <v>0</v>
      </c>
      <c r="T209" s="213">
        <f>'[1]Oqoltin-Cotton'!S209</f>
        <v>0</v>
      </c>
      <c r="U209" s="213">
        <f>'[1]Oqoltin-Cotton'!T209</f>
        <v>0</v>
      </c>
      <c r="V209" s="213">
        <f>'[1]Oqoltin-Cotton'!U209</f>
        <v>0</v>
      </c>
      <c r="W209" s="213">
        <f>'[1]Oqoltin-Cotton'!V209</f>
        <v>0</v>
      </c>
      <c r="X209" s="213">
        <f>'[1]Oqoltin-Cotton'!W209</f>
        <v>0</v>
      </c>
      <c r="Y209" s="214">
        <f>'[1]Oqoltin-Cotton'!X209</f>
        <v>0</v>
      </c>
      <c r="Z209" s="214">
        <f>'[1]Oqoltin-Cotton'!Y209</f>
        <v>0</v>
      </c>
      <c r="AA209" s="214">
        <f>'[1]Oqoltin-Cotton'!Z209</f>
        <v>0</v>
      </c>
      <c r="AB209" s="214">
        <f>'[1]Oqoltin-Cotton'!AA209</f>
        <v>0</v>
      </c>
      <c r="AC209" s="214">
        <f>'[1]Oqoltin-Cotton'!AB209</f>
        <v>0</v>
      </c>
      <c r="AD209" s="214">
        <f>'[1]Oqoltin-Cotton'!AC209</f>
        <v>0</v>
      </c>
      <c r="AE209" s="214">
        <f>'[1]Oqoltin-Cotton'!AD209</f>
        <v>0</v>
      </c>
      <c r="AF209" s="214">
        <f>'[1]Oqoltin-Cotton'!AE209</f>
        <v>0</v>
      </c>
      <c r="AG209" s="214">
        <f>'[1]Oqoltin-Cotton'!AF209</f>
        <v>0</v>
      </c>
      <c r="AH209" s="214">
        <f>'[1]Oqoltin-Cotton'!AG209</f>
        <v>0</v>
      </c>
      <c r="AI209" s="214">
        <f>'[1]Oqoltin-Cotton'!AH209</f>
        <v>0</v>
      </c>
      <c r="AJ209" s="214">
        <f>'[1]Oqoltin-Cotton'!AI209</f>
        <v>0</v>
      </c>
      <c r="AK209" s="214">
        <f>'[1]Oqoltin-Cotton'!AJ209</f>
        <v>0</v>
      </c>
      <c r="AL209" s="214">
        <f>'[1]Oqoltin-Cotton'!AK209</f>
        <v>0</v>
      </c>
      <c r="AM209" s="214">
        <f>'[1]Oqoltin-Cotton'!AL209</f>
        <v>0</v>
      </c>
      <c r="AN209" s="214">
        <f>'[1]Oqoltin-Cotton'!AM209</f>
        <v>0</v>
      </c>
      <c r="AO209" s="214">
        <f>'[1]Oqoltin-Cotton'!AN209</f>
        <v>0</v>
      </c>
      <c r="AP209" s="214">
        <f>'[1]Oqoltin-Cotton'!AO209</f>
        <v>0</v>
      </c>
      <c r="AQ209" s="214">
        <f>'[1]Oqoltin-Cotton'!AP209</f>
        <v>0</v>
      </c>
      <c r="AR209" s="214">
        <f>'[1]Oqoltin-Cotton'!AQ209</f>
        <v>0</v>
      </c>
      <c r="AS209" s="214">
        <f>'[1]Oqoltin-Cotton'!AR209</f>
        <v>0</v>
      </c>
      <c r="AT209" s="214">
        <f>'[1]Oqoltin-Cotton'!AS209</f>
        <v>0</v>
      </c>
      <c r="AU209" s="214">
        <f>'[1]Oqoltin-Cotton'!AT209</f>
        <v>0</v>
      </c>
      <c r="AV209" s="214">
        <f>'[1]Oqoltin-Cotton'!AU209</f>
        <v>0</v>
      </c>
    </row>
    <row r="210" spans="2:48">
      <c r="B210" s="213">
        <f>'[1]Oqoltin-Cotton'!A210</f>
        <v>0</v>
      </c>
      <c r="C210" s="213">
        <f>'[1]Oqoltin-Cotton'!B210</f>
        <v>0</v>
      </c>
      <c r="D210" s="214">
        <f>'[1]Oqoltin-Cotton'!C210</f>
        <v>0</v>
      </c>
      <c r="E210" s="213">
        <f>'[1]Oqoltin-Cotton'!D210</f>
        <v>0</v>
      </c>
      <c r="F210" s="213">
        <f>'[1]Oqoltin-Cotton'!E210</f>
        <v>0</v>
      </c>
      <c r="G210" s="213">
        <f>'[1]Oqoltin-Cotton'!F210</f>
        <v>0</v>
      </c>
      <c r="H210" s="213">
        <f>'[1]Oqoltin-Cotton'!G210</f>
        <v>0</v>
      </c>
      <c r="I210" s="213">
        <f>'[1]Oqoltin-Cotton'!H210</f>
        <v>0</v>
      </c>
      <c r="J210" s="213">
        <f>'[1]Oqoltin-Cotton'!I210</f>
        <v>0</v>
      </c>
      <c r="K210" s="213">
        <f>'[1]Oqoltin-Cotton'!J210</f>
        <v>0</v>
      </c>
      <c r="L210" s="213">
        <f>'[1]Oqoltin-Cotton'!K210</f>
        <v>0</v>
      </c>
      <c r="M210" s="213">
        <f>'[1]Oqoltin-Cotton'!L210</f>
        <v>0</v>
      </c>
      <c r="N210" s="213">
        <f>'[1]Oqoltin-Cotton'!M210</f>
        <v>0</v>
      </c>
      <c r="O210" s="213">
        <f>'[1]Oqoltin-Cotton'!N210</f>
        <v>0</v>
      </c>
      <c r="P210" s="213">
        <f>'[1]Oqoltin-Cotton'!O210</f>
        <v>0</v>
      </c>
      <c r="Q210" s="213">
        <f>'[1]Oqoltin-Cotton'!P210</f>
        <v>0</v>
      </c>
      <c r="R210" s="213">
        <f>'[1]Oqoltin-Cotton'!Q210</f>
        <v>0</v>
      </c>
      <c r="S210" s="213">
        <f>'[1]Oqoltin-Cotton'!R210</f>
        <v>0</v>
      </c>
      <c r="T210" s="213">
        <f>'[1]Oqoltin-Cotton'!S210</f>
        <v>0</v>
      </c>
      <c r="U210" s="213">
        <f>'[1]Oqoltin-Cotton'!T210</f>
        <v>0</v>
      </c>
      <c r="V210" s="213">
        <f>'[1]Oqoltin-Cotton'!U210</f>
        <v>0</v>
      </c>
      <c r="W210" s="213">
        <f>'[1]Oqoltin-Cotton'!V210</f>
        <v>0</v>
      </c>
      <c r="X210" s="213">
        <f>'[1]Oqoltin-Cotton'!W210</f>
        <v>0</v>
      </c>
      <c r="Y210" s="214">
        <f>'[1]Oqoltin-Cotton'!X210</f>
        <v>0</v>
      </c>
      <c r="Z210" s="214">
        <f>'[1]Oqoltin-Cotton'!Y210</f>
        <v>0</v>
      </c>
      <c r="AA210" s="214">
        <f>'[1]Oqoltin-Cotton'!Z210</f>
        <v>0</v>
      </c>
      <c r="AB210" s="214">
        <f>'[1]Oqoltin-Cotton'!AA210</f>
        <v>0</v>
      </c>
      <c r="AC210" s="214">
        <f>'[1]Oqoltin-Cotton'!AB210</f>
        <v>0</v>
      </c>
      <c r="AD210" s="214">
        <f>'[1]Oqoltin-Cotton'!AC210</f>
        <v>0</v>
      </c>
      <c r="AE210" s="214">
        <f>'[1]Oqoltin-Cotton'!AD210</f>
        <v>0</v>
      </c>
      <c r="AF210" s="214">
        <f>'[1]Oqoltin-Cotton'!AE210</f>
        <v>0</v>
      </c>
      <c r="AG210" s="214">
        <f>'[1]Oqoltin-Cotton'!AF210</f>
        <v>0</v>
      </c>
      <c r="AH210" s="214">
        <f>'[1]Oqoltin-Cotton'!AG210</f>
        <v>0</v>
      </c>
      <c r="AI210" s="214">
        <f>'[1]Oqoltin-Cotton'!AH210</f>
        <v>0</v>
      </c>
      <c r="AJ210" s="214">
        <f>'[1]Oqoltin-Cotton'!AI210</f>
        <v>0</v>
      </c>
      <c r="AK210" s="214">
        <f>'[1]Oqoltin-Cotton'!AJ210</f>
        <v>0</v>
      </c>
      <c r="AL210" s="214">
        <f>'[1]Oqoltin-Cotton'!AK210</f>
        <v>0</v>
      </c>
      <c r="AM210" s="214">
        <f>'[1]Oqoltin-Cotton'!AL210</f>
        <v>0</v>
      </c>
      <c r="AN210" s="214">
        <f>'[1]Oqoltin-Cotton'!AM210</f>
        <v>0</v>
      </c>
      <c r="AO210" s="214">
        <f>'[1]Oqoltin-Cotton'!AN210</f>
        <v>0</v>
      </c>
      <c r="AP210" s="214">
        <f>'[1]Oqoltin-Cotton'!AO210</f>
        <v>0</v>
      </c>
      <c r="AQ210" s="214">
        <f>'[1]Oqoltin-Cotton'!AP210</f>
        <v>0</v>
      </c>
      <c r="AR210" s="214">
        <f>'[1]Oqoltin-Cotton'!AQ210</f>
        <v>0</v>
      </c>
      <c r="AS210" s="214">
        <f>'[1]Oqoltin-Cotton'!AR210</f>
        <v>0</v>
      </c>
      <c r="AT210" s="214">
        <f>'[1]Oqoltin-Cotton'!AS210</f>
        <v>0</v>
      </c>
      <c r="AU210" s="214">
        <f>'[1]Oqoltin-Cotton'!AT210</f>
        <v>0</v>
      </c>
      <c r="AV210" s="214">
        <f>'[1]Oqoltin-Cotton'!AU210</f>
        <v>0</v>
      </c>
    </row>
    <row r="211" spans="2:48">
      <c r="B211" s="213">
        <f>'[1]Oqoltin-Cotton'!A211</f>
        <v>0</v>
      </c>
      <c r="C211" s="213">
        <f>'[1]Oqoltin-Cotton'!B211</f>
        <v>0</v>
      </c>
      <c r="D211" s="214">
        <f>'[1]Oqoltin-Cotton'!C211</f>
        <v>0</v>
      </c>
      <c r="E211" s="213">
        <f>'[1]Oqoltin-Cotton'!D211</f>
        <v>0</v>
      </c>
      <c r="F211" s="213">
        <f>'[1]Oqoltin-Cotton'!E211</f>
        <v>0</v>
      </c>
      <c r="G211" s="213">
        <f>'[1]Oqoltin-Cotton'!F211</f>
        <v>0</v>
      </c>
      <c r="H211" s="213">
        <f>'[1]Oqoltin-Cotton'!G211</f>
        <v>0</v>
      </c>
      <c r="I211" s="213">
        <f>'[1]Oqoltin-Cotton'!H211</f>
        <v>0</v>
      </c>
      <c r="J211" s="213">
        <f>'[1]Oqoltin-Cotton'!I211</f>
        <v>0</v>
      </c>
      <c r="K211" s="213">
        <f>'[1]Oqoltin-Cotton'!J211</f>
        <v>0</v>
      </c>
      <c r="L211" s="213">
        <f>'[1]Oqoltin-Cotton'!K211</f>
        <v>0</v>
      </c>
      <c r="M211" s="213">
        <f>'[1]Oqoltin-Cotton'!L211</f>
        <v>0</v>
      </c>
      <c r="N211" s="213">
        <f>'[1]Oqoltin-Cotton'!M211</f>
        <v>0</v>
      </c>
      <c r="O211" s="213">
        <f>'[1]Oqoltin-Cotton'!N211</f>
        <v>0</v>
      </c>
      <c r="P211" s="213">
        <f>'[1]Oqoltin-Cotton'!O211</f>
        <v>0</v>
      </c>
      <c r="Q211" s="213">
        <f>'[1]Oqoltin-Cotton'!P211</f>
        <v>0</v>
      </c>
      <c r="R211" s="213">
        <f>'[1]Oqoltin-Cotton'!Q211</f>
        <v>0</v>
      </c>
      <c r="S211" s="213">
        <f>'[1]Oqoltin-Cotton'!R211</f>
        <v>0</v>
      </c>
      <c r="T211" s="213">
        <f>'[1]Oqoltin-Cotton'!S211</f>
        <v>0</v>
      </c>
      <c r="U211" s="213">
        <f>'[1]Oqoltin-Cotton'!T211</f>
        <v>0</v>
      </c>
      <c r="V211" s="213">
        <f>'[1]Oqoltin-Cotton'!U211</f>
        <v>0</v>
      </c>
      <c r="W211" s="213">
        <f>'[1]Oqoltin-Cotton'!V211</f>
        <v>0</v>
      </c>
      <c r="X211" s="213">
        <f>'[1]Oqoltin-Cotton'!W211</f>
        <v>0</v>
      </c>
      <c r="Y211" s="214">
        <f>'[1]Oqoltin-Cotton'!X211</f>
        <v>0</v>
      </c>
      <c r="Z211" s="214">
        <f>'[1]Oqoltin-Cotton'!Y211</f>
        <v>0</v>
      </c>
      <c r="AA211" s="214">
        <f>'[1]Oqoltin-Cotton'!Z211</f>
        <v>0</v>
      </c>
      <c r="AB211" s="214">
        <f>'[1]Oqoltin-Cotton'!AA211</f>
        <v>0</v>
      </c>
      <c r="AC211" s="214">
        <f>'[1]Oqoltin-Cotton'!AB211</f>
        <v>0</v>
      </c>
      <c r="AD211" s="214">
        <f>'[1]Oqoltin-Cotton'!AC211</f>
        <v>0</v>
      </c>
      <c r="AE211" s="214">
        <f>'[1]Oqoltin-Cotton'!AD211</f>
        <v>0</v>
      </c>
      <c r="AF211" s="214">
        <f>'[1]Oqoltin-Cotton'!AE211</f>
        <v>0</v>
      </c>
      <c r="AG211" s="214">
        <f>'[1]Oqoltin-Cotton'!AF211</f>
        <v>0</v>
      </c>
      <c r="AH211" s="214">
        <f>'[1]Oqoltin-Cotton'!AG211</f>
        <v>0</v>
      </c>
      <c r="AI211" s="214">
        <f>'[1]Oqoltin-Cotton'!AH211</f>
        <v>0</v>
      </c>
      <c r="AJ211" s="214">
        <f>'[1]Oqoltin-Cotton'!AI211</f>
        <v>0</v>
      </c>
      <c r="AK211" s="214">
        <f>'[1]Oqoltin-Cotton'!AJ211</f>
        <v>0</v>
      </c>
      <c r="AL211" s="214">
        <f>'[1]Oqoltin-Cotton'!AK211</f>
        <v>0</v>
      </c>
      <c r="AM211" s="214">
        <f>'[1]Oqoltin-Cotton'!AL211</f>
        <v>0</v>
      </c>
      <c r="AN211" s="214">
        <f>'[1]Oqoltin-Cotton'!AM211</f>
        <v>0</v>
      </c>
      <c r="AO211" s="214">
        <f>'[1]Oqoltin-Cotton'!AN211</f>
        <v>0</v>
      </c>
      <c r="AP211" s="214">
        <f>'[1]Oqoltin-Cotton'!AO211</f>
        <v>0</v>
      </c>
      <c r="AQ211" s="214">
        <f>'[1]Oqoltin-Cotton'!AP211</f>
        <v>0</v>
      </c>
      <c r="AR211" s="214">
        <f>'[1]Oqoltin-Cotton'!AQ211</f>
        <v>0</v>
      </c>
      <c r="AS211" s="214">
        <f>'[1]Oqoltin-Cotton'!AR211</f>
        <v>0</v>
      </c>
      <c r="AT211" s="214">
        <f>'[1]Oqoltin-Cotton'!AS211</f>
        <v>0</v>
      </c>
      <c r="AU211" s="214">
        <f>'[1]Oqoltin-Cotton'!AT211</f>
        <v>0</v>
      </c>
      <c r="AV211" s="214">
        <f>'[1]Oqoltin-Cotton'!AU211</f>
        <v>0</v>
      </c>
    </row>
    <row r="212" spans="2:48">
      <c r="B212" s="213">
        <f>'[1]Oqoltin-Cotton'!A212</f>
        <v>0</v>
      </c>
      <c r="C212" s="213">
        <f>'[1]Oqoltin-Cotton'!B212</f>
        <v>0</v>
      </c>
      <c r="D212" s="214">
        <f>'[1]Oqoltin-Cotton'!C212</f>
        <v>0</v>
      </c>
      <c r="E212" s="213">
        <f>'[1]Oqoltin-Cotton'!D212</f>
        <v>0</v>
      </c>
      <c r="F212" s="213">
        <f>'[1]Oqoltin-Cotton'!E212</f>
        <v>0</v>
      </c>
      <c r="G212" s="213">
        <f>'[1]Oqoltin-Cotton'!F212</f>
        <v>0</v>
      </c>
      <c r="H212" s="213">
        <f>'[1]Oqoltin-Cotton'!G212</f>
        <v>0</v>
      </c>
      <c r="I212" s="213">
        <f>'[1]Oqoltin-Cotton'!H212</f>
        <v>0</v>
      </c>
      <c r="J212" s="213">
        <f>'[1]Oqoltin-Cotton'!I212</f>
        <v>0</v>
      </c>
      <c r="K212" s="213">
        <f>'[1]Oqoltin-Cotton'!J212</f>
        <v>0</v>
      </c>
      <c r="L212" s="213">
        <f>'[1]Oqoltin-Cotton'!K212</f>
        <v>0</v>
      </c>
      <c r="M212" s="213">
        <f>'[1]Oqoltin-Cotton'!L212</f>
        <v>0</v>
      </c>
      <c r="N212" s="213">
        <f>'[1]Oqoltin-Cotton'!M212</f>
        <v>0</v>
      </c>
      <c r="O212" s="213">
        <f>'[1]Oqoltin-Cotton'!N212</f>
        <v>0</v>
      </c>
      <c r="P212" s="213">
        <f>'[1]Oqoltin-Cotton'!O212</f>
        <v>0</v>
      </c>
      <c r="Q212" s="213">
        <f>'[1]Oqoltin-Cotton'!P212</f>
        <v>0</v>
      </c>
      <c r="R212" s="213">
        <f>'[1]Oqoltin-Cotton'!Q212</f>
        <v>0</v>
      </c>
      <c r="S212" s="213">
        <f>'[1]Oqoltin-Cotton'!R212</f>
        <v>0</v>
      </c>
      <c r="T212" s="213">
        <f>'[1]Oqoltin-Cotton'!S212</f>
        <v>0</v>
      </c>
      <c r="U212" s="213">
        <f>'[1]Oqoltin-Cotton'!T212</f>
        <v>0</v>
      </c>
      <c r="V212" s="213">
        <f>'[1]Oqoltin-Cotton'!U212</f>
        <v>0</v>
      </c>
      <c r="W212" s="213">
        <f>'[1]Oqoltin-Cotton'!V212</f>
        <v>0</v>
      </c>
      <c r="X212" s="213">
        <f>'[1]Oqoltin-Cotton'!W212</f>
        <v>0</v>
      </c>
      <c r="Y212" s="214">
        <f>'[1]Oqoltin-Cotton'!X212</f>
        <v>0</v>
      </c>
      <c r="Z212" s="214">
        <f>'[1]Oqoltin-Cotton'!Y212</f>
        <v>0</v>
      </c>
      <c r="AA212" s="214">
        <f>'[1]Oqoltin-Cotton'!Z212</f>
        <v>0</v>
      </c>
      <c r="AB212" s="214">
        <f>'[1]Oqoltin-Cotton'!AA212</f>
        <v>0</v>
      </c>
      <c r="AC212" s="214">
        <f>'[1]Oqoltin-Cotton'!AB212</f>
        <v>0</v>
      </c>
      <c r="AD212" s="214">
        <f>'[1]Oqoltin-Cotton'!AC212</f>
        <v>0</v>
      </c>
      <c r="AE212" s="214">
        <f>'[1]Oqoltin-Cotton'!AD212</f>
        <v>0</v>
      </c>
      <c r="AF212" s="214">
        <f>'[1]Oqoltin-Cotton'!AE212</f>
        <v>0</v>
      </c>
      <c r="AG212" s="214">
        <f>'[1]Oqoltin-Cotton'!AF212</f>
        <v>0</v>
      </c>
      <c r="AH212" s="214">
        <f>'[1]Oqoltin-Cotton'!AG212</f>
        <v>0</v>
      </c>
      <c r="AI212" s="214">
        <f>'[1]Oqoltin-Cotton'!AH212</f>
        <v>0</v>
      </c>
      <c r="AJ212" s="214">
        <f>'[1]Oqoltin-Cotton'!AI212</f>
        <v>0</v>
      </c>
      <c r="AK212" s="214">
        <f>'[1]Oqoltin-Cotton'!AJ212</f>
        <v>0</v>
      </c>
      <c r="AL212" s="214">
        <f>'[1]Oqoltin-Cotton'!AK212</f>
        <v>0</v>
      </c>
      <c r="AM212" s="214">
        <f>'[1]Oqoltin-Cotton'!AL212</f>
        <v>0</v>
      </c>
      <c r="AN212" s="214">
        <f>'[1]Oqoltin-Cotton'!AM212</f>
        <v>0</v>
      </c>
      <c r="AO212" s="214">
        <f>'[1]Oqoltin-Cotton'!AN212</f>
        <v>0</v>
      </c>
      <c r="AP212" s="214">
        <f>'[1]Oqoltin-Cotton'!AO212</f>
        <v>0</v>
      </c>
      <c r="AQ212" s="214">
        <f>'[1]Oqoltin-Cotton'!AP212</f>
        <v>0</v>
      </c>
      <c r="AR212" s="214">
        <f>'[1]Oqoltin-Cotton'!AQ212</f>
        <v>0</v>
      </c>
      <c r="AS212" s="214">
        <f>'[1]Oqoltin-Cotton'!AR212</f>
        <v>0</v>
      </c>
      <c r="AT212" s="214">
        <f>'[1]Oqoltin-Cotton'!AS212</f>
        <v>0</v>
      </c>
      <c r="AU212" s="214">
        <f>'[1]Oqoltin-Cotton'!AT212</f>
        <v>0</v>
      </c>
      <c r="AV212" s="214">
        <f>'[1]Oqoltin-Cotton'!AU212</f>
        <v>0</v>
      </c>
    </row>
    <row r="213" spans="2:48">
      <c r="B213" s="213">
        <f>'[1]Oqoltin-Cotton'!A213</f>
        <v>0</v>
      </c>
      <c r="C213" s="213">
        <f>'[1]Oqoltin-Cotton'!B213</f>
        <v>0</v>
      </c>
      <c r="D213" s="214">
        <f>'[1]Oqoltin-Cotton'!C213</f>
        <v>0</v>
      </c>
      <c r="E213" s="213">
        <f>'[1]Oqoltin-Cotton'!D213</f>
        <v>0</v>
      </c>
      <c r="F213" s="213">
        <f>'[1]Oqoltin-Cotton'!E213</f>
        <v>0</v>
      </c>
      <c r="G213" s="213">
        <f>'[1]Oqoltin-Cotton'!F213</f>
        <v>0</v>
      </c>
      <c r="H213" s="213">
        <f>'[1]Oqoltin-Cotton'!G213</f>
        <v>0</v>
      </c>
      <c r="I213" s="213">
        <f>'[1]Oqoltin-Cotton'!H213</f>
        <v>0</v>
      </c>
      <c r="J213" s="213">
        <f>'[1]Oqoltin-Cotton'!I213</f>
        <v>0</v>
      </c>
      <c r="K213" s="213">
        <f>'[1]Oqoltin-Cotton'!J213</f>
        <v>0</v>
      </c>
      <c r="L213" s="213">
        <f>'[1]Oqoltin-Cotton'!K213</f>
        <v>0</v>
      </c>
      <c r="M213" s="213">
        <f>'[1]Oqoltin-Cotton'!L213</f>
        <v>0</v>
      </c>
      <c r="N213" s="213">
        <f>'[1]Oqoltin-Cotton'!M213</f>
        <v>0</v>
      </c>
      <c r="O213" s="213">
        <f>'[1]Oqoltin-Cotton'!N213</f>
        <v>0</v>
      </c>
      <c r="P213" s="213">
        <f>'[1]Oqoltin-Cotton'!O213</f>
        <v>0</v>
      </c>
      <c r="Q213" s="213">
        <f>'[1]Oqoltin-Cotton'!P213</f>
        <v>0</v>
      </c>
      <c r="R213" s="213">
        <f>'[1]Oqoltin-Cotton'!Q213</f>
        <v>0</v>
      </c>
      <c r="S213" s="213">
        <f>'[1]Oqoltin-Cotton'!R213</f>
        <v>0</v>
      </c>
      <c r="T213" s="213">
        <f>'[1]Oqoltin-Cotton'!S213</f>
        <v>0</v>
      </c>
      <c r="U213" s="213">
        <f>'[1]Oqoltin-Cotton'!T213</f>
        <v>0</v>
      </c>
      <c r="V213" s="213">
        <f>'[1]Oqoltin-Cotton'!U213</f>
        <v>0</v>
      </c>
      <c r="W213" s="213">
        <f>'[1]Oqoltin-Cotton'!V213</f>
        <v>0</v>
      </c>
      <c r="X213" s="213">
        <f>'[1]Oqoltin-Cotton'!W213</f>
        <v>0</v>
      </c>
      <c r="Y213" s="214">
        <f>'[1]Oqoltin-Cotton'!X213</f>
        <v>0</v>
      </c>
      <c r="Z213" s="214">
        <f>'[1]Oqoltin-Cotton'!Y213</f>
        <v>0</v>
      </c>
      <c r="AA213" s="214">
        <f>'[1]Oqoltin-Cotton'!Z213</f>
        <v>0</v>
      </c>
      <c r="AB213" s="214">
        <f>'[1]Oqoltin-Cotton'!AA213</f>
        <v>0</v>
      </c>
      <c r="AC213" s="214">
        <f>'[1]Oqoltin-Cotton'!AB213</f>
        <v>0</v>
      </c>
      <c r="AD213" s="214">
        <f>'[1]Oqoltin-Cotton'!AC213</f>
        <v>0</v>
      </c>
      <c r="AE213" s="214">
        <f>'[1]Oqoltin-Cotton'!AD213</f>
        <v>0</v>
      </c>
      <c r="AF213" s="214">
        <f>'[1]Oqoltin-Cotton'!AE213</f>
        <v>0</v>
      </c>
      <c r="AG213" s="214">
        <f>'[1]Oqoltin-Cotton'!AF213</f>
        <v>0</v>
      </c>
      <c r="AH213" s="214">
        <f>'[1]Oqoltin-Cotton'!AG213</f>
        <v>0</v>
      </c>
      <c r="AI213" s="214">
        <f>'[1]Oqoltin-Cotton'!AH213</f>
        <v>0</v>
      </c>
      <c r="AJ213" s="214">
        <f>'[1]Oqoltin-Cotton'!AI213</f>
        <v>0</v>
      </c>
      <c r="AK213" s="214">
        <f>'[1]Oqoltin-Cotton'!AJ213</f>
        <v>0</v>
      </c>
      <c r="AL213" s="214">
        <f>'[1]Oqoltin-Cotton'!AK213</f>
        <v>0</v>
      </c>
      <c r="AM213" s="214">
        <f>'[1]Oqoltin-Cotton'!AL213</f>
        <v>0</v>
      </c>
      <c r="AN213" s="214">
        <f>'[1]Oqoltin-Cotton'!AM213</f>
        <v>0</v>
      </c>
      <c r="AO213" s="214">
        <f>'[1]Oqoltin-Cotton'!AN213</f>
        <v>0</v>
      </c>
      <c r="AP213" s="214">
        <f>'[1]Oqoltin-Cotton'!AO213</f>
        <v>0</v>
      </c>
      <c r="AQ213" s="214">
        <f>'[1]Oqoltin-Cotton'!AP213</f>
        <v>0</v>
      </c>
      <c r="AR213" s="214">
        <f>'[1]Oqoltin-Cotton'!AQ213</f>
        <v>0</v>
      </c>
      <c r="AS213" s="214">
        <f>'[1]Oqoltin-Cotton'!AR213</f>
        <v>0</v>
      </c>
      <c r="AT213" s="214">
        <f>'[1]Oqoltin-Cotton'!AS213</f>
        <v>0</v>
      </c>
      <c r="AU213" s="214">
        <f>'[1]Oqoltin-Cotton'!AT213</f>
        <v>0</v>
      </c>
      <c r="AV213" s="214">
        <f>'[1]Oqoltin-Cotton'!AU213</f>
        <v>0</v>
      </c>
    </row>
    <row r="214" spans="2:48">
      <c r="B214" s="213">
        <f>'[1]Oqoltin-Cotton'!A214</f>
        <v>0</v>
      </c>
      <c r="C214" s="213">
        <f>'[1]Oqoltin-Cotton'!B214</f>
        <v>0</v>
      </c>
      <c r="D214" s="214">
        <f>'[1]Oqoltin-Cotton'!C214</f>
        <v>0</v>
      </c>
      <c r="E214" s="213">
        <f>'[1]Oqoltin-Cotton'!D214</f>
        <v>0</v>
      </c>
      <c r="F214" s="213">
        <f>'[1]Oqoltin-Cotton'!E214</f>
        <v>0</v>
      </c>
      <c r="G214" s="213">
        <f>'[1]Oqoltin-Cotton'!F214</f>
        <v>0</v>
      </c>
      <c r="H214" s="213">
        <f>'[1]Oqoltin-Cotton'!G214</f>
        <v>0</v>
      </c>
      <c r="I214" s="213">
        <f>'[1]Oqoltin-Cotton'!H214</f>
        <v>0</v>
      </c>
      <c r="J214" s="213">
        <f>'[1]Oqoltin-Cotton'!I214</f>
        <v>0</v>
      </c>
      <c r="K214" s="213">
        <f>'[1]Oqoltin-Cotton'!J214</f>
        <v>0</v>
      </c>
      <c r="L214" s="213">
        <f>'[1]Oqoltin-Cotton'!K214</f>
        <v>0</v>
      </c>
      <c r="M214" s="213">
        <f>'[1]Oqoltin-Cotton'!L214</f>
        <v>0</v>
      </c>
      <c r="N214" s="213">
        <f>'[1]Oqoltin-Cotton'!M214</f>
        <v>0</v>
      </c>
      <c r="O214" s="213">
        <f>'[1]Oqoltin-Cotton'!N214</f>
        <v>0</v>
      </c>
      <c r="P214" s="213">
        <f>'[1]Oqoltin-Cotton'!O214</f>
        <v>0</v>
      </c>
      <c r="Q214" s="213">
        <f>'[1]Oqoltin-Cotton'!P214</f>
        <v>0</v>
      </c>
      <c r="R214" s="213">
        <f>'[1]Oqoltin-Cotton'!Q214</f>
        <v>0</v>
      </c>
      <c r="S214" s="213">
        <f>'[1]Oqoltin-Cotton'!R214</f>
        <v>0</v>
      </c>
      <c r="T214" s="213">
        <f>'[1]Oqoltin-Cotton'!S214</f>
        <v>0</v>
      </c>
      <c r="U214" s="213">
        <f>'[1]Oqoltin-Cotton'!T214</f>
        <v>0</v>
      </c>
      <c r="V214" s="213">
        <f>'[1]Oqoltin-Cotton'!U214</f>
        <v>0</v>
      </c>
      <c r="W214" s="213">
        <f>'[1]Oqoltin-Cotton'!V214</f>
        <v>0</v>
      </c>
      <c r="X214" s="213">
        <f>'[1]Oqoltin-Cotton'!W214</f>
        <v>0</v>
      </c>
      <c r="Y214" s="214">
        <f>'[1]Oqoltin-Cotton'!X214</f>
        <v>0</v>
      </c>
      <c r="Z214" s="214">
        <f>'[1]Oqoltin-Cotton'!Y214</f>
        <v>0</v>
      </c>
      <c r="AA214" s="214">
        <f>'[1]Oqoltin-Cotton'!Z214</f>
        <v>0</v>
      </c>
      <c r="AB214" s="214">
        <f>'[1]Oqoltin-Cotton'!AA214</f>
        <v>0</v>
      </c>
      <c r="AC214" s="214">
        <f>'[1]Oqoltin-Cotton'!AB214</f>
        <v>0</v>
      </c>
      <c r="AD214" s="214">
        <f>'[1]Oqoltin-Cotton'!AC214</f>
        <v>0</v>
      </c>
      <c r="AE214" s="214">
        <f>'[1]Oqoltin-Cotton'!AD214</f>
        <v>0</v>
      </c>
      <c r="AF214" s="214">
        <f>'[1]Oqoltin-Cotton'!AE214</f>
        <v>0</v>
      </c>
      <c r="AG214" s="214">
        <f>'[1]Oqoltin-Cotton'!AF214</f>
        <v>0</v>
      </c>
      <c r="AH214" s="214">
        <f>'[1]Oqoltin-Cotton'!AG214</f>
        <v>0</v>
      </c>
      <c r="AI214" s="214">
        <f>'[1]Oqoltin-Cotton'!AH214</f>
        <v>0</v>
      </c>
      <c r="AJ214" s="214">
        <f>'[1]Oqoltin-Cotton'!AI214</f>
        <v>0</v>
      </c>
      <c r="AK214" s="214">
        <f>'[1]Oqoltin-Cotton'!AJ214</f>
        <v>0</v>
      </c>
      <c r="AL214" s="214">
        <f>'[1]Oqoltin-Cotton'!AK214</f>
        <v>0</v>
      </c>
      <c r="AM214" s="214">
        <f>'[1]Oqoltin-Cotton'!AL214</f>
        <v>0</v>
      </c>
      <c r="AN214" s="214">
        <f>'[1]Oqoltin-Cotton'!AM214</f>
        <v>0</v>
      </c>
      <c r="AO214" s="214">
        <f>'[1]Oqoltin-Cotton'!AN214</f>
        <v>0</v>
      </c>
      <c r="AP214" s="214">
        <f>'[1]Oqoltin-Cotton'!AO214</f>
        <v>0</v>
      </c>
      <c r="AQ214" s="214">
        <f>'[1]Oqoltin-Cotton'!AP214</f>
        <v>0</v>
      </c>
      <c r="AR214" s="214">
        <f>'[1]Oqoltin-Cotton'!AQ214</f>
        <v>0</v>
      </c>
      <c r="AS214" s="214">
        <f>'[1]Oqoltin-Cotton'!AR214</f>
        <v>0</v>
      </c>
      <c r="AT214" s="214">
        <f>'[1]Oqoltin-Cotton'!AS214</f>
        <v>0</v>
      </c>
      <c r="AU214" s="214">
        <f>'[1]Oqoltin-Cotton'!AT214</f>
        <v>0</v>
      </c>
      <c r="AV214" s="214">
        <f>'[1]Oqoltin-Cotton'!AU214</f>
        <v>0</v>
      </c>
    </row>
    <row r="215" spans="2:48">
      <c r="B215" s="213">
        <f>'[1]Oqoltin-Cotton'!A215</f>
        <v>0</v>
      </c>
      <c r="C215" s="213">
        <f>'[1]Oqoltin-Cotton'!B215</f>
        <v>0</v>
      </c>
      <c r="D215" s="214">
        <f>'[1]Oqoltin-Cotton'!C215</f>
        <v>0</v>
      </c>
      <c r="E215" s="213">
        <f>'[1]Oqoltin-Cotton'!D215</f>
        <v>0</v>
      </c>
      <c r="F215" s="213">
        <f>'[1]Oqoltin-Cotton'!E215</f>
        <v>0</v>
      </c>
      <c r="G215" s="213">
        <f>'[1]Oqoltin-Cotton'!F215</f>
        <v>0</v>
      </c>
      <c r="H215" s="213">
        <f>'[1]Oqoltin-Cotton'!G215</f>
        <v>0</v>
      </c>
      <c r="I215" s="213">
        <f>'[1]Oqoltin-Cotton'!H215</f>
        <v>0</v>
      </c>
      <c r="J215" s="213">
        <f>'[1]Oqoltin-Cotton'!I215</f>
        <v>0</v>
      </c>
      <c r="K215" s="213">
        <f>'[1]Oqoltin-Cotton'!J215</f>
        <v>0</v>
      </c>
      <c r="L215" s="213">
        <f>'[1]Oqoltin-Cotton'!K215</f>
        <v>0</v>
      </c>
      <c r="M215" s="213">
        <f>'[1]Oqoltin-Cotton'!L215</f>
        <v>0</v>
      </c>
      <c r="N215" s="213">
        <f>'[1]Oqoltin-Cotton'!M215</f>
        <v>0</v>
      </c>
      <c r="O215" s="213">
        <f>'[1]Oqoltin-Cotton'!N215</f>
        <v>0</v>
      </c>
      <c r="P215" s="213">
        <f>'[1]Oqoltin-Cotton'!O215</f>
        <v>0</v>
      </c>
      <c r="Q215" s="213">
        <f>'[1]Oqoltin-Cotton'!P215</f>
        <v>0</v>
      </c>
      <c r="R215" s="213">
        <f>'[1]Oqoltin-Cotton'!Q215</f>
        <v>0</v>
      </c>
      <c r="S215" s="213">
        <f>'[1]Oqoltin-Cotton'!R215</f>
        <v>0</v>
      </c>
      <c r="T215" s="213">
        <f>'[1]Oqoltin-Cotton'!S215</f>
        <v>0</v>
      </c>
      <c r="U215" s="213">
        <f>'[1]Oqoltin-Cotton'!T215</f>
        <v>0</v>
      </c>
      <c r="V215" s="213">
        <f>'[1]Oqoltin-Cotton'!U215</f>
        <v>0</v>
      </c>
      <c r="W215" s="213">
        <f>'[1]Oqoltin-Cotton'!V215</f>
        <v>0</v>
      </c>
      <c r="X215" s="213">
        <f>'[1]Oqoltin-Cotton'!W215</f>
        <v>0</v>
      </c>
      <c r="Y215" s="214">
        <f>'[1]Oqoltin-Cotton'!X215</f>
        <v>0</v>
      </c>
      <c r="Z215" s="214">
        <f>'[1]Oqoltin-Cotton'!Y215</f>
        <v>0</v>
      </c>
      <c r="AA215" s="214">
        <f>'[1]Oqoltin-Cotton'!Z215</f>
        <v>0</v>
      </c>
      <c r="AB215" s="214">
        <f>'[1]Oqoltin-Cotton'!AA215</f>
        <v>0</v>
      </c>
      <c r="AC215" s="214">
        <f>'[1]Oqoltin-Cotton'!AB215</f>
        <v>0</v>
      </c>
      <c r="AD215" s="214">
        <f>'[1]Oqoltin-Cotton'!AC215</f>
        <v>0</v>
      </c>
      <c r="AE215" s="214">
        <f>'[1]Oqoltin-Cotton'!AD215</f>
        <v>0</v>
      </c>
      <c r="AF215" s="214">
        <f>'[1]Oqoltin-Cotton'!AE215</f>
        <v>0</v>
      </c>
      <c r="AG215" s="214">
        <f>'[1]Oqoltin-Cotton'!AF215</f>
        <v>0</v>
      </c>
      <c r="AH215" s="214">
        <f>'[1]Oqoltin-Cotton'!AG215</f>
        <v>0</v>
      </c>
      <c r="AI215" s="214">
        <f>'[1]Oqoltin-Cotton'!AH215</f>
        <v>0</v>
      </c>
      <c r="AJ215" s="214">
        <f>'[1]Oqoltin-Cotton'!AI215</f>
        <v>0</v>
      </c>
      <c r="AK215" s="214">
        <f>'[1]Oqoltin-Cotton'!AJ215</f>
        <v>0</v>
      </c>
      <c r="AL215" s="214">
        <f>'[1]Oqoltin-Cotton'!AK215</f>
        <v>0</v>
      </c>
      <c r="AM215" s="214">
        <f>'[1]Oqoltin-Cotton'!AL215</f>
        <v>0</v>
      </c>
      <c r="AN215" s="214">
        <f>'[1]Oqoltin-Cotton'!AM215</f>
        <v>0</v>
      </c>
      <c r="AO215" s="214">
        <f>'[1]Oqoltin-Cotton'!AN215</f>
        <v>0</v>
      </c>
      <c r="AP215" s="214">
        <f>'[1]Oqoltin-Cotton'!AO215</f>
        <v>0</v>
      </c>
      <c r="AQ215" s="214">
        <f>'[1]Oqoltin-Cotton'!AP215</f>
        <v>0</v>
      </c>
      <c r="AR215" s="214">
        <f>'[1]Oqoltin-Cotton'!AQ215</f>
        <v>0</v>
      </c>
      <c r="AS215" s="214">
        <f>'[1]Oqoltin-Cotton'!AR215</f>
        <v>0</v>
      </c>
      <c r="AT215" s="214">
        <f>'[1]Oqoltin-Cotton'!AS215</f>
        <v>0</v>
      </c>
      <c r="AU215" s="214">
        <f>'[1]Oqoltin-Cotton'!AT215</f>
        <v>0</v>
      </c>
      <c r="AV215" s="214">
        <f>'[1]Oqoltin-Cotton'!AU215</f>
        <v>0</v>
      </c>
    </row>
  </sheetData>
  <mergeCells count="9">
    <mergeCell ref="Z3:AF3"/>
    <mergeCell ref="Z4:AA4"/>
    <mergeCell ref="AB4:AD4"/>
    <mergeCell ref="J3:P3"/>
    <mergeCell ref="R3:X3"/>
    <mergeCell ref="J4:K4"/>
    <mergeCell ref="L4:N4"/>
    <mergeCell ref="R4:S4"/>
    <mergeCell ref="T4:V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Sai Phanindra</cp:lastModifiedBy>
  <cp:revision/>
  <dcterms:created xsi:type="dcterms:W3CDTF">2015-06-05T18:17:20Z</dcterms:created>
  <dcterms:modified xsi:type="dcterms:W3CDTF">2024-05-22T04:30:53Z</dcterms:modified>
  <cp:category/>
  <cp:contentStatus/>
</cp:coreProperties>
</file>