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shadzahangirchowdhury/Documents/Lemont/April Beamtime/"/>
    </mc:Choice>
  </mc:AlternateContent>
  <xr:revisionPtr revIDLastSave="0" documentId="13_ncr:1_{709BA3AD-344D-D948-9F39-6BDED6BF17D6}" xr6:coauthVersionLast="47" xr6:coauthVersionMax="47" xr10:uidLastSave="{00000000-0000-0000-0000-000000000000}"/>
  <bookViews>
    <workbookView xWindow="780" yWindow="1000" windowWidth="27640" windowHeight="15840" firstSheet="3" activeTab="8" xr2:uid="{629C7484-172D-AF41-BA36-CA1E464DC325}"/>
  </bookViews>
  <sheets>
    <sheet name="Trial for nominal 2x Tomo0deg" sheetId="3" r:id="rId1"/>
    <sheet name="Sheet4" sheetId="4" r:id="rId2"/>
    <sheet name="Trial for nominal 1.1x Tomo0deg" sheetId="1" r:id="rId3"/>
    <sheet name="Sheet2" sheetId="2" r:id="rId4"/>
    <sheet name="Trial for nominal 1.1x SampleX" sheetId="6" r:id="rId5"/>
    <sheet name="Trial for nominal 2x SampleX" sheetId="7" r:id="rId6"/>
    <sheet name="No Scale fact 1.1x SampleX" sheetId="8" r:id="rId7"/>
    <sheet name="No Scale fact 2x SampleX" sheetId="9" r:id="rId8"/>
    <sheet name="No Scale fact 5x SampleX" sheetId="10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0" l="1"/>
  <c r="B3" i="10" s="1"/>
  <c r="B2" i="9"/>
  <c r="B3" i="9" s="1"/>
  <c r="B2" i="8"/>
  <c r="B4" i="6"/>
  <c r="B3" i="6"/>
  <c r="B1" i="7"/>
  <c r="B2" i="7" s="1"/>
  <c r="B1" i="6"/>
  <c r="D8" i="4"/>
  <c r="C3" i="4"/>
  <c r="D2" i="4"/>
  <c r="B1" i="3"/>
  <c r="B5" i="3" s="1"/>
  <c r="B1" i="1"/>
  <c r="B2" i="1" s="1"/>
  <c r="D16" i="2"/>
  <c r="D15" i="2"/>
  <c r="B3" i="8" l="1"/>
  <c r="B4" i="7"/>
  <c r="B5" i="7" s="1"/>
  <c r="B2" i="6"/>
  <c r="B2" i="3"/>
  <c r="B5" i="1"/>
</calcChain>
</file>

<file path=xl/sharedStrings.xml><?xml version="1.0" encoding="utf-8"?>
<sst xmlns="http://schemas.openxmlformats.org/spreadsheetml/2006/main" count="46" uniqueCount="14">
  <si>
    <t>um/pixel</t>
  </si>
  <si>
    <t>magnification resolution</t>
  </si>
  <si>
    <t>camera pixel size</t>
  </si>
  <si>
    <t>Point (mm)</t>
  </si>
  <si>
    <t>X (pixel)</t>
  </si>
  <si>
    <t>pixel size</t>
  </si>
  <si>
    <t>current (pixel)</t>
  </si>
  <si>
    <t>move to (pixel)</t>
  </si>
  <si>
    <t>pixel size (</t>
  </si>
  <si>
    <t>(pixel)</t>
  </si>
  <si>
    <t>slope of fit</t>
  </si>
  <si>
    <t>pixel/mm</t>
  </si>
  <si>
    <t>sample resolution</t>
  </si>
  <si>
    <t xml:space="preserve">magnification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</si>
</sst>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'Trial for nominal 2x Tomo0deg'!$F$13</c:f>
              <c:strCache>
                <c:ptCount val="1"/>
                <c:pt idx="0">
                  <c:v>X (pixel)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657568676733364E-2"/>
                  <c:y val="0.505510222605459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'Trial for nominal 2x Tomo0deg'!$E$14:$E$20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-0.5</c:v>
                </c:pt>
                <c:pt idx="5">
                  <c:v>-1</c:v>
                </c:pt>
                <c:pt idx="6">
                  <c:v>-1.5</c:v>
                </c:pt>
              </c:numCache>
            </c:numRef>
          </c:xVal>
          <c:yVal>
            <c:numRef>
              <c:f>'Trial for nominal 2x Tomo0deg'!$F$14:$F$20</c:f>
              <c:numCache>
                <c:formatCode>General</c:formatCode>
                <c:ptCount val="7"/>
                <c:pt idx="0">
                  <c:v>3817</c:v>
                </c:pt>
                <c:pt idx="1">
                  <c:v>4723</c:v>
                </c:pt>
                <c:pt idx="2">
                  <c:v>5638</c:v>
                </c:pt>
                <c:pt idx="3">
                  <c:v>6542</c:v>
                </c:pt>
                <c:pt idx="4">
                  <c:v>2923</c:v>
                </c:pt>
                <c:pt idx="5">
                  <c:v>2015</c:v>
                </c:pt>
                <c:pt idx="6">
                  <c:v>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E9-DD4D-BFEE-4748694CB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927680"/>
        <c:axId val="678754000"/>
      </c:scatterChart>
      <c:valAx>
        <c:axId val="67892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 distances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754000"/>
        <c:crosses val="autoZero"/>
        <c:crossBetween val="midCat"/>
      </c:valAx>
      <c:valAx>
        <c:axId val="67875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</a:t>
                </a:r>
                <a:r>
                  <a:rPr lang="en-US" baseline="0"/>
                  <a:t> Coords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2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'Trial for nominal 1.1x Tomo0deg'!$F$13</c:f>
              <c:strCache>
                <c:ptCount val="1"/>
                <c:pt idx="0">
                  <c:v>X (pixel)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657568676733364E-2"/>
                  <c:y val="0.505510222605459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'Trial for nominal 1.1x Tomo0deg'!$E$14:$E$20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-0.5</c:v>
                </c:pt>
                <c:pt idx="5">
                  <c:v>-1</c:v>
                </c:pt>
                <c:pt idx="6">
                  <c:v>-1.5</c:v>
                </c:pt>
              </c:numCache>
            </c:numRef>
          </c:xVal>
          <c:yVal>
            <c:numRef>
              <c:f>'Trial for nominal 1.1x Tomo0deg'!$F$14:$F$20</c:f>
              <c:numCache>
                <c:formatCode>General</c:formatCode>
                <c:ptCount val="7"/>
                <c:pt idx="0">
                  <c:v>3843</c:v>
                </c:pt>
                <c:pt idx="1">
                  <c:v>4349</c:v>
                </c:pt>
                <c:pt idx="2">
                  <c:v>4856</c:v>
                </c:pt>
                <c:pt idx="3">
                  <c:v>5357</c:v>
                </c:pt>
                <c:pt idx="4">
                  <c:v>3337</c:v>
                </c:pt>
                <c:pt idx="5">
                  <c:v>2828</c:v>
                </c:pt>
                <c:pt idx="6">
                  <c:v>2317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6-4142-AB90-9373CE8F2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927680"/>
        <c:axId val="678754000"/>
      </c:scatterChart>
      <c:valAx>
        <c:axId val="67892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 distances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754000"/>
        <c:crosses val="autoZero"/>
        <c:crossBetween val="midCat"/>
      </c:valAx>
      <c:valAx>
        <c:axId val="67875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</a:t>
                </a:r>
                <a:r>
                  <a:rPr lang="en-US" baseline="0"/>
                  <a:t> Coords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2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Sheet2!$C$5:$C$11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-0.5</c:v>
                </c:pt>
                <c:pt idx="5">
                  <c:v>-1</c:v>
                </c:pt>
                <c:pt idx="6">
                  <c:v>-1.5</c:v>
                </c:pt>
              </c:numCache>
            </c:numRef>
          </c:xVal>
          <c:yVal>
            <c:numRef>
              <c:f>Sheet2!$D$5:$D$11</c:f>
              <c:numCache>
                <c:formatCode>General</c:formatCode>
                <c:ptCount val="7"/>
                <c:pt idx="0">
                  <c:v>3817</c:v>
                </c:pt>
                <c:pt idx="1">
                  <c:v>4723</c:v>
                </c:pt>
                <c:pt idx="2">
                  <c:v>5638</c:v>
                </c:pt>
                <c:pt idx="3">
                  <c:v>6542</c:v>
                </c:pt>
                <c:pt idx="4">
                  <c:v>2923</c:v>
                </c:pt>
                <c:pt idx="5">
                  <c:v>2015</c:v>
                </c:pt>
                <c:pt idx="6">
                  <c:v>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C6-1645-BBFD-A530166FA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405072"/>
        <c:axId val="1884090656"/>
      </c:scatterChart>
      <c:valAx>
        <c:axId val="67840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090656"/>
        <c:crosses val="autoZero"/>
        <c:crossBetween val="midCat"/>
      </c:valAx>
      <c:valAx>
        <c:axId val="188409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0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'Trial for nominal 1.1x SampleX'!$F$13</c:f>
              <c:strCache>
                <c:ptCount val="1"/>
                <c:pt idx="0">
                  <c:v>(pixel)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657568676733364E-2"/>
                  <c:y val="0.505510222605459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'Trial for nominal 1.1x SampleX'!$E$14:$E$20</c:f>
              <c:numCache>
                <c:formatCode>General</c:formatCode>
                <c:ptCount val="7"/>
                <c:pt idx="0">
                  <c:v>0</c:v>
                </c:pt>
                <c:pt idx="1">
                  <c:v>-1</c:v>
                </c:pt>
                <c:pt idx="2">
                  <c:v>-0.5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</c:numCache>
            </c:numRef>
          </c:xVal>
          <c:yVal>
            <c:numRef>
              <c:f>'Trial for nominal 1.1x SampleX'!$F$14:$F$20</c:f>
              <c:numCache>
                <c:formatCode>General</c:formatCode>
                <c:ptCount val="7"/>
                <c:pt idx="0">
                  <c:v>3822</c:v>
                </c:pt>
                <c:pt idx="1">
                  <c:v>2815</c:v>
                </c:pt>
                <c:pt idx="2">
                  <c:v>3320</c:v>
                </c:pt>
                <c:pt idx="3">
                  <c:v>4323</c:v>
                </c:pt>
                <c:pt idx="4">
                  <c:v>4826</c:v>
                </c:pt>
                <c:pt idx="5">
                  <c:v>5332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F3-BE47-9F32-618A67155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927680"/>
        <c:axId val="678754000"/>
      </c:scatterChart>
      <c:valAx>
        <c:axId val="67892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 distances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754000"/>
        <c:crosses val="autoZero"/>
        <c:crossBetween val="midCat"/>
      </c:valAx>
      <c:valAx>
        <c:axId val="67875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</a:t>
                </a:r>
                <a:r>
                  <a:rPr lang="en-US" baseline="0"/>
                  <a:t> Coords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2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'Trial for nominal 2x SampleX'!$F$13</c:f>
              <c:strCache>
                <c:ptCount val="1"/>
                <c:pt idx="0">
                  <c:v>(pixel)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657568676733364E-2"/>
                  <c:y val="0.505510222605459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'Trial for nominal 2x SampleX'!$E$14:$E$20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-1.5</c:v>
                </c:pt>
                <c:pt idx="5">
                  <c:v>-1</c:v>
                </c:pt>
                <c:pt idx="6">
                  <c:v>-0.5</c:v>
                </c:pt>
              </c:numCache>
            </c:numRef>
          </c:xVal>
          <c:yVal>
            <c:numRef>
              <c:f>'Trial for nominal 2x SampleX'!$F$14:$F$20</c:f>
              <c:numCache>
                <c:formatCode>General</c:formatCode>
                <c:ptCount val="7"/>
                <c:pt idx="0">
                  <c:v>3816</c:v>
                </c:pt>
                <c:pt idx="1">
                  <c:v>4717</c:v>
                </c:pt>
                <c:pt idx="2">
                  <c:v>5615</c:v>
                </c:pt>
                <c:pt idx="3">
                  <c:v>6518</c:v>
                </c:pt>
                <c:pt idx="4">
                  <c:v>1114</c:v>
                </c:pt>
                <c:pt idx="5">
                  <c:v>2123</c:v>
                </c:pt>
                <c:pt idx="6">
                  <c:v>2917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57-D445-8948-C30DE336B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927680"/>
        <c:axId val="678754000"/>
      </c:scatterChart>
      <c:valAx>
        <c:axId val="67892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 distances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754000"/>
        <c:crosses val="autoZero"/>
        <c:crossBetween val="midCat"/>
      </c:valAx>
      <c:valAx>
        <c:axId val="67875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</a:t>
                </a:r>
                <a:r>
                  <a:rPr lang="en-US" baseline="0"/>
                  <a:t> Coords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2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 Scale fact 1.1x SampleX'!$F$1</c:f>
              <c:strCache>
                <c:ptCount val="1"/>
                <c:pt idx="0">
                  <c:v>(pixel)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657568676733364E-2"/>
                  <c:y val="0.505510222605459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 Scale fact 1.1x SampleX'!$E$2:$E$21</c:f>
              <c:numCache>
                <c:formatCode>General</c:formatCode>
                <c:ptCount val="20"/>
                <c:pt idx="0">
                  <c:v>0</c:v>
                </c:pt>
                <c:pt idx="1">
                  <c:v>-1</c:v>
                </c:pt>
                <c:pt idx="2">
                  <c:v>-0.5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</c:numCache>
            </c:numRef>
          </c:xVal>
          <c:yVal>
            <c:numRef>
              <c:f>'No Scale fact 1.1x SampleX'!$F$2:$F$21</c:f>
              <c:numCache>
                <c:formatCode>General</c:formatCode>
                <c:ptCount val="20"/>
                <c:pt idx="0">
                  <c:v>1222</c:v>
                </c:pt>
                <c:pt idx="1">
                  <c:v>899</c:v>
                </c:pt>
                <c:pt idx="2">
                  <c:v>1060</c:v>
                </c:pt>
                <c:pt idx="3">
                  <c:v>1382</c:v>
                </c:pt>
                <c:pt idx="4">
                  <c:v>1542</c:v>
                </c:pt>
                <c:pt idx="5">
                  <c:v>1704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C5-8441-9C9F-06FFFCDE3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927680"/>
        <c:axId val="678754000"/>
      </c:scatterChart>
      <c:valAx>
        <c:axId val="67892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 distances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754000"/>
        <c:crosses val="autoZero"/>
        <c:crossBetween val="midCat"/>
      </c:valAx>
      <c:valAx>
        <c:axId val="67875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</a:t>
                </a:r>
                <a:r>
                  <a:rPr lang="en-US" baseline="0"/>
                  <a:t> Coords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2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 Scale fact 2x SampleX'!$F$1</c:f>
              <c:strCache>
                <c:ptCount val="1"/>
                <c:pt idx="0">
                  <c:v>(pixel)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657568676733364E-2"/>
                  <c:y val="0.505510222605459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 Scale fact 2x SampleX'!$E$2:$E$21</c:f>
              <c:numCache>
                <c:formatCode>General</c:formatCode>
                <c:ptCount val="20"/>
                <c:pt idx="0">
                  <c:v>0</c:v>
                </c:pt>
                <c:pt idx="1">
                  <c:v>-1</c:v>
                </c:pt>
                <c:pt idx="2">
                  <c:v>-0.5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</c:numCache>
            </c:numRef>
          </c:xVal>
          <c:yVal>
            <c:numRef>
              <c:f>'No Scale fact 2x SampleX'!$F$2:$F$21</c:f>
              <c:numCache>
                <c:formatCode>General</c:formatCode>
                <c:ptCount val="20"/>
                <c:pt idx="0">
                  <c:v>1219</c:v>
                </c:pt>
                <c:pt idx="1">
                  <c:v>642</c:v>
                </c:pt>
                <c:pt idx="2">
                  <c:v>931</c:v>
                </c:pt>
                <c:pt idx="3">
                  <c:v>1507</c:v>
                </c:pt>
                <c:pt idx="4">
                  <c:v>1793</c:v>
                </c:pt>
                <c:pt idx="5">
                  <c:v>2082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42-F940-B4B8-F24307EDE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927680"/>
        <c:axId val="678754000"/>
      </c:scatterChart>
      <c:valAx>
        <c:axId val="67892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 distances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754000"/>
        <c:crosses val="autoZero"/>
        <c:crossBetween val="midCat"/>
      </c:valAx>
      <c:valAx>
        <c:axId val="67875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</a:t>
                </a:r>
                <a:r>
                  <a:rPr lang="en-US" baseline="0"/>
                  <a:t> Coords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2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 Scale fact 5x SampleX'!$F$1</c:f>
              <c:strCache>
                <c:ptCount val="1"/>
                <c:pt idx="0">
                  <c:v>(pixel)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657568676733364E-2"/>
                  <c:y val="0.505510222605459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 Scale fact 5x SampleX'!$E$2:$E$21</c:f>
              <c:numCache>
                <c:formatCode>General</c:formatCode>
                <c:ptCount val="20"/>
                <c:pt idx="0">
                  <c:v>0</c:v>
                </c:pt>
                <c:pt idx="1">
                  <c:v>-0.25</c:v>
                </c:pt>
                <c:pt idx="2">
                  <c:v>-0.5</c:v>
                </c:pt>
                <c:pt idx="3">
                  <c:v>0.5</c:v>
                </c:pt>
                <c:pt idx="4">
                  <c:v>0.25</c:v>
                </c:pt>
                <c:pt idx="5">
                  <c:v>0.75</c:v>
                </c:pt>
              </c:numCache>
            </c:numRef>
          </c:xVal>
          <c:yVal>
            <c:numRef>
              <c:f>'No Scale fact 5x SampleX'!$F$2:$F$21</c:f>
              <c:numCache>
                <c:formatCode>General</c:formatCode>
                <c:ptCount val="20"/>
                <c:pt idx="0">
                  <c:v>1217</c:v>
                </c:pt>
                <c:pt idx="1">
                  <c:v>854</c:v>
                </c:pt>
                <c:pt idx="2">
                  <c:v>494</c:v>
                </c:pt>
                <c:pt idx="3">
                  <c:v>1935</c:v>
                </c:pt>
                <c:pt idx="4">
                  <c:v>1575</c:v>
                </c:pt>
                <c:pt idx="5">
                  <c:v>2297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19-2C4A-97EE-FC6BEAE92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927680"/>
        <c:axId val="678754000"/>
      </c:scatterChart>
      <c:valAx>
        <c:axId val="67892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 distances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754000"/>
        <c:crosses val="autoZero"/>
        <c:crossBetween val="midCat"/>
      </c:valAx>
      <c:valAx>
        <c:axId val="67875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</a:t>
                </a:r>
                <a:r>
                  <a:rPr lang="en-US" baseline="0"/>
                  <a:t> Coords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2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</xdr:row>
      <xdr:rowOff>88900</xdr:rowOff>
    </xdr:from>
    <xdr:to>
      <xdr:col>16</xdr:col>
      <xdr:colOff>774700</xdr:colOff>
      <xdr:row>23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3DD890-705F-0042-81C5-549BEE67D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</xdr:row>
      <xdr:rowOff>88900</xdr:rowOff>
    </xdr:from>
    <xdr:to>
      <xdr:col>16</xdr:col>
      <xdr:colOff>774700</xdr:colOff>
      <xdr:row>23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33F050-8422-4840-B513-6E2AE031A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577850</xdr:colOff>
      <xdr:row>9</xdr:row>
      <xdr:rowOff>127000</xdr:rowOff>
    </xdr:from>
    <xdr:to>
      <xdr:col>12</xdr:col>
      <xdr:colOff>196850</xdr:colOff>
      <xdr:row>23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FC6369-E6A1-2D4F-A1C7-DC0628EF2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</xdr:row>
      <xdr:rowOff>88900</xdr:rowOff>
    </xdr:from>
    <xdr:to>
      <xdr:col>16</xdr:col>
      <xdr:colOff>774700</xdr:colOff>
      <xdr:row>23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DF3FD1-27AA-0448-8580-9B20CFC4D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</xdr:row>
      <xdr:rowOff>88900</xdr:rowOff>
    </xdr:from>
    <xdr:to>
      <xdr:col>16</xdr:col>
      <xdr:colOff>774700</xdr:colOff>
      <xdr:row>23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B79B42-B4BF-0741-82F6-4665F2E2B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8</xdr:row>
      <xdr:rowOff>165100</xdr:rowOff>
    </xdr:from>
    <xdr:to>
      <xdr:col>8</xdr:col>
      <xdr:colOff>342900</xdr:colOff>
      <xdr:row>30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4E83D6-5819-1545-BD67-90EA5BDBE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8</xdr:row>
      <xdr:rowOff>101600</xdr:rowOff>
    </xdr:from>
    <xdr:to>
      <xdr:col>8</xdr:col>
      <xdr:colOff>406400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CF7C59-4A7D-E546-A49F-832D50D18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8</xdr:row>
      <xdr:rowOff>25400</xdr:rowOff>
    </xdr:from>
    <xdr:to>
      <xdr:col>8</xdr:col>
      <xdr:colOff>330200</xdr:colOff>
      <xdr:row>29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FF0333-8B79-D145-9C84-9F980527A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C0382-6099-6C41-8368-8D2F9C6101F7}">
  <dimension ref="A1:F20"/>
  <sheetViews>
    <sheetView workbookViewId="0">
      <selection activeCell="B5" sqref="B5"/>
    </sheetView>
  </sheetViews>
  <sheetFormatPr baseColWidth="10" defaultRowHeight="16" x14ac:dyDescent="0.2"/>
  <cols>
    <col min="1" max="1" width="21.5" bestFit="1" customWidth="1"/>
  </cols>
  <sheetData>
    <row r="1" spans="1:6" x14ac:dyDescent="0.2">
      <c r="A1" t="s">
        <v>1</v>
      </c>
      <c r="B1">
        <f>1/1812.5*1000</f>
        <v>0.55172413793103448</v>
      </c>
      <c r="C1" t="s">
        <v>0</v>
      </c>
    </row>
    <row r="2" spans="1:6" x14ac:dyDescent="0.2">
      <c r="A2" t="s">
        <v>2</v>
      </c>
      <c r="B2">
        <f>3.45/B1</f>
        <v>6.2531250000000007</v>
      </c>
    </row>
    <row r="5" spans="1:6" x14ac:dyDescent="0.2">
      <c r="A5" t="s">
        <v>5</v>
      </c>
      <c r="B5">
        <f>(5264-3831)*B1</f>
        <v>790.62068965517244</v>
      </c>
    </row>
    <row r="13" spans="1:6" x14ac:dyDescent="0.2">
      <c r="E13" t="s">
        <v>3</v>
      </c>
      <c r="F13" t="s">
        <v>4</v>
      </c>
    </row>
    <row r="14" spans="1:6" x14ac:dyDescent="0.2">
      <c r="E14">
        <v>0</v>
      </c>
      <c r="F14">
        <v>3817</v>
      </c>
    </row>
    <row r="15" spans="1:6" x14ac:dyDescent="0.2">
      <c r="E15">
        <v>0.5</v>
      </c>
      <c r="F15">
        <v>4723</v>
      </c>
    </row>
    <row r="16" spans="1:6" x14ac:dyDescent="0.2">
      <c r="E16">
        <v>1</v>
      </c>
      <c r="F16">
        <v>5638</v>
      </c>
    </row>
    <row r="17" spans="5:6" x14ac:dyDescent="0.2">
      <c r="E17">
        <v>1.5</v>
      </c>
      <c r="F17">
        <v>6542</v>
      </c>
    </row>
    <row r="18" spans="5:6" x14ac:dyDescent="0.2">
      <c r="E18">
        <v>-0.5</v>
      </c>
      <c r="F18">
        <v>2923</v>
      </c>
    </row>
    <row r="19" spans="5:6" x14ac:dyDescent="0.2">
      <c r="E19">
        <v>-1</v>
      </c>
      <c r="F19">
        <v>2015</v>
      </c>
    </row>
    <row r="20" spans="5:6" x14ac:dyDescent="0.2">
      <c r="E20">
        <v>-1.5</v>
      </c>
      <c r="F20">
        <v>1099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E5880-1D2D-854B-91C1-C1C92505E8D9}">
  <dimension ref="A1:D8"/>
  <sheetViews>
    <sheetView workbookViewId="0">
      <selection activeCell="D8" sqref="D8"/>
    </sheetView>
  </sheetViews>
  <sheetFormatPr baseColWidth="10" defaultRowHeight="16" x14ac:dyDescent="0.2"/>
  <sheetData>
    <row r="1" spans="1:4" x14ac:dyDescent="0.2">
      <c r="A1" t="s">
        <v>6</v>
      </c>
      <c r="B1" t="s">
        <v>7</v>
      </c>
      <c r="C1" t="s">
        <v>8</v>
      </c>
    </row>
    <row r="2" spans="1:4" x14ac:dyDescent="0.2">
      <c r="A2">
        <v>3834</v>
      </c>
      <c r="B2">
        <v>2100</v>
      </c>
      <c r="C2">
        <v>3.13</v>
      </c>
      <c r="D2">
        <f>(A2-B2)*C2</f>
        <v>5427.42</v>
      </c>
    </row>
    <row r="3" spans="1:4" x14ac:dyDescent="0.2">
      <c r="A3">
        <v>3834</v>
      </c>
      <c r="B3">
        <v>2819</v>
      </c>
      <c r="C3">
        <f>A3-B3</f>
        <v>1015</v>
      </c>
    </row>
    <row r="8" spans="1:4" x14ac:dyDescent="0.2">
      <c r="D8">
        <f>3.13/0.98</f>
        <v>3.193877551020408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30D3A-1460-D24C-A069-F254E124E12D}">
  <dimension ref="A1:F20"/>
  <sheetViews>
    <sheetView workbookViewId="0">
      <selection activeCell="B5" sqref="B5"/>
    </sheetView>
  </sheetViews>
  <sheetFormatPr baseColWidth="10" defaultRowHeight="16" x14ac:dyDescent="0.2"/>
  <cols>
    <col min="1" max="1" width="21.5" bestFit="1" customWidth="1"/>
  </cols>
  <sheetData>
    <row r="1" spans="1:6" x14ac:dyDescent="0.2">
      <c r="A1" t="s">
        <v>1</v>
      </c>
      <c r="B1">
        <f>1/1013.4*1000</f>
        <v>0.98677718571146622</v>
      </c>
      <c r="C1" t="s">
        <v>0</v>
      </c>
    </row>
    <row r="2" spans="1:6" x14ac:dyDescent="0.2">
      <c r="A2" t="s">
        <v>2</v>
      </c>
      <c r="B2">
        <f>3.45/B1</f>
        <v>3.4962300000000006</v>
      </c>
    </row>
    <row r="5" spans="1:6" x14ac:dyDescent="0.2">
      <c r="A5" t="s">
        <v>5</v>
      </c>
      <c r="B5">
        <f>(5264-3831)*B1</f>
        <v>1414.051707124531</v>
      </c>
    </row>
    <row r="13" spans="1:6" x14ac:dyDescent="0.2">
      <c r="E13" t="s">
        <v>3</v>
      </c>
      <c r="F13" t="s">
        <v>4</v>
      </c>
    </row>
    <row r="14" spans="1:6" x14ac:dyDescent="0.2">
      <c r="E14">
        <v>0</v>
      </c>
      <c r="F14">
        <v>3843</v>
      </c>
    </row>
    <row r="15" spans="1:6" x14ac:dyDescent="0.2">
      <c r="E15">
        <v>0.5</v>
      </c>
      <c r="F15">
        <v>4349</v>
      </c>
    </row>
    <row r="16" spans="1:6" x14ac:dyDescent="0.2">
      <c r="E16">
        <v>1</v>
      </c>
      <c r="F16">
        <v>4856</v>
      </c>
    </row>
    <row r="17" spans="5:6" x14ac:dyDescent="0.2">
      <c r="E17">
        <v>1.5</v>
      </c>
      <c r="F17">
        <v>5357</v>
      </c>
    </row>
    <row r="18" spans="5:6" x14ac:dyDescent="0.2">
      <c r="E18">
        <v>-0.5</v>
      </c>
      <c r="F18">
        <v>3337</v>
      </c>
    </row>
    <row r="19" spans="5:6" x14ac:dyDescent="0.2">
      <c r="E19">
        <v>-1</v>
      </c>
      <c r="F19">
        <v>2828</v>
      </c>
    </row>
    <row r="20" spans="5:6" x14ac:dyDescent="0.2">
      <c r="E20">
        <v>-1.5</v>
      </c>
      <c r="F20">
        <v>2317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8443-4EB5-A747-BFDC-28875CD74CFF}">
  <dimension ref="C5:D16"/>
  <sheetViews>
    <sheetView workbookViewId="0">
      <selection activeCell="D16" sqref="D16"/>
    </sheetView>
  </sheetViews>
  <sheetFormatPr baseColWidth="10" defaultRowHeight="16" x14ac:dyDescent="0.2"/>
  <cols>
    <col min="2" max="2" width="21.5" bestFit="1" customWidth="1"/>
  </cols>
  <sheetData>
    <row r="5" spans="3:4" x14ac:dyDescent="0.2">
      <c r="C5">
        <v>0</v>
      </c>
      <c r="D5">
        <v>3817</v>
      </c>
    </row>
    <row r="6" spans="3:4" x14ac:dyDescent="0.2">
      <c r="C6">
        <v>0.5</v>
      </c>
      <c r="D6">
        <v>4723</v>
      </c>
    </row>
    <row r="7" spans="3:4" x14ac:dyDescent="0.2">
      <c r="C7">
        <v>1</v>
      </c>
      <c r="D7">
        <v>5638</v>
      </c>
    </row>
    <row r="8" spans="3:4" x14ac:dyDescent="0.2">
      <c r="C8">
        <v>1.5</v>
      </c>
      <c r="D8">
        <v>6542</v>
      </c>
    </row>
    <row r="9" spans="3:4" x14ac:dyDescent="0.2">
      <c r="C9">
        <v>-0.5</v>
      </c>
      <c r="D9">
        <v>2923</v>
      </c>
    </row>
    <row r="10" spans="3:4" x14ac:dyDescent="0.2">
      <c r="C10">
        <v>-1</v>
      </c>
      <c r="D10">
        <v>2015</v>
      </c>
    </row>
    <row r="11" spans="3:4" x14ac:dyDescent="0.2">
      <c r="C11">
        <v>-1.5</v>
      </c>
      <c r="D11">
        <v>1099</v>
      </c>
    </row>
    <row r="15" spans="3:4" x14ac:dyDescent="0.2">
      <c r="D15">
        <f>1/1812.5*1000</f>
        <v>0.55172413793103448</v>
      </c>
    </row>
    <row r="16" spans="3:4" x14ac:dyDescent="0.2">
      <c r="D16">
        <f>3.45/D15</f>
        <v>6.2531250000000007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1B99B-3A1F-594F-9DB0-7CC0E552A147}">
  <dimension ref="A1:F19"/>
  <sheetViews>
    <sheetView workbookViewId="0">
      <selection activeCell="B4" sqref="B4"/>
    </sheetView>
  </sheetViews>
  <sheetFormatPr baseColWidth="10" defaultRowHeight="16" x14ac:dyDescent="0.2"/>
  <cols>
    <col min="1" max="1" width="21.5" bestFit="1" customWidth="1"/>
  </cols>
  <sheetData>
    <row r="1" spans="1:6" x14ac:dyDescent="0.2">
      <c r="A1" t="s">
        <v>1</v>
      </c>
      <c r="B1">
        <f>1/1005.9*1000</f>
        <v>0.99413460582562885</v>
      </c>
      <c r="C1" t="s">
        <v>0</v>
      </c>
    </row>
    <row r="2" spans="1:6" x14ac:dyDescent="0.2">
      <c r="A2" t="s">
        <v>2</v>
      </c>
      <c r="B2">
        <f>3.45/B1</f>
        <v>3.4703550000000001</v>
      </c>
    </row>
    <row r="3" spans="1:6" x14ac:dyDescent="0.2">
      <c r="B3">
        <f>3.45/1.1</f>
        <v>3.1363636363636362</v>
      </c>
    </row>
    <row r="4" spans="1:6" x14ac:dyDescent="0.2">
      <c r="B4">
        <f>B1/B3</f>
        <v>0.31697045403135993</v>
      </c>
    </row>
    <row r="13" spans="1:6" x14ac:dyDescent="0.2">
      <c r="E13" t="s">
        <v>3</v>
      </c>
      <c r="F13" t="s">
        <v>9</v>
      </c>
    </row>
    <row r="14" spans="1:6" x14ac:dyDescent="0.2">
      <c r="E14">
        <v>0</v>
      </c>
      <c r="F14">
        <v>3822</v>
      </c>
    </row>
    <row r="15" spans="1:6" x14ac:dyDescent="0.2">
      <c r="E15">
        <v>-1</v>
      </c>
      <c r="F15">
        <v>2815</v>
      </c>
    </row>
    <row r="16" spans="1:6" x14ac:dyDescent="0.2">
      <c r="E16">
        <v>-0.5</v>
      </c>
      <c r="F16">
        <v>3320</v>
      </c>
    </row>
    <row r="17" spans="5:6" x14ac:dyDescent="0.2">
      <c r="E17">
        <v>0.5</v>
      </c>
      <c r="F17">
        <v>4323</v>
      </c>
    </row>
    <row r="18" spans="5:6" x14ac:dyDescent="0.2">
      <c r="E18">
        <v>1</v>
      </c>
      <c r="F18">
        <v>4826</v>
      </c>
    </row>
    <row r="19" spans="5:6" x14ac:dyDescent="0.2">
      <c r="E19">
        <v>1.5</v>
      </c>
      <c r="F19">
        <v>5332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4DB72-1E95-A64E-861C-617E2AAB543D}">
  <dimension ref="A1:F20"/>
  <sheetViews>
    <sheetView workbookViewId="0">
      <selection activeCell="B4" sqref="B4:B5"/>
    </sheetView>
  </sheetViews>
  <sheetFormatPr baseColWidth="10" defaultRowHeight="16" x14ac:dyDescent="0.2"/>
  <cols>
    <col min="1" max="1" width="21.5" bestFit="1" customWidth="1"/>
  </cols>
  <sheetData>
    <row r="1" spans="1:6" x14ac:dyDescent="0.2">
      <c r="A1" t="s">
        <v>1</v>
      </c>
      <c r="B1">
        <f>1/1785.4*1000</f>
        <v>0.56009857734961355</v>
      </c>
      <c r="C1" t="s">
        <v>0</v>
      </c>
    </row>
    <row r="2" spans="1:6" x14ac:dyDescent="0.2">
      <c r="A2" t="s">
        <v>2</v>
      </c>
      <c r="B2">
        <f>3.45/B1</f>
        <v>6.1596299999999999</v>
      </c>
    </row>
    <row r="4" spans="1:6" x14ac:dyDescent="0.2">
      <c r="B4">
        <f>B1/0.317</f>
        <v>1.7668724837527241</v>
      </c>
    </row>
    <row r="5" spans="1:6" x14ac:dyDescent="0.2">
      <c r="B5">
        <f>3.45/B4</f>
        <v>1.9526027100000001</v>
      </c>
    </row>
    <row r="13" spans="1:6" x14ac:dyDescent="0.2">
      <c r="E13" t="s">
        <v>3</v>
      </c>
      <c r="F13" t="s">
        <v>9</v>
      </c>
    </row>
    <row r="14" spans="1:6" x14ac:dyDescent="0.2">
      <c r="E14">
        <v>0</v>
      </c>
      <c r="F14">
        <v>3816</v>
      </c>
    </row>
    <row r="15" spans="1:6" x14ac:dyDescent="0.2">
      <c r="E15">
        <v>0.5</v>
      </c>
      <c r="F15">
        <v>4717</v>
      </c>
    </row>
    <row r="16" spans="1:6" x14ac:dyDescent="0.2">
      <c r="E16">
        <v>1</v>
      </c>
      <c r="F16">
        <v>5615</v>
      </c>
    </row>
    <row r="17" spans="5:6" x14ac:dyDescent="0.2">
      <c r="E17">
        <v>1.5</v>
      </c>
      <c r="F17">
        <v>6518</v>
      </c>
    </row>
    <row r="18" spans="5:6" x14ac:dyDescent="0.2">
      <c r="E18">
        <v>-1.5</v>
      </c>
      <c r="F18">
        <v>1114</v>
      </c>
    </row>
    <row r="19" spans="5:6" x14ac:dyDescent="0.2">
      <c r="E19">
        <v>-1</v>
      </c>
      <c r="F19">
        <v>2123</v>
      </c>
    </row>
    <row r="20" spans="5:6" x14ac:dyDescent="0.2">
      <c r="E20">
        <v>-0.5</v>
      </c>
      <c r="F20">
        <v>2917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525E8-09AB-EF44-B98C-CB2360377C62}">
  <dimension ref="A1:F7"/>
  <sheetViews>
    <sheetView workbookViewId="0">
      <selection activeCell="J12" sqref="J12"/>
    </sheetView>
  </sheetViews>
  <sheetFormatPr baseColWidth="10" defaultRowHeight="16" x14ac:dyDescent="0.2"/>
  <cols>
    <col min="1" max="1" width="21.5" bestFit="1" customWidth="1"/>
  </cols>
  <sheetData>
    <row r="1" spans="1:6" x14ac:dyDescent="0.2">
      <c r="A1" t="s">
        <v>10</v>
      </c>
      <c r="B1">
        <v>321.77</v>
      </c>
      <c r="C1" t="s">
        <v>11</v>
      </c>
      <c r="E1" t="s">
        <v>3</v>
      </c>
      <c r="F1" t="s">
        <v>9</v>
      </c>
    </row>
    <row r="2" spans="1:6" x14ac:dyDescent="0.2">
      <c r="A2" t="s">
        <v>12</v>
      </c>
      <c r="B2">
        <f>1/B1*1000</f>
        <v>3.1078099263449048</v>
      </c>
      <c r="C2" t="s">
        <v>0</v>
      </c>
      <c r="E2">
        <v>0</v>
      </c>
      <c r="F2">
        <v>1222</v>
      </c>
    </row>
    <row r="3" spans="1:6" x14ac:dyDescent="0.2">
      <c r="A3" s="1" t="s">
        <v>13</v>
      </c>
      <c r="B3" s="1">
        <f>3.45/B2</f>
        <v>1.1101065000000001</v>
      </c>
      <c r="E3">
        <v>-1</v>
      </c>
      <c r="F3">
        <v>899</v>
      </c>
    </row>
    <row r="4" spans="1:6" x14ac:dyDescent="0.2">
      <c r="E4">
        <v>-0.5</v>
      </c>
      <c r="F4">
        <v>1060</v>
      </c>
    </row>
    <row r="5" spans="1:6" x14ac:dyDescent="0.2">
      <c r="E5">
        <v>0.5</v>
      </c>
      <c r="F5">
        <v>1382</v>
      </c>
    </row>
    <row r="6" spans="1:6" x14ac:dyDescent="0.2">
      <c r="E6">
        <v>1</v>
      </c>
      <c r="F6">
        <v>1542</v>
      </c>
    </row>
    <row r="7" spans="1:6" x14ac:dyDescent="0.2">
      <c r="E7">
        <v>1.5</v>
      </c>
      <c r="F7">
        <v>1704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E19E3-FB9C-5644-A095-3758BE1E8901}">
  <dimension ref="A1:F7"/>
  <sheetViews>
    <sheetView workbookViewId="0">
      <selection activeCell="J14" sqref="J14"/>
    </sheetView>
  </sheetViews>
  <sheetFormatPr baseColWidth="10" defaultRowHeight="16" x14ac:dyDescent="0.2"/>
  <cols>
    <col min="1" max="1" width="21.5" bestFit="1" customWidth="1"/>
  </cols>
  <sheetData>
    <row r="1" spans="1:6" x14ac:dyDescent="0.2">
      <c r="A1" t="s">
        <v>10</v>
      </c>
      <c r="B1">
        <v>575.66</v>
      </c>
      <c r="C1" t="s">
        <v>11</v>
      </c>
      <c r="E1" t="s">
        <v>3</v>
      </c>
      <c r="F1" t="s">
        <v>9</v>
      </c>
    </row>
    <row r="2" spans="1:6" x14ac:dyDescent="0.2">
      <c r="A2" t="s">
        <v>12</v>
      </c>
      <c r="B2">
        <f>1/B1*1000</f>
        <v>1.737136504186499</v>
      </c>
      <c r="C2" t="s">
        <v>0</v>
      </c>
      <c r="E2">
        <v>0</v>
      </c>
      <c r="F2">
        <v>1219</v>
      </c>
    </row>
    <row r="3" spans="1:6" x14ac:dyDescent="0.2">
      <c r="A3" s="1" t="s">
        <v>13</v>
      </c>
      <c r="B3" s="1">
        <f>3.45/B2</f>
        <v>1.986027</v>
      </c>
      <c r="E3">
        <v>-1</v>
      </c>
      <c r="F3">
        <v>642</v>
      </c>
    </row>
    <row r="4" spans="1:6" x14ac:dyDescent="0.2">
      <c r="E4">
        <v>-0.5</v>
      </c>
      <c r="F4">
        <v>931</v>
      </c>
    </row>
    <row r="5" spans="1:6" x14ac:dyDescent="0.2">
      <c r="E5">
        <v>0.5</v>
      </c>
      <c r="F5">
        <v>1507</v>
      </c>
    </row>
    <row r="6" spans="1:6" x14ac:dyDescent="0.2">
      <c r="E6">
        <v>1</v>
      </c>
      <c r="F6">
        <v>1793</v>
      </c>
    </row>
    <row r="7" spans="1:6" x14ac:dyDescent="0.2">
      <c r="E7">
        <v>1.5</v>
      </c>
      <c r="F7">
        <v>2082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ADB18-D173-1F4B-A176-56E84B9224A2}">
  <dimension ref="A1:F7"/>
  <sheetViews>
    <sheetView tabSelected="1" workbookViewId="0">
      <selection activeCell="J12" sqref="J12"/>
    </sheetView>
  </sheetViews>
  <sheetFormatPr baseColWidth="10" defaultRowHeight="16" x14ac:dyDescent="0.2"/>
  <cols>
    <col min="1" max="1" width="21.5" bestFit="1" customWidth="1"/>
  </cols>
  <sheetData>
    <row r="1" spans="1:6" x14ac:dyDescent="0.2">
      <c r="A1" t="s">
        <v>10</v>
      </c>
      <c r="B1">
        <v>1441.8</v>
      </c>
      <c r="C1" t="s">
        <v>11</v>
      </c>
      <c r="E1" t="s">
        <v>3</v>
      </c>
      <c r="F1" t="s">
        <v>9</v>
      </c>
    </row>
    <row r="2" spans="1:6" x14ac:dyDescent="0.2">
      <c r="A2" t="s">
        <v>12</v>
      </c>
      <c r="B2">
        <f>1/B1*1000</f>
        <v>0.69357747260368985</v>
      </c>
      <c r="C2" t="s">
        <v>0</v>
      </c>
      <c r="E2">
        <v>0</v>
      </c>
      <c r="F2">
        <v>1217</v>
      </c>
    </row>
    <row r="3" spans="1:6" x14ac:dyDescent="0.2">
      <c r="A3" s="1" t="s">
        <v>13</v>
      </c>
      <c r="B3" s="1">
        <f>3.45/B2</f>
        <v>4.9742100000000002</v>
      </c>
      <c r="E3">
        <v>-0.25</v>
      </c>
      <c r="F3">
        <v>854</v>
      </c>
    </row>
    <row r="4" spans="1:6" x14ac:dyDescent="0.2">
      <c r="E4">
        <v>-0.5</v>
      </c>
      <c r="F4">
        <v>494</v>
      </c>
    </row>
    <row r="5" spans="1:6" x14ac:dyDescent="0.2">
      <c r="E5">
        <v>0.5</v>
      </c>
      <c r="F5">
        <v>1935</v>
      </c>
    </row>
    <row r="6" spans="1:6" x14ac:dyDescent="0.2">
      <c r="E6">
        <v>0.25</v>
      </c>
      <c r="F6">
        <v>1575</v>
      </c>
    </row>
    <row r="7" spans="1:6" x14ac:dyDescent="0.2">
      <c r="E7">
        <v>0.75</v>
      </c>
      <c r="F7">
        <v>2297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Trial for nominal 2x Tomo0deg</vt:lpstr>
      <vt:lpstr>Sheet4</vt:lpstr>
      <vt:lpstr>Trial for nominal 1.1x Tomo0deg</vt:lpstr>
      <vt:lpstr>Sheet2</vt:lpstr>
      <vt:lpstr>Trial for nominal 1.1x SampleX</vt:lpstr>
      <vt:lpstr>Trial for nominal 2x SampleX</vt:lpstr>
      <vt:lpstr>No Scale fact 1.1x SampleX</vt:lpstr>
      <vt:lpstr>No Scale fact 2x SampleX</vt:lpstr>
      <vt:lpstr>No Scale fact 5x SampleX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2022-04-24T18:05:24Z</dcterms:created>
  <dcterms:modified xsi:type="dcterms:W3CDTF">2022-04-26T22:55:12Z</dcterms:modified>
</cp:coreProperties>
</file>